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3.xml" ContentType="application/vnd.openxmlformats-officedocument.spreadsheetml.comments+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Z:\03_CLRTAP_u.a._Gremien\07_TFRN\04_EPNB\03_Guidance Document\2025\05 Excel template\"/>
    </mc:Choice>
  </mc:AlternateContent>
  <xr:revisionPtr revIDLastSave="0" documentId="13_ncr:1_{89949335-A735-4D26-820D-E4CED1227080}" xr6:coauthVersionLast="47" xr6:coauthVersionMax="47" xr10:uidLastSave="{00000000-0000-0000-0000-000000000000}"/>
  <bookViews>
    <workbookView xWindow="-120" yWindow="-120" windowWidth="29040" windowHeight="17790" tabRatio="803" xr2:uid="{00000000-000D-0000-FFFF-FFFF00000000}"/>
  </bookViews>
  <sheets>
    <sheet name="1. Readme" sheetId="37" r:id="rId1"/>
    <sheet name="2a. Database N flows" sheetId="26" r:id="rId2"/>
    <sheet name="2b. Database Stock changes" sheetId="44" r:id="rId3"/>
    <sheet name="3.1.a Input Output Matrix" sheetId="27" r:id="rId4"/>
    <sheet name="3.1.b Inputs Outputs Pool" sheetId="34" r:id="rId5"/>
    <sheet name="3.1.c N Budget" sheetId="28" r:id="rId6"/>
    <sheet name="3.2.a NUE" sheetId="29" r:id="rId7"/>
    <sheet name="3.2.b NUE Agriculture" sheetId="30" r:id="rId8"/>
    <sheet name="3.2.c NUE Whole economy" sheetId="42" r:id="rId9"/>
    <sheet name="3.3a Time series N wasted" sheetId="38" r:id="rId10"/>
    <sheet name="3.3b Time series Nr losses" sheetId="39" r:id="rId11"/>
    <sheet name="3.3c Time series input output" sheetId="41" r:id="rId12"/>
    <sheet name="4a Interface to NNB-R-Tool CSV" sheetId="40" r:id="rId13"/>
    <sheet name="4a Interface to NNB-R-Tool" sheetId="32" state="hidden" r:id="rId14"/>
    <sheet name="4b Interface to NNB-STAN" sheetId="43" r:id="rId15"/>
    <sheet name="5.a Definitions" sheetId="33" r:id="rId16"/>
    <sheet name="5b List of Inputs_Outputs" sheetId="35" r:id="rId17"/>
    <sheet name="5c List of Flows" sheetId="36" r:id="rId18"/>
  </sheets>
  <definedNames>
    <definedName name="_xlnm._FilterDatabase" localSheetId="1" hidden="1">'2a. Database N flows'!$A$1:$U$599</definedName>
    <definedName name="_xlnm._FilterDatabase" localSheetId="2" hidden="1">'2b. Database Stock changes'!$A$1:$U$23</definedName>
    <definedName name="_xlnm._FilterDatabase" localSheetId="14" hidden="1">'4b Interface to NNB-STAN'!$B$3:$C$151</definedName>
    <definedName name="Beschriftung" localSheetId="9">OFFSET(#REF!,0,0,COUNTA(#REF!),-1)</definedName>
    <definedName name="Beschriftung" localSheetId="10">OFFSET(#REF!,0,0,COUNTA(#REF!),-1)</definedName>
    <definedName name="Beschriftung" localSheetId="11">OFFSET(#REF!,0,0,COUNTA(#REF!),-1)</definedName>
    <definedName name="Beschriftung">OFFSET(#REF!,0,0,COUNTA(#REF!),-1)</definedName>
    <definedName name="Daten01" localSheetId="9">OFFSET(#REF!,0,0,COUNTA(#REF!),-1)</definedName>
    <definedName name="Daten01" localSheetId="10">OFFSET(#REF!,0,0,COUNTA(#REF!),-1)</definedName>
    <definedName name="Daten01" localSheetId="11">OFFSET(#REF!,0,0,COUNTA(#REF!),-1)</definedName>
    <definedName name="Daten01">OFFSET(#REF!,0,0,COUNTA(#REF!),-1)</definedName>
    <definedName name="Daten02">OFFSET(#REF!,0,0,COUNTA(#REF!),-1)</definedName>
    <definedName name="Daten03">OFFSET(#REF!,0,0,COUNTA(#REF!),-1)</definedName>
    <definedName name="Daten04">OFFSET(#REF!,0,0,COUNTA(#REF!),-1)</definedName>
    <definedName name="Daten05">OFFSET(#REF!,0,0,COUNTA(#REF!),-1)</definedName>
    <definedName name="Daten06">OFFSET(#REF!,0,0,COUNTA(#REF!),-1)</definedName>
    <definedName name="Daten07">OFFSET(#REF!,0,0,COUNTA(#REF!),-1)</definedName>
    <definedName name="Daten08">OFFSET(#REF!,0,0,COUNTA(#REF!),-1)</definedName>
    <definedName name="Daten09">OFFSET(#REF!,0,0,COUNTA(#REF!),-1)</definedName>
    <definedName name="Daten10">OFFSET(#REF!,0,0,COUNTA(#REF!),-1)</definedName>
    <definedName name="Inputs" localSheetId="2">Tabelle13[#All]</definedName>
    <definedName name="Inputs" localSheetId="8">Tabelle13[#All]</definedName>
    <definedName name="Inputs" localSheetId="9">#REF!</definedName>
    <definedName name="Inputs" localSheetId="10">#REF!</definedName>
    <definedName name="Inputs" localSheetId="11">#REF!</definedName>
    <definedName name="Inputs" localSheetId="12">Tabelle13[#All]</definedName>
    <definedName name="Inputs" localSheetId="14">Tabelle13[#All]</definedName>
    <definedName name="Inputs">Tabelle13[#All]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43" l="1"/>
  <c r="D5" i="43"/>
  <c r="D6" i="43"/>
  <c r="D7" i="43"/>
  <c r="D8" i="43"/>
  <c r="D9" i="43"/>
  <c r="D10" i="43"/>
  <c r="D11" i="43"/>
  <c r="D12" i="43"/>
  <c r="D13" i="43"/>
  <c r="D14" i="43"/>
  <c r="D15" i="43"/>
  <c r="D16" i="43"/>
  <c r="D17" i="43"/>
  <c r="D18" i="43"/>
  <c r="D19" i="43"/>
  <c r="D20" i="43"/>
  <c r="D21" i="43"/>
  <c r="D22" i="43"/>
  <c r="D23" i="43"/>
  <c r="D24" i="43"/>
  <c r="D25" i="43"/>
  <c r="D26" i="43"/>
  <c r="D27" i="43"/>
  <c r="D28" i="43"/>
  <c r="D29" i="43"/>
  <c r="D30" i="43"/>
  <c r="D31" i="43"/>
  <c r="D32" i="43"/>
  <c r="D33" i="43"/>
  <c r="D34" i="43"/>
  <c r="D35" i="43"/>
  <c r="D36" i="43"/>
  <c r="D37" i="43"/>
  <c r="D38" i="43"/>
  <c r="D39" i="43"/>
  <c r="D40" i="43"/>
  <c r="D41" i="43"/>
  <c r="D42" i="43"/>
  <c r="D43" i="43"/>
  <c r="D44" i="43"/>
  <c r="D45" i="43"/>
  <c r="D46" i="43"/>
  <c r="D47" i="43"/>
  <c r="D48" i="43"/>
  <c r="D49" i="43"/>
  <c r="D50" i="43"/>
  <c r="D51" i="43"/>
  <c r="D52" i="43"/>
  <c r="D53" i="43"/>
  <c r="D54" i="43"/>
  <c r="D55" i="43"/>
  <c r="D56" i="43"/>
  <c r="D57" i="43"/>
  <c r="D58" i="43"/>
  <c r="D59" i="43"/>
  <c r="D60" i="43"/>
  <c r="D61" i="43"/>
  <c r="D62" i="43"/>
  <c r="D63" i="43"/>
  <c r="D64" i="43"/>
  <c r="D65" i="43"/>
  <c r="D66" i="43"/>
  <c r="D67" i="43"/>
  <c r="D68" i="43"/>
  <c r="D69" i="43"/>
  <c r="D70" i="43"/>
  <c r="D71" i="43"/>
  <c r="D72" i="43"/>
  <c r="D73" i="43"/>
  <c r="D74" i="43"/>
  <c r="D75" i="43"/>
  <c r="D76" i="43"/>
  <c r="D77" i="43"/>
  <c r="D78" i="43"/>
  <c r="D79" i="43"/>
  <c r="D80" i="43"/>
  <c r="D81" i="43"/>
  <c r="D82" i="43"/>
  <c r="D83" i="43"/>
  <c r="D84" i="43"/>
  <c r="D85" i="43"/>
  <c r="D86" i="43"/>
  <c r="D87" i="43"/>
  <c r="D88" i="43"/>
  <c r="D89" i="43"/>
  <c r="D90" i="43"/>
  <c r="D91" i="43"/>
  <c r="D92" i="43"/>
  <c r="D93" i="43"/>
  <c r="D94" i="43"/>
  <c r="D95" i="43"/>
  <c r="D96" i="43"/>
  <c r="D97" i="43"/>
  <c r="D98" i="43"/>
  <c r="D99" i="43"/>
  <c r="D100" i="43"/>
  <c r="D101" i="43"/>
  <c r="D102" i="43"/>
  <c r="D103" i="43"/>
  <c r="D104" i="43"/>
  <c r="D105" i="43"/>
  <c r="D106" i="43"/>
  <c r="D107" i="43"/>
  <c r="D108" i="43"/>
  <c r="D109" i="43"/>
  <c r="D110" i="43"/>
  <c r="D111" i="43"/>
  <c r="D112" i="43"/>
  <c r="D113" i="43"/>
  <c r="D114" i="43"/>
  <c r="D115" i="43"/>
  <c r="D116" i="43"/>
  <c r="D117" i="43"/>
  <c r="D118" i="43"/>
  <c r="D119" i="43"/>
  <c r="D120" i="43"/>
  <c r="D121" i="43"/>
  <c r="D122" i="43"/>
  <c r="D123" i="43"/>
  <c r="D124" i="43"/>
  <c r="D125" i="43"/>
  <c r="D126" i="43"/>
  <c r="D127" i="43"/>
  <c r="D128" i="43"/>
  <c r="D129" i="43"/>
  <c r="D130" i="43"/>
  <c r="D131" i="43"/>
  <c r="D132" i="43"/>
  <c r="D133" i="43"/>
  <c r="D134" i="43"/>
  <c r="D135" i="43"/>
  <c r="D136" i="43"/>
  <c r="D137" i="43"/>
  <c r="D138" i="43"/>
  <c r="D139" i="43"/>
  <c r="D140" i="43"/>
  <c r="D141" i="43"/>
  <c r="D142" i="43"/>
  <c r="D143" i="43"/>
  <c r="D144" i="43"/>
  <c r="D145" i="43"/>
  <c r="D146" i="43"/>
  <c r="D147" i="43"/>
  <c r="D148" i="43"/>
  <c r="D149" i="43"/>
  <c r="D150" i="43"/>
  <c r="D151" i="43"/>
  <c r="D3" i="43"/>
  <c r="CV46" i="38"/>
  <c r="CU46" i="38"/>
  <c r="CT46" i="38"/>
  <c r="CS46" i="38"/>
  <c r="CR46" i="38"/>
  <c r="CQ46" i="38"/>
  <c r="CP46" i="38"/>
  <c r="CO46" i="38"/>
  <c r="CN46" i="38"/>
  <c r="CM46" i="38"/>
  <c r="CL46" i="38"/>
  <c r="CK46" i="38"/>
  <c r="CJ46" i="38"/>
  <c r="CI46" i="38"/>
  <c r="CH46" i="38"/>
  <c r="CG46" i="38"/>
  <c r="CF46" i="38"/>
  <c r="CE46" i="38"/>
  <c r="CD46" i="38"/>
  <c r="CC46" i="38"/>
  <c r="CB46" i="38"/>
  <c r="CA46" i="38"/>
  <c r="BZ46" i="38"/>
  <c r="BY46" i="38"/>
  <c r="BX46" i="38"/>
  <c r="BW46" i="38"/>
  <c r="BV46" i="38"/>
  <c r="BU46" i="38"/>
  <c r="BT46" i="38"/>
  <c r="BS46" i="38"/>
  <c r="BR46" i="38"/>
  <c r="BQ46" i="38"/>
  <c r="BP46" i="38"/>
  <c r="BO46" i="38"/>
  <c r="BN46" i="38"/>
  <c r="BM46" i="38"/>
  <c r="BL46" i="38"/>
  <c r="BK46" i="38"/>
  <c r="BJ46" i="38"/>
  <c r="BI46" i="38"/>
  <c r="BH46" i="38"/>
  <c r="BG46" i="38"/>
  <c r="BF46" i="38"/>
  <c r="BE46" i="38"/>
  <c r="BD46"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N46" i="38"/>
  <c r="M46" i="38"/>
  <c r="L46" i="38"/>
  <c r="A597" i="40"/>
  <c r="A593" i="40"/>
  <c r="A594" i="40"/>
  <c r="A595" i="40"/>
  <c r="A596" i="40"/>
  <c r="A401" i="40"/>
  <c r="A402" i="40"/>
  <c r="A403" i="40"/>
  <c r="A404" i="40"/>
  <c r="A405" i="40"/>
  <c r="A406" i="40"/>
  <c r="A407" i="40"/>
  <c r="A408" i="40"/>
  <c r="A409" i="40"/>
  <c r="A410" i="40"/>
  <c r="A411" i="40"/>
  <c r="A412" i="40"/>
  <c r="A413" i="40"/>
  <c r="A414" i="40"/>
  <c r="A415" i="40"/>
  <c r="A416" i="40"/>
  <c r="A417" i="40"/>
  <c r="A418" i="40"/>
  <c r="A419" i="40"/>
  <c r="A420" i="40"/>
  <c r="A421" i="40"/>
  <c r="A422" i="40"/>
  <c r="A423" i="40"/>
  <c r="A424" i="40"/>
  <c r="A425" i="40"/>
  <c r="A426" i="40"/>
  <c r="A427" i="40"/>
  <c r="A428" i="40"/>
  <c r="A429" i="40"/>
  <c r="A430" i="40"/>
  <c r="A431" i="40"/>
  <c r="A432" i="40"/>
  <c r="A433" i="40"/>
  <c r="A434" i="40"/>
  <c r="A435" i="40"/>
  <c r="A436" i="40"/>
  <c r="A437" i="40"/>
  <c r="A438" i="40"/>
  <c r="A439" i="40"/>
  <c r="A440" i="40"/>
  <c r="A441" i="40"/>
  <c r="A442" i="40"/>
  <c r="A443" i="40"/>
  <c r="A444" i="40"/>
  <c r="A445" i="40"/>
  <c r="A446" i="40"/>
  <c r="A447" i="40"/>
  <c r="A448" i="40"/>
  <c r="A449" i="40"/>
  <c r="A450" i="40"/>
  <c r="A451" i="40"/>
  <c r="A452" i="40"/>
  <c r="A453" i="40"/>
  <c r="A454" i="40"/>
  <c r="A455" i="40"/>
  <c r="A456" i="40"/>
  <c r="A457" i="40"/>
  <c r="A458" i="40"/>
  <c r="A459" i="40"/>
  <c r="A460" i="40"/>
  <c r="A461" i="40"/>
  <c r="A462" i="40"/>
  <c r="A463" i="40"/>
  <c r="A464" i="40"/>
  <c r="A465" i="40"/>
  <c r="A466" i="40"/>
  <c r="A467" i="40"/>
  <c r="A468" i="40"/>
  <c r="A469" i="40"/>
  <c r="A470" i="40"/>
  <c r="A471" i="40"/>
  <c r="A472" i="40"/>
  <c r="A473" i="40"/>
  <c r="A474" i="40"/>
  <c r="A475" i="40"/>
  <c r="A476" i="40"/>
  <c r="A477" i="40"/>
  <c r="A478" i="40"/>
  <c r="A479" i="40"/>
  <c r="A480" i="40"/>
  <c r="A481" i="40"/>
  <c r="A482" i="40"/>
  <c r="A483" i="40"/>
  <c r="A484" i="40"/>
  <c r="A485" i="40"/>
  <c r="A486" i="40"/>
  <c r="A487" i="40"/>
  <c r="A488" i="40"/>
  <c r="A489" i="40"/>
  <c r="A490" i="40"/>
  <c r="A491" i="40"/>
  <c r="A492" i="40"/>
  <c r="A493" i="40"/>
  <c r="A494" i="40"/>
  <c r="A495" i="40"/>
  <c r="A496" i="40"/>
  <c r="A497" i="40"/>
  <c r="A498" i="40"/>
  <c r="A499" i="40"/>
  <c r="A500" i="40"/>
  <c r="A501" i="40"/>
  <c r="A502" i="40"/>
  <c r="A503" i="40"/>
  <c r="A504" i="40"/>
  <c r="A505" i="40"/>
  <c r="A506" i="40"/>
  <c r="A507" i="40"/>
  <c r="A508" i="40"/>
  <c r="A509" i="40"/>
  <c r="A510" i="40"/>
  <c r="A511" i="40"/>
  <c r="A512" i="40"/>
  <c r="A513" i="40"/>
  <c r="A514" i="40"/>
  <c r="A515" i="40"/>
  <c r="A516" i="40"/>
  <c r="A517" i="40"/>
  <c r="A518" i="40"/>
  <c r="A519" i="40"/>
  <c r="A520" i="40"/>
  <c r="A521" i="40"/>
  <c r="A522" i="40"/>
  <c r="A523" i="40"/>
  <c r="A524" i="40"/>
  <c r="A525" i="40"/>
  <c r="A526" i="40"/>
  <c r="A527" i="40"/>
  <c r="A528" i="40"/>
  <c r="A529" i="40"/>
  <c r="A530" i="40"/>
  <c r="A531" i="40"/>
  <c r="A532" i="40"/>
  <c r="A533" i="40"/>
  <c r="A534" i="40"/>
  <c r="A535" i="40"/>
  <c r="A536" i="40"/>
  <c r="A537" i="40"/>
  <c r="A538" i="40"/>
  <c r="A539" i="40"/>
  <c r="A540" i="40"/>
  <c r="A541" i="40"/>
  <c r="A542" i="40"/>
  <c r="A543" i="40"/>
  <c r="A544" i="40"/>
  <c r="A545" i="40"/>
  <c r="A546" i="40"/>
  <c r="A547" i="40"/>
  <c r="A548" i="40"/>
  <c r="A549" i="40"/>
  <c r="A550" i="40"/>
  <c r="A551" i="40"/>
  <c r="A552" i="40"/>
  <c r="A553" i="40"/>
  <c r="A554" i="40"/>
  <c r="A555" i="40"/>
  <c r="A556" i="40"/>
  <c r="A557" i="40"/>
  <c r="A558" i="40"/>
  <c r="A559" i="40"/>
  <c r="A560" i="40"/>
  <c r="A561" i="40"/>
  <c r="A562" i="40"/>
  <c r="A563" i="40"/>
  <c r="A564" i="40"/>
  <c r="A565" i="40"/>
  <c r="A566" i="40"/>
  <c r="A567" i="40"/>
  <c r="A568" i="40"/>
  <c r="A569" i="40"/>
  <c r="A570" i="40"/>
  <c r="A571" i="40"/>
  <c r="A572" i="40"/>
  <c r="A573" i="40"/>
  <c r="A574" i="40"/>
  <c r="A575" i="40"/>
  <c r="A576" i="40"/>
  <c r="A577" i="40"/>
  <c r="A578" i="40"/>
  <c r="A579" i="40"/>
  <c r="A580" i="40"/>
  <c r="A581" i="40"/>
  <c r="A582" i="40"/>
  <c r="A583" i="40"/>
  <c r="A584" i="40"/>
  <c r="A585" i="40"/>
  <c r="A586" i="40"/>
  <c r="A587" i="40"/>
  <c r="A588" i="40"/>
  <c r="A589" i="40"/>
  <c r="A590" i="40"/>
  <c r="A591" i="40"/>
  <c r="A592" i="40"/>
  <c r="A398" i="40"/>
  <c r="A202" i="40"/>
  <c r="A203" i="40"/>
  <c r="A204" i="40"/>
  <c r="A205" i="40"/>
  <c r="A206" i="40"/>
  <c r="A207" i="40"/>
  <c r="A208" i="40"/>
  <c r="A209" i="40"/>
  <c r="A210" i="40"/>
  <c r="A211" i="40"/>
  <c r="A212" i="40"/>
  <c r="A213" i="40"/>
  <c r="A214" i="40"/>
  <c r="A215" i="40"/>
  <c r="A216" i="40"/>
  <c r="A217" i="40"/>
  <c r="A218" i="40"/>
  <c r="A219" i="40"/>
  <c r="A220" i="40"/>
  <c r="A221" i="40"/>
  <c r="A222" i="40"/>
  <c r="A223" i="40"/>
  <c r="A224" i="40"/>
  <c r="A225" i="40"/>
  <c r="A226" i="40"/>
  <c r="A227" i="40"/>
  <c r="A228" i="40"/>
  <c r="A229" i="40"/>
  <c r="A230" i="40"/>
  <c r="A231" i="40"/>
  <c r="A232" i="40"/>
  <c r="A233" i="40"/>
  <c r="A234" i="40"/>
  <c r="A235" i="40"/>
  <c r="A236" i="40"/>
  <c r="A237" i="40"/>
  <c r="A238" i="40"/>
  <c r="A239" i="40"/>
  <c r="A240" i="40"/>
  <c r="A241" i="40"/>
  <c r="A242" i="40"/>
  <c r="A243" i="40"/>
  <c r="A244" i="40"/>
  <c r="A245" i="40"/>
  <c r="A246" i="40"/>
  <c r="A247" i="40"/>
  <c r="A248" i="40"/>
  <c r="A249" i="40"/>
  <c r="A250" i="40"/>
  <c r="A251" i="40"/>
  <c r="A252" i="40"/>
  <c r="A253" i="40"/>
  <c r="A254" i="40"/>
  <c r="A255" i="40"/>
  <c r="A256" i="40"/>
  <c r="A257" i="40"/>
  <c r="A258" i="40"/>
  <c r="A259" i="40"/>
  <c r="A260" i="40"/>
  <c r="A261" i="40"/>
  <c r="A262" i="40"/>
  <c r="A263" i="40"/>
  <c r="A264" i="40"/>
  <c r="A265" i="40"/>
  <c r="A266" i="40"/>
  <c r="A267" i="40"/>
  <c r="A268" i="40"/>
  <c r="A269" i="40"/>
  <c r="A270" i="40"/>
  <c r="A271" i="40"/>
  <c r="A272" i="40"/>
  <c r="A273" i="40"/>
  <c r="A274" i="40"/>
  <c r="A275" i="40"/>
  <c r="A276" i="40"/>
  <c r="A277" i="40"/>
  <c r="A278" i="40"/>
  <c r="A279" i="40"/>
  <c r="A280" i="40"/>
  <c r="A281" i="40"/>
  <c r="A282" i="40"/>
  <c r="A283" i="40"/>
  <c r="A284" i="40"/>
  <c r="A285" i="40"/>
  <c r="A286" i="40"/>
  <c r="A287" i="40"/>
  <c r="A288" i="40"/>
  <c r="A289" i="40"/>
  <c r="A290" i="40"/>
  <c r="A291" i="40"/>
  <c r="A292" i="40"/>
  <c r="A293" i="40"/>
  <c r="A294" i="40"/>
  <c r="A295" i="40"/>
  <c r="A296" i="40"/>
  <c r="A297" i="40"/>
  <c r="A298" i="40"/>
  <c r="A299" i="40"/>
  <c r="A300" i="40"/>
  <c r="A301" i="40"/>
  <c r="A302" i="40"/>
  <c r="A303" i="40"/>
  <c r="A304" i="40"/>
  <c r="A305" i="40"/>
  <c r="A306" i="40"/>
  <c r="A307" i="40"/>
  <c r="A308" i="40"/>
  <c r="A309" i="40"/>
  <c r="A310" i="40"/>
  <c r="A311" i="40"/>
  <c r="A312" i="40"/>
  <c r="A313" i="40"/>
  <c r="A314" i="40"/>
  <c r="A315" i="40"/>
  <c r="A316" i="40"/>
  <c r="A317" i="40"/>
  <c r="A318" i="40"/>
  <c r="A319" i="40"/>
  <c r="A320" i="40"/>
  <c r="A321" i="40"/>
  <c r="A322" i="40"/>
  <c r="A323" i="40"/>
  <c r="A324" i="40"/>
  <c r="A325" i="40"/>
  <c r="A326" i="40"/>
  <c r="A327" i="40"/>
  <c r="A328" i="40"/>
  <c r="A329" i="40"/>
  <c r="A330" i="40"/>
  <c r="A331" i="40"/>
  <c r="A332" i="40"/>
  <c r="A333" i="40"/>
  <c r="A334" i="40"/>
  <c r="A335" i="40"/>
  <c r="A336" i="40"/>
  <c r="A337" i="40"/>
  <c r="A338" i="40"/>
  <c r="A339" i="40"/>
  <c r="A340" i="40"/>
  <c r="A341" i="40"/>
  <c r="A342" i="40"/>
  <c r="A343" i="40"/>
  <c r="A344" i="40"/>
  <c r="A345" i="40"/>
  <c r="A346" i="40"/>
  <c r="A347" i="40"/>
  <c r="A348" i="40"/>
  <c r="A349" i="40"/>
  <c r="A350" i="40"/>
  <c r="A351" i="40"/>
  <c r="A352" i="40"/>
  <c r="A353" i="40"/>
  <c r="A354" i="40"/>
  <c r="A355" i="40"/>
  <c r="A356" i="40"/>
  <c r="A357" i="40"/>
  <c r="A358" i="40"/>
  <c r="A359" i="40"/>
  <c r="A360" i="40"/>
  <c r="A361" i="40"/>
  <c r="A362" i="40"/>
  <c r="A363" i="40"/>
  <c r="A364" i="40"/>
  <c r="A365" i="40"/>
  <c r="A366" i="40"/>
  <c r="A367" i="40"/>
  <c r="A368" i="40"/>
  <c r="A369" i="40"/>
  <c r="A370" i="40"/>
  <c r="A371" i="40"/>
  <c r="A372" i="40"/>
  <c r="A373" i="40"/>
  <c r="A374" i="40"/>
  <c r="A375" i="40"/>
  <c r="A376" i="40"/>
  <c r="A377" i="40"/>
  <c r="A378" i="40"/>
  <c r="A379" i="40"/>
  <c r="A380" i="40"/>
  <c r="A381" i="40"/>
  <c r="A382" i="40"/>
  <c r="A383" i="40"/>
  <c r="A384" i="40"/>
  <c r="A385" i="40"/>
  <c r="A386" i="40"/>
  <c r="A387" i="40"/>
  <c r="A388" i="40"/>
  <c r="A389" i="40"/>
  <c r="A390" i="40"/>
  <c r="A391" i="40"/>
  <c r="A392" i="40"/>
  <c r="A393" i="40"/>
  <c r="A394" i="40"/>
  <c r="A395" i="40"/>
  <c r="A396" i="40"/>
  <c r="A397" i="40"/>
  <c r="A199" i="40"/>
  <c r="A3" i="40"/>
  <c r="A4" i="40"/>
  <c r="A5" i="40"/>
  <c r="A6" i="40"/>
  <c r="A7" i="40"/>
  <c r="A8" i="40"/>
  <c r="A9" i="40"/>
  <c r="A10" i="40"/>
  <c r="A11" i="40"/>
  <c r="A12" i="40"/>
  <c r="A13" i="40"/>
  <c r="A14" i="40"/>
  <c r="A15" i="40"/>
  <c r="A16" i="40"/>
  <c r="A17" i="40"/>
  <c r="A18" i="40"/>
  <c r="A19" i="40"/>
  <c r="A20" i="40"/>
  <c r="A21" i="40"/>
  <c r="A22" i="40"/>
  <c r="A23" i="40"/>
  <c r="A24" i="40"/>
  <c r="A25" i="40"/>
  <c r="A26" i="40"/>
  <c r="A27" i="40"/>
  <c r="A28" i="40"/>
  <c r="A29" i="40"/>
  <c r="A30" i="40"/>
  <c r="A31" i="40"/>
  <c r="A32" i="40"/>
  <c r="A33" i="40"/>
  <c r="A34" i="40"/>
  <c r="A35" i="40"/>
  <c r="A36" i="40"/>
  <c r="A37" i="40"/>
  <c r="A38" i="40"/>
  <c r="A39" i="40"/>
  <c r="A40" i="40"/>
  <c r="A41" i="40"/>
  <c r="A42" i="40"/>
  <c r="A43" i="40"/>
  <c r="A44" i="40"/>
  <c r="A45" i="40"/>
  <c r="A46" i="40"/>
  <c r="A47" i="40"/>
  <c r="A48" i="40"/>
  <c r="A49" i="40"/>
  <c r="A50" i="40"/>
  <c r="A51" i="40"/>
  <c r="A52" i="40"/>
  <c r="A53" i="40"/>
  <c r="A54" i="40"/>
  <c r="A55" i="40"/>
  <c r="A56" i="40"/>
  <c r="A57" i="40"/>
  <c r="A58" i="40"/>
  <c r="A59" i="40"/>
  <c r="A60" i="40"/>
  <c r="A61" i="40"/>
  <c r="A62" i="40"/>
  <c r="A63" i="40"/>
  <c r="A64" i="40"/>
  <c r="A65" i="40"/>
  <c r="A66" i="40"/>
  <c r="A67" i="40"/>
  <c r="A68" i="40"/>
  <c r="A69" i="40"/>
  <c r="A70" i="40"/>
  <c r="A71" i="40"/>
  <c r="A72" i="40"/>
  <c r="A73" i="40"/>
  <c r="A74" i="40"/>
  <c r="A75" i="40"/>
  <c r="A76" i="40"/>
  <c r="A77" i="40"/>
  <c r="A78" i="40"/>
  <c r="A79" i="40"/>
  <c r="A80" i="40"/>
  <c r="A81" i="40"/>
  <c r="A82" i="40"/>
  <c r="A83" i="40"/>
  <c r="A84" i="40"/>
  <c r="A85" i="40"/>
  <c r="A86" i="40"/>
  <c r="A87" i="40"/>
  <c r="A88" i="40"/>
  <c r="A89" i="40"/>
  <c r="A90" i="40"/>
  <c r="A91" i="40"/>
  <c r="A92" i="40"/>
  <c r="A93" i="40"/>
  <c r="A94" i="40"/>
  <c r="A95" i="40"/>
  <c r="A96" i="40"/>
  <c r="A97" i="40"/>
  <c r="A98" i="40"/>
  <c r="A99" i="40"/>
  <c r="A100" i="40"/>
  <c r="A101" i="40"/>
  <c r="A102" i="40"/>
  <c r="A103" i="40"/>
  <c r="A104" i="40"/>
  <c r="A105" i="40"/>
  <c r="A106" i="40"/>
  <c r="A107" i="40"/>
  <c r="A108" i="40"/>
  <c r="A109" i="40"/>
  <c r="A110" i="40"/>
  <c r="A111" i="40"/>
  <c r="A112" i="40"/>
  <c r="A113" i="40"/>
  <c r="A114" i="40"/>
  <c r="A115" i="40"/>
  <c r="A116" i="40"/>
  <c r="A117" i="40"/>
  <c r="A118" i="40"/>
  <c r="A119" i="40"/>
  <c r="A120" i="40"/>
  <c r="A121" i="40"/>
  <c r="A122" i="40"/>
  <c r="A123" i="40"/>
  <c r="A124" i="40"/>
  <c r="A125" i="40"/>
  <c r="A126" i="40"/>
  <c r="A127" i="40"/>
  <c r="A128" i="40"/>
  <c r="A129" i="40"/>
  <c r="A130" i="40"/>
  <c r="A131" i="40"/>
  <c r="A132" i="40"/>
  <c r="A133" i="40"/>
  <c r="A134" i="40"/>
  <c r="A135" i="40"/>
  <c r="A136" i="40"/>
  <c r="A137" i="40"/>
  <c r="A138" i="40"/>
  <c r="A139" i="40"/>
  <c r="A140" i="40"/>
  <c r="A141" i="40"/>
  <c r="A142" i="40"/>
  <c r="A143" i="40"/>
  <c r="A144" i="40"/>
  <c r="A145" i="40"/>
  <c r="A146" i="40"/>
  <c r="A147" i="40"/>
  <c r="A148" i="40"/>
  <c r="A149" i="40"/>
  <c r="A150" i="40"/>
  <c r="A151" i="40"/>
  <c r="A152" i="40"/>
  <c r="A153" i="40"/>
  <c r="A154" i="40"/>
  <c r="A155" i="40"/>
  <c r="A156" i="40"/>
  <c r="A157" i="40"/>
  <c r="A158" i="40"/>
  <c r="A159" i="40"/>
  <c r="A160" i="40"/>
  <c r="A161" i="40"/>
  <c r="A162" i="40"/>
  <c r="A163" i="40"/>
  <c r="A164" i="40"/>
  <c r="A165" i="40"/>
  <c r="A166" i="40"/>
  <c r="A167" i="40"/>
  <c r="A168" i="40"/>
  <c r="A169" i="40"/>
  <c r="A170" i="40"/>
  <c r="A171" i="40"/>
  <c r="A172" i="40"/>
  <c r="A173" i="40"/>
  <c r="A174" i="40"/>
  <c r="A175" i="40"/>
  <c r="A176" i="40"/>
  <c r="A177" i="40"/>
  <c r="A178" i="40"/>
  <c r="A179" i="40"/>
  <c r="A180" i="40"/>
  <c r="A181" i="40"/>
  <c r="A182" i="40"/>
  <c r="A183" i="40"/>
  <c r="A184" i="40"/>
  <c r="A185" i="40"/>
  <c r="A186" i="40"/>
  <c r="A187" i="40"/>
  <c r="A188" i="40"/>
  <c r="A189" i="40"/>
  <c r="A190" i="40"/>
  <c r="A191" i="40"/>
  <c r="A192" i="40"/>
  <c r="A193" i="40"/>
  <c r="A194" i="40"/>
  <c r="A195" i="40"/>
  <c r="A196" i="40"/>
  <c r="A197" i="40"/>
  <c r="A198" i="40"/>
  <c r="A597" i="32"/>
  <c r="J597" i="32" s="1"/>
  <c r="B597" i="32"/>
  <c r="C597" i="32"/>
  <c r="D597" i="32"/>
  <c r="E597" i="32"/>
  <c r="F597" i="32"/>
  <c r="G597" i="32"/>
  <c r="H597" i="32"/>
  <c r="I597" i="32"/>
  <c r="A593" i="32"/>
  <c r="J593" i="32" s="1"/>
  <c r="B593" i="32"/>
  <c r="C593" i="32"/>
  <c r="D593" i="32"/>
  <c r="E593" i="32"/>
  <c r="F593" i="32"/>
  <c r="G593" i="32"/>
  <c r="H593" i="32"/>
  <c r="I593" i="32"/>
  <c r="A594" i="32"/>
  <c r="J594" i="32" s="1"/>
  <c r="B594" i="32"/>
  <c r="C594" i="32"/>
  <c r="D594" i="32"/>
  <c r="E594" i="32"/>
  <c r="F594" i="32"/>
  <c r="G594" i="32"/>
  <c r="H594" i="32"/>
  <c r="I594" i="32"/>
  <c r="A595" i="32"/>
  <c r="B595" i="32"/>
  <c r="C595" i="32"/>
  <c r="D595" i="32"/>
  <c r="E595" i="32"/>
  <c r="F595" i="32"/>
  <c r="G595" i="32"/>
  <c r="H595" i="32"/>
  <c r="I595" i="32"/>
  <c r="A596" i="32"/>
  <c r="J596" i="32" s="1"/>
  <c r="B596" i="32"/>
  <c r="C596" i="32"/>
  <c r="D596" i="32"/>
  <c r="E596" i="32"/>
  <c r="F596" i="32"/>
  <c r="G596" i="32"/>
  <c r="H596" i="32"/>
  <c r="I596" i="32"/>
  <c r="A401" i="32"/>
  <c r="B401" i="32"/>
  <c r="C401" i="32"/>
  <c r="D401" i="32"/>
  <c r="E401" i="32"/>
  <c r="F401" i="32"/>
  <c r="G401" i="32"/>
  <c r="H401" i="32"/>
  <c r="I401" i="32"/>
  <c r="A402" i="32"/>
  <c r="B402" i="32"/>
  <c r="C402" i="32"/>
  <c r="D402" i="32"/>
  <c r="E402" i="32"/>
  <c r="F402" i="32"/>
  <c r="G402" i="32"/>
  <c r="H402" i="32"/>
  <c r="I402" i="32"/>
  <c r="A403" i="32"/>
  <c r="B403" i="32"/>
  <c r="C403" i="32"/>
  <c r="D403" i="32"/>
  <c r="E403" i="32"/>
  <c r="F403" i="32"/>
  <c r="G403" i="32"/>
  <c r="H403" i="32"/>
  <c r="I403" i="32"/>
  <c r="A404" i="32"/>
  <c r="B404" i="32"/>
  <c r="C404" i="32"/>
  <c r="D404" i="32"/>
  <c r="E404" i="32"/>
  <c r="F404" i="32"/>
  <c r="G404" i="32"/>
  <c r="H404" i="32"/>
  <c r="I404" i="32"/>
  <c r="A405" i="32"/>
  <c r="B405" i="32"/>
  <c r="C405" i="32"/>
  <c r="D405" i="32"/>
  <c r="E405" i="32"/>
  <c r="F405" i="32"/>
  <c r="G405" i="32"/>
  <c r="H405" i="32"/>
  <c r="I405" i="32"/>
  <c r="A406" i="32"/>
  <c r="B406" i="32"/>
  <c r="C406" i="32"/>
  <c r="D406" i="32"/>
  <c r="E406" i="32"/>
  <c r="F406" i="32"/>
  <c r="G406" i="32"/>
  <c r="H406" i="32"/>
  <c r="I406" i="32"/>
  <c r="A407" i="32"/>
  <c r="B407" i="32"/>
  <c r="C407" i="32"/>
  <c r="D407" i="32"/>
  <c r="E407" i="32"/>
  <c r="F407" i="32"/>
  <c r="G407" i="32"/>
  <c r="H407" i="32"/>
  <c r="I407" i="32"/>
  <c r="A408" i="32"/>
  <c r="B408" i="32"/>
  <c r="C408" i="32"/>
  <c r="D408" i="32"/>
  <c r="E408" i="32"/>
  <c r="F408" i="32"/>
  <c r="G408" i="32"/>
  <c r="H408" i="32"/>
  <c r="I408" i="32"/>
  <c r="A409" i="32"/>
  <c r="B409" i="32"/>
  <c r="C409" i="32"/>
  <c r="D409" i="32"/>
  <c r="E409" i="32"/>
  <c r="F409" i="32"/>
  <c r="G409" i="32"/>
  <c r="H409" i="32"/>
  <c r="I409" i="32"/>
  <c r="A410" i="32"/>
  <c r="B410" i="32"/>
  <c r="C410" i="32"/>
  <c r="D410" i="32"/>
  <c r="E410" i="32"/>
  <c r="F410" i="32"/>
  <c r="G410" i="32"/>
  <c r="H410" i="32"/>
  <c r="I410" i="32"/>
  <c r="A411" i="32"/>
  <c r="B411" i="32"/>
  <c r="C411" i="32"/>
  <c r="J411" i="32" s="1"/>
  <c r="D411" i="32"/>
  <c r="E411" i="32"/>
  <c r="F411" i="32"/>
  <c r="G411" i="32"/>
  <c r="H411" i="32"/>
  <c r="I411" i="32"/>
  <c r="A412" i="32"/>
  <c r="B412" i="32"/>
  <c r="C412" i="32"/>
  <c r="D412" i="32"/>
  <c r="E412" i="32"/>
  <c r="F412" i="32"/>
  <c r="G412" i="32"/>
  <c r="H412" i="32"/>
  <c r="I412" i="32"/>
  <c r="A413" i="32"/>
  <c r="B413" i="32"/>
  <c r="C413" i="32"/>
  <c r="D413" i="32"/>
  <c r="E413" i="32"/>
  <c r="F413" i="32"/>
  <c r="G413" i="32"/>
  <c r="H413" i="32"/>
  <c r="I413" i="32"/>
  <c r="A414" i="32"/>
  <c r="B414" i="32"/>
  <c r="C414" i="32"/>
  <c r="D414" i="32"/>
  <c r="E414" i="32"/>
  <c r="F414" i="32"/>
  <c r="G414" i="32"/>
  <c r="H414" i="32"/>
  <c r="I414" i="32"/>
  <c r="A415" i="32"/>
  <c r="B415" i="32"/>
  <c r="C415" i="32"/>
  <c r="D415" i="32"/>
  <c r="E415" i="32"/>
  <c r="F415" i="32"/>
  <c r="G415" i="32"/>
  <c r="H415" i="32"/>
  <c r="I415" i="32"/>
  <c r="A416" i="32"/>
  <c r="B416" i="32"/>
  <c r="C416" i="32"/>
  <c r="D416" i="32"/>
  <c r="E416" i="32"/>
  <c r="F416" i="32"/>
  <c r="G416" i="32"/>
  <c r="H416" i="32"/>
  <c r="I416" i="32"/>
  <c r="A417" i="32"/>
  <c r="B417" i="32"/>
  <c r="C417" i="32"/>
  <c r="D417" i="32"/>
  <c r="E417" i="32"/>
  <c r="F417" i="32"/>
  <c r="G417" i="32"/>
  <c r="H417" i="32"/>
  <c r="I417" i="32"/>
  <c r="A418" i="32"/>
  <c r="B418" i="32"/>
  <c r="C418" i="32"/>
  <c r="D418" i="32"/>
  <c r="E418" i="32"/>
  <c r="F418" i="32"/>
  <c r="G418" i="32"/>
  <c r="H418" i="32"/>
  <c r="I418" i="32"/>
  <c r="A419" i="32"/>
  <c r="B419" i="32"/>
  <c r="C419" i="32"/>
  <c r="D419" i="32"/>
  <c r="E419" i="32"/>
  <c r="F419" i="32"/>
  <c r="G419" i="32"/>
  <c r="H419" i="32"/>
  <c r="I419" i="32"/>
  <c r="A420" i="32"/>
  <c r="B420" i="32"/>
  <c r="C420" i="32"/>
  <c r="D420" i="32"/>
  <c r="E420" i="32"/>
  <c r="F420" i="32"/>
  <c r="G420" i="32"/>
  <c r="H420" i="32"/>
  <c r="I420" i="32"/>
  <c r="A421" i="32"/>
  <c r="B421" i="32"/>
  <c r="C421" i="32"/>
  <c r="D421" i="32"/>
  <c r="E421" i="32"/>
  <c r="F421" i="32"/>
  <c r="G421" i="32"/>
  <c r="H421" i="32"/>
  <c r="I421" i="32"/>
  <c r="A422" i="32"/>
  <c r="B422" i="32"/>
  <c r="C422" i="32"/>
  <c r="D422" i="32"/>
  <c r="E422" i="32"/>
  <c r="F422" i="32"/>
  <c r="G422" i="32"/>
  <c r="H422" i="32"/>
  <c r="I422" i="32"/>
  <c r="A423" i="32"/>
  <c r="B423" i="32"/>
  <c r="C423" i="32"/>
  <c r="D423" i="32"/>
  <c r="E423" i="32"/>
  <c r="F423" i="32"/>
  <c r="G423" i="32"/>
  <c r="H423" i="32"/>
  <c r="I423" i="32"/>
  <c r="A424" i="32"/>
  <c r="B424" i="32"/>
  <c r="C424" i="32"/>
  <c r="D424" i="32"/>
  <c r="E424" i="32"/>
  <c r="F424" i="32"/>
  <c r="G424" i="32"/>
  <c r="H424" i="32"/>
  <c r="I424" i="32"/>
  <c r="A425" i="32"/>
  <c r="B425" i="32"/>
  <c r="C425" i="32"/>
  <c r="D425" i="32"/>
  <c r="E425" i="32"/>
  <c r="F425" i="32"/>
  <c r="G425" i="32"/>
  <c r="H425" i="32"/>
  <c r="I425" i="32"/>
  <c r="A426" i="32"/>
  <c r="B426" i="32"/>
  <c r="C426" i="32"/>
  <c r="D426" i="32"/>
  <c r="E426" i="32"/>
  <c r="F426" i="32"/>
  <c r="G426" i="32"/>
  <c r="H426" i="32"/>
  <c r="I426" i="32"/>
  <c r="A427" i="32"/>
  <c r="B427" i="32"/>
  <c r="C427" i="32"/>
  <c r="D427" i="32"/>
  <c r="E427" i="32"/>
  <c r="F427" i="32"/>
  <c r="G427" i="32"/>
  <c r="H427" i="32"/>
  <c r="I427" i="32"/>
  <c r="A428" i="32"/>
  <c r="B428" i="32"/>
  <c r="C428" i="32"/>
  <c r="D428" i="32"/>
  <c r="E428" i="32"/>
  <c r="F428" i="32"/>
  <c r="G428" i="32"/>
  <c r="H428" i="32"/>
  <c r="I428" i="32"/>
  <c r="A429" i="32"/>
  <c r="B429" i="32"/>
  <c r="C429" i="32"/>
  <c r="D429" i="32"/>
  <c r="E429" i="32"/>
  <c r="F429" i="32"/>
  <c r="G429" i="32"/>
  <c r="H429" i="32"/>
  <c r="I429" i="32"/>
  <c r="A430" i="32"/>
  <c r="B430" i="32"/>
  <c r="C430" i="32"/>
  <c r="D430" i="32"/>
  <c r="E430" i="32"/>
  <c r="F430" i="32"/>
  <c r="G430" i="32"/>
  <c r="H430" i="32"/>
  <c r="I430" i="32"/>
  <c r="A431" i="32"/>
  <c r="B431" i="32"/>
  <c r="C431" i="32"/>
  <c r="D431" i="32"/>
  <c r="E431" i="32"/>
  <c r="F431" i="32"/>
  <c r="G431" i="32"/>
  <c r="H431" i="32"/>
  <c r="I431" i="32"/>
  <c r="A432" i="32"/>
  <c r="B432" i="32"/>
  <c r="C432" i="32"/>
  <c r="D432" i="32"/>
  <c r="E432" i="32"/>
  <c r="F432" i="32"/>
  <c r="G432" i="32"/>
  <c r="H432" i="32"/>
  <c r="I432" i="32"/>
  <c r="A433" i="32"/>
  <c r="B433" i="32"/>
  <c r="C433" i="32"/>
  <c r="D433" i="32"/>
  <c r="E433" i="32"/>
  <c r="F433" i="32"/>
  <c r="G433" i="32"/>
  <c r="H433" i="32"/>
  <c r="I433" i="32"/>
  <c r="A434" i="32"/>
  <c r="B434" i="32"/>
  <c r="C434" i="32"/>
  <c r="D434" i="32"/>
  <c r="E434" i="32"/>
  <c r="F434" i="32"/>
  <c r="G434" i="32"/>
  <c r="H434" i="32"/>
  <c r="I434" i="32"/>
  <c r="A435" i="32"/>
  <c r="B435" i="32"/>
  <c r="C435" i="32"/>
  <c r="J435" i="32" s="1"/>
  <c r="D435" i="32"/>
  <c r="E435" i="32"/>
  <c r="F435" i="32"/>
  <c r="G435" i="32"/>
  <c r="H435" i="32"/>
  <c r="I435" i="32"/>
  <c r="A436" i="32"/>
  <c r="B436" i="32"/>
  <c r="C436" i="32"/>
  <c r="D436" i="32"/>
  <c r="E436" i="32"/>
  <c r="F436" i="32"/>
  <c r="G436" i="32"/>
  <c r="H436" i="32"/>
  <c r="I436" i="32"/>
  <c r="A437" i="32"/>
  <c r="B437" i="32"/>
  <c r="C437" i="32"/>
  <c r="D437" i="32"/>
  <c r="E437" i="32"/>
  <c r="F437" i="32"/>
  <c r="G437" i="32"/>
  <c r="H437" i="32"/>
  <c r="I437" i="32"/>
  <c r="A438" i="32"/>
  <c r="B438" i="32"/>
  <c r="C438" i="32"/>
  <c r="D438" i="32"/>
  <c r="E438" i="32"/>
  <c r="F438" i="32"/>
  <c r="G438" i="32"/>
  <c r="H438" i="32"/>
  <c r="I438" i="32"/>
  <c r="A439" i="32"/>
  <c r="B439" i="32"/>
  <c r="C439" i="32"/>
  <c r="D439" i="32"/>
  <c r="E439" i="32"/>
  <c r="F439" i="32"/>
  <c r="G439" i="32"/>
  <c r="H439" i="32"/>
  <c r="I439" i="32"/>
  <c r="A440" i="32"/>
  <c r="B440" i="32"/>
  <c r="C440" i="32"/>
  <c r="D440" i="32"/>
  <c r="E440" i="32"/>
  <c r="F440" i="32"/>
  <c r="G440" i="32"/>
  <c r="H440" i="32"/>
  <c r="I440" i="32"/>
  <c r="A441" i="32"/>
  <c r="B441" i="32"/>
  <c r="C441" i="32"/>
  <c r="D441" i="32"/>
  <c r="E441" i="32"/>
  <c r="F441" i="32"/>
  <c r="G441" i="32"/>
  <c r="H441" i="32"/>
  <c r="I441" i="32"/>
  <c r="A442" i="32"/>
  <c r="B442" i="32"/>
  <c r="C442" i="32"/>
  <c r="D442" i="32"/>
  <c r="E442" i="32"/>
  <c r="F442" i="32"/>
  <c r="G442" i="32"/>
  <c r="H442" i="32"/>
  <c r="I442" i="32"/>
  <c r="A443" i="32"/>
  <c r="B443" i="32"/>
  <c r="C443" i="32"/>
  <c r="D443" i="32"/>
  <c r="E443" i="32"/>
  <c r="F443" i="32"/>
  <c r="G443" i="32"/>
  <c r="H443" i="32"/>
  <c r="I443" i="32"/>
  <c r="A444" i="32"/>
  <c r="B444" i="32"/>
  <c r="C444" i="32"/>
  <c r="D444" i="32"/>
  <c r="E444" i="32"/>
  <c r="F444" i="32"/>
  <c r="G444" i="32"/>
  <c r="H444" i="32"/>
  <c r="I444" i="32"/>
  <c r="A445" i="32"/>
  <c r="B445" i="32"/>
  <c r="C445" i="32"/>
  <c r="D445" i="32"/>
  <c r="E445" i="32"/>
  <c r="F445" i="32"/>
  <c r="G445" i="32"/>
  <c r="H445" i="32"/>
  <c r="I445" i="32"/>
  <c r="A446" i="32"/>
  <c r="B446" i="32"/>
  <c r="C446" i="32"/>
  <c r="D446" i="32"/>
  <c r="E446" i="32"/>
  <c r="F446" i="32"/>
  <c r="G446" i="32"/>
  <c r="H446" i="32"/>
  <c r="I446" i="32"/>
  <c r="A447" i="32"/>
  <c r="B447" i="32"/>
  <c r="C447" i="32"/>
  <c r="D447" i="32"/>
  <c r="E447" i="32"/>
  <c r="F447" i="32"/>
  <c r="G447" i="32"/>
  <c r="H447" i="32"/>
  <c r="I447" i="32"/>
  <c r="A448" i="32"/>
  <c r="B448" i="32"/>
  <c r="C448" i="32"/>
  <c r="D448" i="32"/>
  <c r="E448" i="32"/>
  <c r="F448" i="32"/>
  <c r="G448" i="32"/>
  <c r="H448" i="32"/>
  <c r="I448" i="32"/>
  <c r="A449" i="32"/>
  <c r="B449" i="32"/>
  <c r="C449" i="32"/>
  <c r="D449" i="32"/>
  <c r="E449" i="32"/>
  <c r="F449" i="32"/>
  <c r="G449" i="32"/>
  <c r="H449" i="32"/>
  <c r="I449" i="32"/>
  <c r="A450" i="32"/>
  <c r="B450" i="32"/>
  <c r="C450" i="32"/>
  <c r="D450" i="32"/>
  <c r="E450" i="32"/>
  <c r="F450" i="32"/>
  <c r="G450" i="32"/>
  <c r="H450" i="32"/>
  <c r="I450" i="32"/>
  <c r="A451" i="32"/>
  <c r="B451" i="32"/>
  <c r="C451" i="32"/>
  <c r="D451" i="32"/>
  <c r="E451" i="32"/>
  <c r="F451" i="32"/>
  <c r="G451" i="32"/>
  <c r="H451" i="32"/>
  <c r="I451" i="32"/>
  <c r="A452" i="32"/>
  <c r="B452" i="32"/>
  <c r="C452" i="32"/>
  <c r="D452" i="32"/>
  <c r="E452" i="32"/>
  <c r="F452" i="32"/>
  <c r="G452" i="32"/>
  <c r="H452" i="32"/>
  <c r="I452" i="32"/>
  <c r="A453" i="32"/>
  <c r="B453" i="32"/>
  <c r="C453" i="32"/>
  <c r="D453" i="32"/>
  <c r="E453" i="32"/>
  <c r="F453" i="32"/>
  <c r="G453" i="32"/>
  <c r="H453" i="32"/>
  <c r="I453" i="32"/>
  <c r="A454" i="32"/>
  <c r="B454" i="32"/>
  <c r="C454" i="32"/>
  <c r="D454" i="32"/>
  <c r="E454" i="32"/>
  <c r="F454" i="32"/>
  <c r="G454" i="32"/>
  <c r="H454" i="32"/>
  <c r="I454" i="32"/>
  <c r="A455" i="32"/>
  <c r="B455" i="32"/>
  <c r="C455" i="32"/>
  <c r="D455" i="32"/>
  <c r="E455" i="32"/>
  <c r="F455" i="32"/>
  <c r="G455" i="32"/>
  <c r="H455" i="32"/>
  <c r="I455" i="32"/>
  <c r="A456" i="32"/>
  <c r="B456" i="32"/>
  <c r="C456" i="32"/>
  <c r="D456" i="32"/>
  <c r="E456" i="32"/>
  <c r="F456" i="32"/>
  <c r="G456" i="32"/>
  <c r="H456" i="32"/>
  <c r="I456" i="32"/>
  <c r="A457" i="32"/>
  <c r="B457" i="32"/>
  <c r="C457" i="32"/>
  <c r="D457" i="32"/>
  <c r="E457" i="32"/>
  <c r="F457" i="32"/>
  <c r="G457" i="32"/>
  <c r="H457" i="32"/>
  <c r="I457" i="32"/>
  <c r="A458" i="32"/>
  <c r="B458" i="32"/>
  <c r="C458" i="32"/>
  <c r="D458" i="32"/>
  <c r="E458" i="32"/>
  <c r="F458" i="32"/>
  <c r="G458" i="32"/>
  <c r="H458" i="32"/>
  <c r="I458" i="32"/>
  <c r="A459" i="32"/>
  <c r="B459" i="32"/>
  <c r="C459" i="32"/>
  <c r="D459" i="32"/>
  <c r="E459" i="32"/>
  <c r="F459" i="32"/>
  <c r="G459" i="32"/>
  <c r="H459" i="32"/>
  <c r="I459" i="32"/>
  <c r="A460" i="32"/>
  <c r="B460" i="32"/>
  <c r="C460" i="32"/>
  <c r="D460" i="32"/>
  <c r="E460" i="32"/>
  <c r="F460" i="32"/>
  <c r="G460" i="32"/>
  <c r="H460" i="32"/>
  <c r="I460" i="32"/>
  <c r="A461" i="32"/>
  <c r="B461" i="32"/>
  <c r="C461" i="32"/>
  <c r="D461" i="32"/>
  <c r="E461" i="32"/>
  <c r="F461" i="32"/>
  <c r="G461" i="32"/>
  <c r="H461" i="32"/>
  <c r="I461" i="32"/>
  <c r="A462" i="32"/>
  <c r="B462" i="32"/>
  <c r="C462" i="32"/>
  <c r="D462" i="32"/>
  <c r="E462" i="32"/>
  <c r="F462" i="32"/>
  <c r="G462" i="32"/>
  <c r="H462" i="32"/>
  <c r="I462" i="32"/>
  <c r="A463" i="32"/>
  <c r="B463" i="32"/>
  <c r="C463" i="32"/>
  <c r="D463" i="32"/>
  <c r="E463" i="32"/>
  <c r="F463" i="32"/>
  <c r="G463" i="32"/>
  <c r="H463" i="32"/>
  <c r="I463" i="32"/>
  <c r="A464" i="32"/>
  <c r="B464" i="32"/>
  <c r="C464" i="32"/>
  <c r="D464" i="32"/>
  <c r="E464" i="32"/>
  <c r="F464" i="32"/>
  <c r="G464" i="32"/>
  <c r="H464" i="32"/>
  <c r="I464" i="32"/>
  <c r="A465" i="32"/>
  <c r="B465" i="32"/>
  <c r="C465" i="32"/>
  <c r="D465" i="32"/>
  <c r="E465" i="32"/>
  <c r="F465" i="32"/>
  <c r="G465" i="32"/>
  <c r="H465" i="32"/>
  <c r="I465" i="32"/>
  <c r="A466" i="32"/>
  <c r="B466" i="32"/>
  <c r="C466" i="32"/>
  <c r="D466" i="32"/>
  <c r="E466" i="32"/>
  <c r="F466" i="32"/>
  <c r="G466" i="32"/>
  <c r="H466" i="32"/>
  <c r="I466" i="32"/>
  <c r="A467" i="32"/>
  <c r="B467" i="32"/>
  <c r="C467" i="32"/>
  <c r="D467" i="32"/>
  <c r="E467" i="32"/>
  <c r="F467" i="32"/>
  <c r="G467" i="32"/>
  <c r="H467" i="32"/>
  <c r="I467" i="32"/>
  <c r="A468" i="32"/>
  <c r="B468" i="32"/>
  <c r="C468" i="32"/>
  <c r="D468" i="32"/>
  <c r="E468" i="32"/>
  <c r="F468" i="32"/>
  <c r="G468" i="32"/>
  <c r="H468" i="32"/>
  <c r="I468" i="32"/>
  <c r="A469" i="32"/>
  <c r="B469" i="32"/>
  <c r="C469" i="32"/>
  <c r="D469" i="32"/>
  <c r="E469" i="32"/>
  <c r="F469" i="32"/>
  <c r="G469" i="32"/>
  <c r="H469" i="32"/>
  <c r="I469" i="32"/>
  <c r="A470" i="32"/>
  <c r="B470" i="32"/>
  <c r="C470" i="32"/>
  <c r="D470" i="32"/>
  <c r="E470" i="32"/>
  <c r="F470" i="32"/>
  <c r="G470" i="32"/>
  <c r="H470" i="32"/>
  <c r="I470" i="32"/>
  <c r="A471" i="32"/>
  <c r="B471" i="32"/>
  <c r="C471" i="32"/>
  <c r="D471" i="32"/>
  <c r="E471" i="32"/>
  <c r="F471" i="32"/>
  <c r="G471" i="32"/>
  <c r="H471" i="32"/>
  <c r="I471" i="32"/>
  <c r="A472" i="32"/>
  <c r="B472" i="32"/>
  <c r="C472" i="32"/>
  <c r="D472" i="32"/>
  <c r="E472" i="32"/>
  <c r="F472" i="32"/>
  <c r="G472" i="32"/>
  <c r="H472" i="32"/>
  <c r="I472" i="32"/>
  <c r="A473" i="32"/>
  <c r="B473" i="32"/>
  <c r="C473" i="32"/>
  <c r="D473" i="32"/>
  <c r="E473" i="32"/>
  <c r="F473" i="32"/>
  <c r="G473" i="32"/>
  <c r="H473" i="32"/>
  <c r="I473" i="32"/>
  <c r="A474" i="32"/>
  <c r="B474" i="32"/>
  <c r="C474" i="32"/>
  <c r="D474" i="32"/>
  <c r="E474" i="32"/>
  <c r="F474" i="32"/>
  <c r="G474" i="32"/>
  <c r="H474" i="32"/>
  <c r="I474" i="32"/>
  <c r="A475" i="32"/>
  <c r="B475" i="32"/>
  <c r="C475" i="32"/>
  <c r="D475" i="32"/>
  <c r="E475" i="32"/>
  <c r="F475" i="32"/>
  <c r="G475" i="32"/>
  <c r="H475" i="32"/>
  <c r="I475" i="32"/>
  <c r="A476" i="32"/>
  <c r="B476" i="32"/>
  <c r="C476" i="32"/>
  <c r="D476" i="32"/>
  <c r="E476" i="32"/>
  <c r="F476" i="32"/>
  <c r="G476" i="32"/>
  <c r="H476" i="32"/>
  <c r="I476" i="32"/>
  <c r="A477" i="32"/>
  <c r="B477" i="32"/>
  <c r="C477" i="32"/>
  <c r="D477" i="32"/>
  <c r="E477" i="32"/>
  <c r="F477" i="32"/>
  <c r="G477" i="32"/>
  <c r="H477" i="32"/>
  <c r="I477" i="32"/>
  <c r="A478" i="32"/>
  <c r="B478" i="32"/>
  <c r="C478" i="32"/>
  <c r="D478" i="32"/>
  <c r="E478" i="32"/>
  <c r="F478" i="32"/>
  <c r="G478" i="32"/>
  <c r="H478" i="32"/>
  <c r="I478" i="32"/>
  <c r="A479" i="32"/>
  <c r="B479" i="32"/>
  <c r="C479" i="32"/>
  <c r="D479" i="32"/>
  <c r="E479" i="32"/>
  <c r="F479" i="32"/>
  <c r="G479" i="32"/>
  <c r="H479" i="32"/>
  <c r="I479" i="32"/>
  <c r="A480" i="32"/>
  <c r="B480" i="32"/>
  <c r="C480" i="32"/>
  <c r="D480" i="32"/>
  <c r="E480" i="32"/>
  <c r="F480" i="32"/>
  <c r="G480" i="32"/>
  <c r="H480" i="32"/>
  <c r="I480" i="32"/>
  <c r="A481" i="32"/>
  <c r="B481" i="32"/>
  <c r="C481" i="32"/>
  <c r="D481" i="32"/>
  <c r="E481" i="32"/>
  <c r="F481" i="32"/>
  <c r="G481" i="32"/>
  <c r="H481" i="32"/>
  <c r="I481" i="32"/>
  <c r="A482" i="32"/>
  <c r="B482" i="32"/>
  <c r="C482" i="32"/>
  <c r="D482" i="32"/>
  <c r="E482" i="32"/>
  <c r="F482" i="32"/>
  <c r="G482" i="32"/>
  <c r="H482" i="32"/>
  <c r="I482" i="32"/>
  <c r="A483" i="32"/>
  <c r="B483" i="32"/>
  <c r="C483" i="32"/>
  <c r="D483" i="32"/>
  <c r="E483" i="32"/>
  <c r="F483" i="32"/>
  <c r="G483" i="32"/>
  <c r="H483" i="32"/>
  <c r="I483" i="32"/>
  <c r="A484" i="32"/>
  <c r="B484" i="32"/>
  <c r="C484" i="32"/>
  <c r="D484" i="32"/>
  <c r="E484" i="32"/>
  <c r="F484" i="32"/>
  <c r="G484" i="32"/>
  <c r="H484" i="32"/>
  <c r="I484" i="32"/>
  <c r="A485" i="32"/>
  <c r="B485" i="32"/>
  <c r="C485" i="32"/>
  <c r="D485" i="32"/>
  <c r="E485" i="32"/>
  <c r="F485" i="32"/>
  <c r="G485" i="32"/>
  <c r="H485" i="32"/>
  <c r="I485" i="32"/>
  <c r="A486" i="32"/>
  <c r="B486" i="32"/>
  <c r="C486" i="32"/>
  <c r="D486" i="32"/>
  <c r="E486" i="32"/>
  <c r="F486" i="32"/>
  <c r="G486" i="32"/>
  <c r="H486" i="32"/>
  <c r="I486" i="32"/>
  <c r="A487" i="32"/>
  <c r="B487" i="32"/>
  <c r="C487" i="32"/>
  <c r="D487" i="32"/>
  <c r="E487" i="32"/>
  <c r="F487" i="32"/>
  <c r="G487" i="32"/>
  <c r="H487" i="32"/>
  <c r="I487" i="32"/>
  <c r="A488" i="32"/>
  <c r="B488" i="32"/>
  <c r="C488" i="32"/>
  <c r="D488" i="32"/>
  <c r="E488" i="32"/>
  <c r="F488" i="32"/>
  <c r="G488" i="32"/>
  <c r="H488" i="32"/>
  <c r="I488" i="32"/>
  <c r="A489" i="32"/>
  <c r="B489" i="32"/>
  <c r="C489" i="32"/>
  <c r="D489" i="32"/>
  <c r="E489" i="32"/>
  <c r="F489" i="32"/>
  <c r="G489" i="32"/>
  <c r="H489" i="32"/>
  <c r="I489" i="32"/>
  <c r="A490" i="32"/>
  <c r="B490" i="32"/>
  <c r="C490" i="32"/>
  <c r="D490" i="32"/>
  <c r="E490" i="32"/>
  <c r="F490" i="32"/>
  <c r="G490" i="32"/>
  <c r="H490" i="32"/>
  <c r="I490" i="32"/>
  <c r="A491" i="32"/>
  <c r="B491" i="32"/>
  <c r="C491" i="32"/>
  <c r="D491" i="32"/>
  <c r="E491" i="32"/>
  <c r="F491" i="32"/>
  <c r="G491" i="32"/>
  <c r="H491" i="32"/>
  <c r="I491" i="32"/>
  <c r="A492" i="32"/>
  <c r="B492" i="32"/>
  <c r="C492" i="32"/>
  <c r="D492" i="32"/>
  <c r="E492" i="32"/>
  <c r="F492" i="32"/>
  <c r="G492" i="32"/>
  <c r="H492" i="32"/>
  <c r="I492" i="32"/>
  <c r="A493" i="32"/>
  <c r="B493" i="32"/>
  <c r="C493" i="32"/>
  <c r="D493" i="32"/>
  <c r="E493" i="32"/>
  <c r="F493" i="32"/>
  <c r="G493" i="32"/>
  <c r="H493" i="32"/>
  <c r="I493" i="32"/>
  <c r="A494" i="32"/>
  <c r="B494" i="32"/>
  <c r="C494" i="32"/>
  <c r="D494" i="32"/>
  <c r="E494" i="32"/>
  <c r="F494" i="32"/>
  <c r="G494" i="32"/>
  <c r="H494" i="32"/>
  <c r="I494" i="32"/>
  <c r="A495" i="32"/>
  <c r="B495" i="32"/>
  <c r="C495" i="32"/>
  <c r="D495" i="32"/>
  <c r="E495" i="32"/>
  <c r="F495" i="32"/>
  <c r="G495" i="32"/>
  <c r="H495" i="32"/>
  <c r="I495" i="32"/>
  <c r="A496" i="32"/>
  <c r="B496" i="32"/>
  <c r="C496" i="32"/>
  <c r="D496" i="32"/>
  <c r="E496" i="32"/>
  <c r="F496" i="32"/>
  <c r="G496" i="32"/>
  <c r="H496" i="32"/>
  <c r="I496" i="32"/>
  <c r="A497" i="32"/>
  <c r="B497" i="32"/>
  <c r="C497" i="32"/>
  <c r="D497" i="32"/>
  <c r="E497" i="32"/>
  <c r="F497" i="32"/>
  <c r="G497" i="32"/>
  <c r="H497" i="32"/>
  <c r="I497" i="32"/>
  <c r="A498" i="32"/>
  <c r="B498" i="32"/>
  <c r="C498" i="32"/>
  <c r="D498" i="32"/>
  <c r="E498" i="32"/>
  <c r="F498" i="32"/>
  <c r="G498" i="32"/>
  <c r="H498" i="32"/>
  <c r="I498" i="32"/>
  <c r="A499" i="32"/>
  <c r="B499" i="32"/>
  <c r="C499" i="32"/>
  <c r="D499" i="32"/>
  <c r="E499" i="32"/>
  <c r="F499" i="32"/>
  <c r="G499" i="32"/>
  <c r="H499" i="32"/>
  <c r="I499" i="32"/>
  <c r="A500" i="32"/>
  <c r="B500" i="32"/>
  <c r="C500" i="32"/>
  <c r="D500" i="32"/>
  <c r="E500" i="32"/>
  <c r="F500" i="32"/>
  <c r="G500" i="32"/>
  <c r="H500" i="32"/>
  <c r="I500" i="32"/>
  <c r="A501" i="32"/>
  <c r="B501" i="32"/>
  <c r="C501" i="32"/>
  <c r="D501" i="32"/>
  <c r="E501" i="32"/>
  <c r="F501" i="32"/>
  <c r="G501" i="32"/>
  <c r="H501" i="32"/>
  <c r="I501" i="32"/>
  <c r="A502" i="32"/>
  <c r="B502" i="32"/>
  <c r="C502" i="32"/>
  <c r="D502" i="32"/>
  <c r="E502" i="32"/>
  <c r="F502" i="32"/>
  <c r="G502" i="32"/>
  <c r="H502" i="32"/>
  <c r="I502" i="32"/>
  <c r="A503" i="32"/>
  <c r="B503" i="32"/>
  <c r="C503" i="32"/>
  <c r="D503" i="32"/>
  <c r="E503" i="32"/>
  <c r="F503" i="32"/>
  <c r="G503" i="32"/>
  <c r="H503" i="32"/>
  <c r="I503" i="32"/>
  <c r="A504" i="32"/>
  <c r="B504" i="32"/>
  <c r="C504" i="32"/>
  <c r="D504" i="32"/>
  <c r="E504" i="32"/>
  <c r="F504" i="32"/>
  <c r="G504" i="32"/>
  <c r="H504" i="32"/>
  <c r="I504" i="32"/>
  <c r="A505" i="32"/>
  <c r="B505" i="32"/>
  <c r="C505" i="32"/>
  <c r="D505" i="32"/>
  <c r="E505" i="32"/>
  <c r="F505" i="32"/>
  <c r="G505" i="32"/>
  <c r="H505" i="32"/>
  <c r="I505" i="32"/>
  <c r="A506" i="32"/>
  <c r="B506" i="32"/>
  <c r="C506" i="32"/>
  <c r="D506" i="32"/>
  <c r="E506" i="32"/>
  <c r="F506" i="32"/>
  <c r="G506" i="32"/>
  <c r="H506" i="32"/>
  <c r="I506" i="32"/>
  <c r="A507" i="32"/>
  <c r="B507" i="32"/>
  <c r="C507" i="32"/>
  <c r="D507" i="32"/>
  <c r="E507" i="32"/>
  <c r="F507" i="32"/>
  <c r="G507" i="32"/>
  <c r="H507" i="32"/>
  <c r="I507" i="32"/>
  <c r="A508" i="32"/>
  <c r="B508" i="32"/>
  <c r="C508" i="32"/>
  <c r="D508" i="32"/>
  <c r="E508" i="32"/>
  <c r="F508" i="32"/>
  <c r="G508" i="32"/>
  <c r="H508" i="32"/>
  <c r="I508" i="32"/>
  <c r="A509" i="32"/>
  <c r="B509" i="32"/>
  <c r="C509" i="32"/>
  <c r="D509" i="32"/>
  <c r="E509" i="32"/>
  <c r="F509" i="32"/>
  <c r="G509" i="32"/>
  <c r="H509" i="32"/>
  <c r="I509" i="32"/>
  <c r="A510" i="32"/>
  <c r="B510" i="32"/>
  <c r="C510" i="32"/>
  <c r="D510" i="32"/>
  <c r="E510" i="32"/>
  <c r="F510" i="32"/>
  <c r="G510" i="32"/>
  <c r="H510" i="32"/>
  <c r="I510" i="32"/>
  <c r="A511" i="32"/>
  <c r="B511" i="32"/>
  <c r="C511" i="32"/>
  <c r="D511" i="32"/>
  <c r="E511" i="32"/>
  <c r="F511" i="32"/>
  <c r="G511" i="32"/>
  <c r="H511" i="32"/>
  <c r="I511" i="32"/>
  <c r="A512" i="32"/>
  <c r="B512" i="32"/>
  <c r="C512" i="32"/>
  <c r="D512" i="32"/>
  <c r="E512" i="32"/>
  <c r="F512" i="32"/>
  <c r="G512" i="32"/>
  <c r="H512" i="32"/>
  <c r="I512" i="32"/>
  <c r="A513" i="32"/>
  <c r="B513" i="32"/>
  <c r="C513" i="32"/>
  <c r="D513" i="32"/>
  <c r="E513" i="32"/>
  <c r="F513" i="32"/>
  <c r="G513" i="32"/>
  <c r="H513" i="32"/>
  <c r="I513" i="32"/>
  <c r="A514" i="32"/>
  <c r="B514" i="32"/>
  <c r="C514" i="32"/>
  <c r="D514" i="32"/>
  <c r="E514" i="32"/>
  <c r="F514" i="32"/>
  <c r="G514" i="32"/>
  <c r="H514" i="32"/>
  <c r="I514" i="32"/>
  <c r="A515" i="32"/>
  <c r="B515" i="32"/>
  <c r="C515" i="32"/>
  <c r="D515" i="32"/>
  <c r="E515" i="32"/>
  <c r="F515" i="32"/>
  <c r="G515" i="32"/>
  <c r="H515" i="32"/>
  <c r="I515" i="32"/>
  <c r="A516" i="32"/>
  <c r="B516" i="32"/>
  <c r="C516" i="32"/>
  <c r="D516" i="32"/>
  <c r="E516" i="32"/>
  <c r="F516" i="32"/>
  <c r="G516" i="32"/>
  <c r="H516" i="32"/>
  <c r="I516" i="32"/>
  <c r="A517" i="32"/>
  <c r="B517" i="32"/>
  <c r="C517" i="32"/>
  <c r="D517" i="32"/>
  <c r="E517" i="32"/>
  <c r="F517" i="32"/>
  <c r="G517" i="32"/>
  <c r="H517" i="32"/>
  <c r="I517" i="32"/>
  <c r="A518" i="32"/>
  <c r="B518" i="32"/>
  <c r="C518" i="32"/>
  <c r="D518" i="32"/>
  <c r="E518" i="32"/>
  <c r="F518" i="32"/>
  <c r="G518" i="32"/>
  <c r="H518" i="32"/>
  <c r="I518" i="32"/>
  <c r="A519" i="32"/>
  <c r="B519" i="32"/>
  <c r="C519" i="32"/>
  <c r="D519" i="32"/>
  <c r="E519" i="32"/>
  <c r="F519" i="32"/>
  <c r="G519" i="32"/>
  <c r="H519" i="32"/>
  <c r="I519" i="32"/>
  <c r="A520" i="32"/>
  <c r="B520" i="32"/>
  <c r="C520" i="32"/>
  <c r="D520" i="32"/>
  <c r="E520" i="32"/>
  <c r="F520" i="32"/>
  <c r="G520" i="32"/>
  <c r="H520" i="32"/>
  <c r="I520" i="32"/>
  <c r="A521" i="32"/>
  <c r="B521" i="32"/>
  <c r="C521" i="32"/>
  <c r="D521" i="32"/>
  <c r="E521" i="32"/>
  <c r="F521" i="32"/>
  <c r="G521" i="32"/>
  <c r="H521" i="32"/>
  <c r="I521" i="32"/>
  <c r="A522" i="32"/>
  <c r="B522" i="32"/>
  <c r="C522" i="32"/>
  <c r="D522" i="32"/>
  <c r="E522" i="32"/>
  <c r="F522" i="32"/>
  <c r="G522" i="32"/>
  <c r="H522" i="32"/>
  <c r="I522" i="32"/>
  <c r="A523" i="32"/>
  <c r="B523" i="32"/>
  <c r="C523" i="32"/>
  <c r="D523" i="32"/>
  <c r="E523" i="32"/>
  <c r="F523" i="32"/>
  <c r="G523" i="32"/>
  <c r="H523" i="32"/>
  <c r="I523" i="32"/>
  <c r="A524" i="32"/>
  <c r="B524" i="32"/>
  <c r="C524" i="32"/>
  <c r="D524" i="32"/>
  <c r="E524" i="32"/>
  <c r="F524" i="32"/>
  <c r="G524" i="32"/>
  <c r="H524" i="32"/>
  <c r="I524" i="32"/>
  <c r="A525" i="32"/>
  <c r="B525" i="32"/>
  <c r="C525" i="32"/>
  <c r="D525" i="32"/>
  <c r="E525" i="32"/>
  <c r="F525" i="32"/>
  <c r="G525" i="32"/>
  <c r="H525" i="32"/>
  <c r="I525" i="32"/>
  <c r="A526" i="32"/>
  <c r="B526" i="32"/>
  <c r="C526" i="32"/>
  <c r="D526" i="32"/>
  <c r="E526" i="32"/>
  <c r="F526" i="32"/>
  <c r="G526" i="32"/>
  <c r="H526" i="32"/>
  <c r="I526" i="32"/>
  <c r="A527" i="32"/>
  <c r="B527" i="32"/>
  <c r="C527" i="32"/>
  <c r="D527" i="32"/>
  <c r="E527" i="32"/>
  <c r="F527" i="32"/>
  <c r="G527" i="32"/>
  <c r="H527" i="32"/>
  <c r="I527" i="32"/>
  <c r="A528" i="32"/>
  <c r="B528" i="32"/>
  <c r="C528" i="32"/>
  <c r="D528" i="32"/>
  <c r="E528" i="32"/>
  <c r="F528" i="32"/>
  <c r="G528" i="32"/>
  <c r="H528" i="32"/>
  <c r="I528" i="32"/>
  <c r="A529" i="32"/>
  <c r="B529" i="32"/>
  <c r="C529" i="32"/>
  <c r="D529" i="32"/>
  <c r="E529" i="32"/>
  <c r="F529" i="32"/>
  <c r="G529" i="32"/>
  <c r="H529" i="32"/>
  <c r="I529" i="32"/>
  <c r="A530" i="32"/>
  <c r="B530" i="32"/>
  <c r="C530" i="32"/>
  <c r="D530" i="32"/>
  <c r="E530" i="32"/>
  <c r="F530" i="32"/>
  <c r="G530" i="32"/>
  <c r="H530" i="32"/>
  <c r="I530" i="32"/>
  <c r="A531" i="32"/>
  <c r="B531" i="32"/>
  <c r="C531" i="32"/>
  <c r="D531" i="32"/>
  <c r="E531" i="32"/>
  <c r="F531" i="32"/>
  <c r="G531" i="32"/>
  <c r="H531" i="32"/>
  <c r="I531" i="32"/>
  <c r="A532" i="32"/>
  <c r="B532" i="32"/>
  <c r="C532" i="32"/>
  <c r="D532" i="32"/>
  <c r="E532" i="32"/>
  <c r="F532" i="32"/>
  <c r="G532" i="32"/>
  <c r="H532" i="32"/>
  <c r="I532" i="32"/>
  <c r="A533" i="32"/>
  <c r="B533" i="32"/>
  <c r="C533" i="32"/>
  <c r="D533" i="32"/>
  <c r="E533" i="32"/>
  <c r="F533" i="32"/>
  <c r="G533" i="32"/>
  <c r="H533" i="32"/>
  <c r="I533" i="32"/>
  <c r="A534" i="32"/>
  <c r="B534" i="32"/>
  <c r="C534" i="32"/>
  <c r="D534" i="32"/>
  <c r="E534" i="32"/>
  <c r="F534" i="32"/>
  <c r="G534" i="32"/>
  <c r="H534" i="32"/>
  <c r="I534" i="32"/>
  <c r="A535" i="32"/>
  <c r="B535" i="32"/>
  <c r="C535" i="32"/>
  <c r="D535" i="32"/>
  <c r="E535" i="32"/>
  <c r="F535" i="32"/>
  <c r="G535" i="32"/>
  <c r="H535" i="32"/>
  <c r="I535" i="32"/>
  <c r="A536" i="32"/>
  <c r="B536" i="32"/>
  <c r="C536" i="32"/>
  <c r="D536" i="32"/>
  <c r="E536" i="32"/>
  <c r="F536" i="32"/>
  <c r="G536" i="32"/>
  <c r="H536" i="32"/>
  <c r="I536" i="32"/>
  <c r="A537" i="32"/>
  <c r="B537" i="32"/>
  <c r="C537" i="32"/>
  <c r="D537" i="32"/>
  <c r="E537" i="32"/>
  <c r="F537" i="32"/>
  <c r="G537" i="32"/>
  <c r="H537" i="32"/>
  <c r="I537" i="32"/>
  <c r="A538" i="32"/>
  <c r="B538" i="32"/>
  <c r="C538" i="32"/>
  <c r="D538" i="32"/>
  <c r="E538" i="32"/>
  <c r="F538" i="32"/>
  <c r="G538" i="32"/>
  <c r="H538" i="32"/>
  <c r="I538" i="32"/>
  <c r="A539" i="32"/>
  <c r="B539" i="32"/>
  <c r="C539" i="32"/>
  <c r="D539" i="32"/>
  <c r="E539" i="32"/>
  <c r="F539" i="32"/>
  <c r="G539" i="32"/>
  <c r="H539" i="32"/>
  <c r="I539" i="32"/>
  <c r="A540" i="32"/>
  <c r="B540" i="32"/>
  <c r="C540" i="32"/>
  <c r="D540" i="32"/>
  <c r="E540" i="32"/>
  <c r="F540" i="32"/>
  <c r="G540" i="32"/>
  <c r="H540" i="32"/>
  <c r="I540" i="32"/>
  <c r="A541" i="32"/>
  <c r="B541" i="32"/>
  <c r="C541" i="32"/>
  <c r="D541" i="32"/>
  <c r="E541" i="32"/>
  <c r="F541" i="32"/>
  <c r="G541" i="32"/>
  <c r="H541" i="32"/>
  <c r="I541" i="32"/>
  <c r="A542" i="32"/>
  <c r="B542" i="32"/>
  <c r="C542" i="32"/>
  <c r="D542" i="32"/>
  <c r="E542" i="32"/>
  <c r="F542" i="32"/>
  <c r="G542" i="32"/>
  <c r="H542" i="32"/>
  <c r="I542" i="32"/>
  <c r="A543" i="32"/>
  <c r="B543" i="32"/>
  <c r="C543" i="32"/>
  <c r="D543" i="32"/>
  <c r="E543" i="32"/>
  <c r="F543" i="32"/>
  <c r="G543" i="32"/>
  <c r="H543" i="32"/>
  <c r="I543" i="32"/>
  <c r="A544" i="32"/>
  <c r="B544" i="32"/>
  <c r="C544" i="32"/>
  <c r="D544" i="32"/>
  <c r="E544" i="32"/>
  <c r="F544" i="32"/>
  <c r="G544" i="32"/>
  <c r="H544" i="32"/>
  <c r="I544" i="32"/>
  <c r="A545" i="32"/>
  <c r="B545" i="32"/>
  <c r="C545" i="32"/>
  <c r="D545" i="32"/>
  <c r="E545" i="32"/>
  <c r="F545" i="32"/>
  <c r="G545" i="32"/>
  <c r="H545" i="32"/>
  <c r="I545" i="32"/>
  <c r="A546" i="32"/>
  <c r="B546" i="32"/>
  <c r="C546" i="32"/>
  <c r="D546" i="32"/>
  <c r="E546" i="32"/>
  <c r="F546" i="32"/>
  <c r="G546" i="32"/>
  <c r="H546" i="32"/>
  <c r="I546" i="32"/>
  <c r="A547" i="32"/>
  <c r="B547" i="32"/>
  <c r="C547" i="32"/>
  <c r="D547" i="32"/>
  <c r="E547" i="32"/>
  <c r="F547" i="32"/>
  <c r="G547" i="32"/>
  <c r="H547" i="32"/>
  <c r="I547" i="32"/>
  <c r="A548" i="32"/>
  <c r="B548" i="32"/>
  <c r="C548" i="32"/>
  <c r="D548" i="32"/>
  <c r="E548" i="32"/>
  <c r="F548" i="32"/>
  <c r="G548" i="32"/>
  <c r="H548" i="32"/>
  <c r="I548" i="32"/>
  <c r="A549" i="32"/>
  <c r="B549" i="32"/>
  <c r="C549" i="32"/>
  <c r="D549" i="32"/>
  <c r="E549" i="32"/>
  <c r="F549" i="32"/>
  <c r="G549" i="32"/>
  <c r="H549" i="32"/>
  <c r="I549" i="32"/>
  <c r="A550" i="32"/>
  <c r="B550" i="32"/>
  <c r="C550" i="32"/>
  <c r="D550" i="32"/>
  <c r="E550" i="32"/>
  <c r="F550" i="32"/>
  <c r="G550" i="32"/>
  <c r="H550" i="32"/>
  <c r="I550" i="32"/>
  <c r="A551" i="32"/>
  <c r="B551" i="32"/>
  <c r="C551" i="32"/>
  <c r="D551" i="32"/>
  <c r="E551" i="32"/>
  <c r="F551" i="32"/>
  <c r="G551" i="32"/>
  <c r="H551" i="32"/>
  <c r="I551" i="32"/>
  <c r="A552" i="32"/>
  <c r="B552" i="32"/>
  <c r="C552" i="32"/>
  <c r="D552" i="32"/>
  <c r="E552" i="32"/>
  <c r="F552" i="32"/>
  <c r="G552" i="32"/>
  <c r="H552" i="32"/>
  <c r="I552" i="32"/>
  <c r="A553" i="32"/>
  <c r="B553" i="32"/>
  <c r="C553" i="32"/>
  <c r="D553" i="32"/>
  <c r="E553" i="32"/>
  <c r="F553" i="32"/>
  <c r="G553" i="32"/>
  <c r="H553" i="32"/>
  <c r="I553" i="32"/>
  <c r="A554" i="32"/>
  <c r="B554" i="32"/>
  <c r="C554" i="32"/>
  <c r="D554" i="32"/>
  <c r="E554" i="32"/>
  <c r="F554" i="32"/>
  <c r="G554" i="32"/>
  <c r="H554" i="32"/>
  <c r="I554" i="32"/>
  <c r="A555" i="32"/>
  <c r="B555" i="32"/>
  <c r="C555" i="32"/>
  <c r="D555" i="32"/>
  <c r="E555" i="32"/>
  <c r="F555" i="32"/>
  <c r="G555" i="32"/>
  <c r="H555" i="32"/>
  <c r="I555" i="32"/>
  <c r="A556" i="32"/>
  <c r="B556" i="32"/>
  <c r="C556" i="32"/>
  <c r="D556" i="32"/>
  <c r="E556" i="32"/>
  <c r="F556" i="32"/>
  <c r="G556" i="32"/>
  <c r="H556" i="32"/>
  <c r="I556" i="32"/>
  <c r="A557" i="32"/>
  <c r="B557" i="32"/>
  <c r="C557" i="32"/>
  <c r="D557" i="32"/>
  <c r="E557" i="32"/>
  <c r="F557" i="32"/>
  <c r="G557" i="32"/>
  <c r="H557" i="32"/>
  <c r="I557" i="32"/>
  <c r="A558" i="32"/>
  <c r="B558" i="32"/>
  <c r="C558" i="32"/>
  <c r="D558" i="32"/>
  <c r="E558" i="32"/>
  <c r="F558" i="32"/>
  <c r="G558" i="32"/>
  <c r="H558" i="32"/>
  <c r="I558" i="32"/>
  <c r="A559" i="32"/>
  <c r="B559" i="32"/>
  <c r="C559" i="32"/>
  <c r="D559" i="32"/>
  <c r="E559" i="32"/>
  <c r="F559" i="32"/>
  <c r="G559" i="32"/>
  <c r="H559" i="32"/>
  <c r="I559" i="32"/>
  <c r="A560" i="32"/>
  <c r="B560" i="32"/>
  <c r="C560" i="32"/>
  <c r="D560" i="32"/>
  <c r="E560" i="32"/>
  <c r="F560" i="32"/>
  <c r="G560" i="32"/>
  <c r="H560" i="32"/>
  <c r="I560" i="32"/>
  <c r="A561" i="32"/>
  <c r="B561" i="32"/>
  <c r="C561" i="32"/>
  <c r="D561" i="32"/>
  <c r="E561" i="32"/>
  <c r="F561" i="32"/>
  <c r="G561" i="32"/>
  <c r="H561" i="32"/>
  <c r="I561" i="32"/>
  <c r="A562" i="32"/>
  <c r="B562" i="32"/>
  <c r="C562" i="32"/>
  <c r="D562" i="32"/>
  <c r="E562" i="32"/>
  <c r="F562" i="32"/>
  <c r="G562" i="32"/>
  <c r="H562" i="32"/>
  <c r="I562" i="32"/>
  <c r="A563" i="32"/>
  <c r="B563" i="32"/>
  <c r="C563" i="32"/>
  <c r="D563" i="32"/>
  <c r="E563" i="32"/>
  <c r="F563" i="32"/>
  <c r="G563" i="32"/>
  <c r="H563" i="32"/>
  <c r="I563" i="32"/>
  <c r="A564" i="32"/>
  <c r="B564" i="32"/>
  <c r="C564" i="32"/>
  <c r="D564" i="32"/>
  <c r="E564" i="32"/>
  <c r="F564" i="32"/>
  <c r="G564" i="32"/>
  <c r="H564" i="32"/>
  <c r="I564" i="32"/>
  <c r="A565" i="32"/>
  <c r="B565" i="32"/>
  <c r="C565" i="32"/>
  <c r="D565" i="32"/>
  <c r="E565" i="32"/>
  <c r="F565" i="32"/>
  <c r="G565" i="32"/>
  <c r="H565" i="32"/>
  <c r="I565" i="32"/>
  <c r="A566" i="32"/>
  <c r="B566" i="32"/>
  <c r="C566" i="32"/>
  <c r="D566" i="32"/>
  <c r="E566" i="32"/>
  <c r="F566" i="32"/>
  <c r="G566" i="32"/>
  <c r="H566" i="32"/>
  <c r="I566" i="32"/>
  <c r="A567" i="32"/>
  <c r="B567" i="32"/>
  <c r="C567" i="32"/>
  <c r="D567" i="32"/>
  <c r="E567" i="32"/>
  <c r="F567" i="32"/>
  <c r="G567" i="32"/>
  <c r="H567" i="32"/>
  <c r="I567" i="32"/>
  <c r="A568" i="32"/>
  <c r="B568" i="32"/>
  <c r="C568" i="32"/>
  <c r="D568" i="32"/>
  <c r="E568" i="32"/>
  <c r="F568" i="32"/>
  <c r="G568" i="32"/>
  <c r="H568" i="32"/>
  <c r="I568" i="32"/>
  <c r="A569" i="32"/>
  <c r="B569" i="32"/>
  <c r="C569" i="32"/>
  <c r="D569" i="32"/>
  <c r="E569" i="32"/>
  <c r="F569" i="32"/>
  <c r="G569" i="32"/>
  <c r="H569" i="32"/>
  <c r="I569" i="32"/>
  <c r="A570" i="32"/>
  <c r="B570" i="32"/>
  <c r="C570" i="32"/>
  <c r="D570" i="32"/>
  <c r="E570" i="32"/>
  <c r="F570" i="32"/>
  <c r="G570" i="32"/>
  <c r="H570" i="32"/>
  <c r="I570" i="32"/>
  <c r="A571" i="32"/>
  <c r="B571" i="32"/>
  <c r="C571" i="32"/>
  <c r="D571" i="32"/>
  <c r="E571" i="32"/>
  <c r="F571" i="32"/>
  <c r="G571" i="32"/>
  <c r="H571" i="32"/>
  <c r="I571" i="32"/>
  <c r="A572" i="32"/>
  <c r="B572" i="32"/>
  <c r="C572" i="32"/>
  <c r="D572" i="32"/>
  <c r="E572" i="32"/>
  <c r="F572" i="32"/>
  <c r="G572" i="32"/>
  <c r="H572" i="32"/>
  <c r="I572" i="32"/>
  <c r="A573" i="32"/>
  <c r="B573" i="32"/>
  <c r="C573" i="32"/>
  <c r="D573" i="32"/>
  <c r="E573" i="32"/>
  <c r="F573" i="32"/>
  <c r="G573" i="32"/>
  <c r="H573" i="32"/>
  <c r="I573" i="32"/>
  <c r="A574" i="32"/>
  <c r="B574" i="32"/>
  <c r="C574" i="32"/>
  <c r="D574" i="32"/>
  <c r="E574" i="32"/>
  <c r="F574" i="32"/>
  <c r="G574" i="32"/>
  <c r="H574" i="32"/>
  <c r="I574" i="32"/>
  <c r="A575" i="32"/>
  <c r="B575" i="32"/>
  <c r="C575" i="32"/>
  <c r="D575" i="32"/>
  <c r="E575" i="32"/>
  <c r="F575" i="32"/>
  <c r="G575" i="32"/>
  <c r="H575" i="32"/>
  <c r="I575" i="32"/>
  <c r="A576" i="32"/>
  <c r="B576" i="32"/>
  <c r="C576" i="32"/>
  <c r="D576" i="32"/>
  <c r="E576" i="32"/>
  <c r="F576" i="32"/>
  <c r="G576" i="32"/>
  <c r="H576" i="32"/>
  <c r="I576" i="32"/>
  <c r="A577" i="32"/>
  <c r="B577" i="32"/>
  <c r="C577" i="32"/>
  <c r="D577" i="32"/>
  <c r="E577" i="32"/>
  <c r="F577" i="32"/>
  <c r="G577" i="32"/>
  <c r="H577" i="32"/>
  <c r="I577" i="32"/>
  <c r="A578" i="32"/>
  <c r="B578" i="32"/>
  <c r="C578" i="32"/>
  <c r="D578" i="32"/>
  <c r="E578" i="32"/>
  <c r="F578" i="32"/>
  <c r="G578" i="32"/>
  <c r="H578" i="32"/>
  <c r="I578" i="32"/>
  <c r="A579" i="32"/>
  <c r="B579" i="32"/>
  <c r="C579" i="32"/>
  <c r="D579" i="32"/>
  <c r="E579" i="32"/>
  <c r="F579" i="32"/>
  <c r="G579" i="32"/>
  <c r="H579" i="32"/>
  <c r="I579" i="32"/>
  <c r="A580" i="32"/>
  <c r="B580" i="32"/>
  <c r="C580" i="32"/>
  <c r="D580" i="32"/>
  <c r="E580" i="32"/>
  <c r="F580" i="32"/>
  <c r="G580" i="32"/>
  <c r="H580" i="32"/>
  <c r="I580" i="32"/>
  <c r="A581" i="32"/>
  <c r="B581" i="32"/>
  <c r="C581" i="32"/>
  <c r="D581" i="32"/>
  <c r="E581" i="32"/>
  <c r="F581" i="32"/>
  <c r="G581" i="32"/>
  <c r="H581" i="32"/>
  <c r="I581" i="32"/>
  <c r="A582" i="32"/>
  <c r="B582" i="32"/>
  <c r="C582" i="32"/>
  <c r="D582" i="32"/>
  <c r="E582" i="32"/>
  <c r="F582" i="32"/>
  <c r="G582" i="32"/>
  <c r="H582" i="32"/>
  <c r="I582" i="32"/>
  <c r="A583" i="32"/>
  <c r="B583" i="32"/>
  <c r="C583" i="32"/>
  <c r="D583" i="32"/>
  <c r="E583" i="32"/>
  <c r="F583" i="32"/>
  <c r="G583" i="32"/>
  <c r="H583" i="32"/>
  <c r="I583" i="32"/>
  <c r="A584" i="32"/>
  <c r="B584" i="32"/>
  <c r="C584" i="32"/>
  <c r="D584" i="32"/>
  <c r="E584" i="32"/>
  <c r="F584" i="32"/>
  <c r="G584" i="32"/>
  <c r="H584" i="32"/>
  <c r="I584" i="32"/>
  <c r="A585" i="32"/>
  <c r="B585" i="32"/>
  <c r="C585" i="32"/>
  <c r="D585" i="32"/>
  <c r="E585" i="32"/>
  <c r="F585" i="32"/>
  <c r="G585" i="32"/>
  <c r="H585" i="32"/>
  <c r="I585" i="32"/>
  <c r="A586" i="32"/>
  <c r="B586" i="32"/>
  <c r="C586" i="32"/>
  <c r="D586" i="32"/>
  <c r="E586" i="32"/>
  <c r="F586" i="32"/>
  <c r="G586" i="32"/>
  <c r="H586" i="32"/>
  <c r="I586" i="32"/>
  <c r="A587" i="32"/>
  <c r="B587" i="32"/>
  <c r="C587" i="32"/>
  <c r="D587" i="32"/>
  <c r="E587" i="32"/>
  <c r="F587" i="32"/>
  <c r="G587" i="32"/>
  <c r="H587" i="32"/>
  <c r="I587" i="32"/>
  <c r="A588" i="32"/>
  <c r="B588" i="32"/>
  <c r="C588" i="32"/>
  <c r="D588" i="32"/>
  <c r="E588" i="32"/>
  <c r="F588" i="32"/>
  <c r="G588" i="32"/>
  <c r="H588" i="32"/>
  <c r="I588" i="32"/>
  <c r="A589" i="32"/>
  <c r="B589" i="32"/>
  <c r="C589" i="32"/>
  <c r="D589" i="32"/>
  <c r="E589" i="32"/>
  <c r="F589" i="32"/>
  <c r="G589" i="32"/>
  <c r="H589" i="32"/>
  <c r="I589" i="32"/>
  <c r="A590" i="32"/>
  <c r="B590" i="32"/>
  <c r="C590" i="32"/>
  <c r="D590" i="32"/>
  <c r="E590" i="32"/>
  <c r="F590" i="32"/>
  <c r="G590" i="32"/>
  <c r="H590" i="32"/>
  <c r="I590" i="32"/>
  <c r="A591" i="32"/>
  <c r="B591" i="32"/>
  <c r="C591" i="32"/>
  <c r="D591" i="32"/>
  <c r="E591" i="32"/>
  <c r="F591" i="32"/>
  <c r="G591" i="32"/>
  <c r="H591" i="32"/>
  <c r="I591" i="32"/>
  <c r="A592" i="32"/>
  <c r="B592" i="32"/>
  <c r="C592" i="32"/>
  <c r="D592" i="32"/>
  <c r="E592" i="32"/>
  <c r="F592" i="32"/>
  <c r="G592" i="32"/>
  <c r="H592" i="32"/>
  <c r="I592" i="32"/>
  <c r="A398" i="32"/>
  <c r="B398" i="32"/>
  <c r="C398" i="32"/>
  <c r="D398" i="32"/>
  <c r="E398" i="32"/>
  <c r="F398" i="32"/>
  <c r="G398" i="32"/>
  <c r="H398" i="32"/>
  <c r="I398" i="32"/>
  <c r="A202" i="32"/>
  <c r="B202" i="32"/>
  <c r="C202" i="32"/>
  <c r="D202" i="32"/>
  <c r="E202" i="32"/>
  <c r="F202" i="32"/>
  <c r="G202" i="32"/>
  <c r="H202" i="32"/>
  <c r="I202" i="32"/>
  <c r="A203" i="32"/>
  <c r="B203" i="32"/>
  <c r="C203" i="32"/>
  <c r="D203" i="32"/>
  <c r="E203" i="32"/>
  <c r="F203" i="32"/>
  <c r="G203" i="32"/>
  <c r="H203" i="32"/>
  <c r="I203" i="32"/>
  <c r="A204" i="32"/>
  <c r="B204" i="32"/>
  <c r="C204" i="32"/>
  <c r="D204" i="32"/>
  <c r="E204" i="32"/>
  <c r="F204" i="32"/>
  <c r="G204" i="32"/>
  <c r="H204" i="32"/>
  <c r="I204" i="32"/>
  <c r="A205" i="32"/>
  <c r="B205" i="32"/>
  <c r="C205" i="32"/>
  <c r="D205" i="32"/>
  <c r="E205" i="32"/>
  <c r="F205" i="32"/>
  <c r="G205" i="32"/>
  <c r="H205" i="32"/>
  <c r="I205" i="32"/>
  <c r="A206" i="32"/>
  <c r="B206" i="32"/>
  <c r="C206" i="32"/>
  <c r="D206" i="32"/>
  <c r="E206" i="32"/>
  <c r="F206" i="32"/>
  <c r="G206" i="32"/>
  <c r="H206" i="32"/>
  <c r="I206" i="32"/>
  <c r="A207" i="32"/>
  <c r="B207" i="32"/>
  <c r="C207" i="32"/>
  <c r="D207" i="32"/>
  <c r="E207" i="32"/>
  <c r="F207" i="32"/>
  <c r="G207" i="32"/>
  <c r="H207" i="32"/>
  <c r="I207" i="32"/>
  <c r="A208" i="32"/>
  <c r="B208" i="32"/>
  <c r="C208" i="32"/>
  <c r="D208" i="32"/>
  <c r="E208" i="32"/>
  <c r="F208" i="32"/>
  <c r="G208" i="32"/>
  <c r="H208" i="32"/>
  <c r="I208" i="32"/>
  <c r="A209" i="32"/>
  <c r="B209" i="32"/>
  <c r="C209" i="32"/>
  <c r="D209" i="32"/>
  <c r="E209" i="32"/>
  <c r="F209" i="32"/>
  <c r="G209" i="32"/>
  <c r="H209" i="32"/>
  <c r="I209" i="32"/>
  <c r="A210" i="32"/>
  <c r="B210" i="32"/>
  <c r="C210" i="32"/>
  <c r="D210" i="32"/>
  <c r="E210" i="32"/>
  <c r="F210" i="32"/>
  <c r="G210" i="32"/>
  <c r="H210" i="32"/>
  <c r="I210" i="32"/>
  <c r="A211" i="32"/>
  <c r="B211" i="32"/>
  <c r="C211" i="32"/>
  <c r="D211" i="32"/>
  <c r="E211" i="32"/>
  <c r="F211" i="32"/>
  <c r="G211" i="32"/>
  <c r="H211" i="32"/>
  <c r="I211" i="32"/>
  <c r="A212" i="32"/>
  <c r="B212" i="32"/>
  <c r="C212" i="32"/>
  <c r="D212" i="32"/>
  <c r="E212" i="32"/>
  <c r="F212" i="32"/>
  <c r="G212" i="32"/>
  <c r="H212" i="32"/>
  <c r="I212" i="32"/>
  <c r="A213" i="32"/>
  <c r="B213" i="32"/>
  <c r="C213" i="32"/>
  <c r="D213" i="32"/>
  <c r="E213" i="32"/>
  <c r="F213" i="32"/>
  <c r="G213" i="32"/>
  <c r="H213" i="32"/>
  <c r="I213" i="32"/>
  <c r="A214" i="32"/>
  <c r="B214" i="32"/>
  <c r="C214" i="32"/>
  <c r="D214" i="32"/>
  <c r="E214" i="32"/>
  <c r="F214" i="32"/>
  <c r="G214" i="32"/>
  <c r="H214" i="32"/>
  <c r="I214" i="32"/>
  <c r="A215" i="32"/>
  <c r="B215" i="32"/>
  <c r="C215" i="32"/>
  <c r="D215" i="32"/>
  <c r="E215" i="32"/>
  <c r="F215" i="32"/>
  <c r="G215" i="32"/>
  <c r="H215" i="32"/>
  <c r="I215" i="32"/>
  <c r="A216" i="32"/>
  <c r="B216" i="32"/>
  <c r="C216" i="32"/>
  <c r="D216" i="32"/>
  <c r="E216" i="32"/>
  <c r="F216" i="32"/>
  <c r="G216" i="32"/>
  <c r="H216" i="32"/>
  <c r="I216" i="32"/>
  <c r="A217" i="32"/>
  <c r="B217" i="32"/>
  <c r="C217" i="32"/>
  <c r="D217" i="32"/>
  <c r="E217" i="32"/>
  <c r="F217" i="32"/>
  <c r="G217" i="32"/>
  <c r="H217" i="32"/>
  <c r="I217" i="32"/>
  <c r="A218" i="32"/>
  <c r="B218" i="32"/>
  <c r="C218" i="32"/>
  <c r="D218" i="32"/>
  <c r="E218" i="32"/>
  <c r="F218" i="32"/>
  <c r="G218" i="32"/>
  <c r="H218" i="32"/>
  <c r="I218" i="32"/>
  <c r="A219" i="32"/>
  <c r="B219" i="32"/>
  <c r="C219" i="32"/>
  <c r="D219" i="32"/>
  <c r="E219" i="32"/>
  <c r="F219" i="32"/>
  <c r="G219" i="32"/>
  <c r="H219" i="32"/>
  <c r="I219" i="32"/>
  <c r="A220" i="32"/>
  <c r="B220" i="32"/>
  <c r="C220" i="32"/>
  <c r="D220" i="32"/>
  <c r="E220" i="32"/>
  <c r="F220" i="32"/>
  <c r="G220" i="32"/>
  <c r="H220" i="32"/>
  <c r="I220" i="32"/>
  <c r="A221" i="32"/>
  <c r="B221" i="32"/>
  <c r="C221" i="32"/>
  <c r="D221" i="32"/>
  <c r="E221" i="32"/>
  <c r="F221" i="32"/>
  <c r="G221" i="32"/>
  <c r="H221" i="32"/>
  <c r="I221" i="32"/>
  <c r="A222" i="32"/>
  <c r="B222" i="32"/>
  <c r="C222" i="32"/>
  <c r="D222" i="32"/>
  <c r="E222" i="32"/>
  <c r="F222" i="32"/>
  <c r="G222" i="32"/>
  <c r="H222" i="32"/>
  <c r="I222" i="32"/>
  <c r="A223" i="32"/>
  <c r="B223" i="32"/>
  <c r="C223" i="32"/>
  <c r="D223" i="32"/>
  <c r="E223" i="32"/>
  <c r="F223" i="32"/>
  <c r="G223" i="32"/>
  <c r="H223" i="32"/>
  <c r="I223" i="32"/>
  <c r="A224" i="32"/>
  <c r="B224" i="32"/>
  <c r="C224" i="32"/>
  <c r="D224" i="32"/>
  <c r="E224" i="32"/>
  <c r="F224" i="32"/>
  <c r="G224" i="32"/>
  <c r="H224" i="32"/>
  <c r="I224" i="32"/>
  <c r="A225" i="32"/>
  <c r="B225" i="32"/>
  <c r="C225" i="32"/>
  <c r="D225" i="32"/>
  <c r="E225" i="32"/>
  <c r="F225" i="32"/>
  <c r="G225" i="32"/>
  <c r="H225" i="32"/>
  <c r="I225" i="32"/>
  <c r="A226" i="32"/>
  <c r="B226" i="32"/>
  <c r="C226" i="32"/>
  <c r="D226" i="32"/>
  <c r="E226" i="32"/>
  <c r="F226" i="32"/>
  <c r="G226" i="32"/>
  <c r="H226" i="32"/>
  <c r="I226" i="32"/>
  <c r="A227" i="32"/>
  <c r="B227" i="32"/>
  <c r="C227" i="32"/>
  <c r="D227" i="32"/>
  <c r="E227" i="32"/>
  <c r="F227" i="32"/>
  <c r="G227" i="32"/>
  <c r="H227" i="32"/>
  <c r="I227" i="32"/>
  <c r="A228" i="32"/>
  <c r="B228" i="32"/>
  <c r="C228" i="32"/>
  <c r="D228" i="32"/>
  <c r="E228" i="32"/>
  <c r="F228" i="32"/>
  <c r="G228" i="32"/>
  <c r="H228" i="32"/>
  <c r="I228" i="32"/>
  <c r="A229" i="32"/>
  <c r="B229" i="32"/>
  <c r="C229" i="32"/>
  <c r="D229" i="32"/>
  <c r="E229" i="32"/>
  <c r="F229" i="32"/>
  <c r="G229" i="32"/>
  <c r="H229" i="32"/>
  <c r="I229" i="32"/>
  <c r="A230" i="32"/>
  <c r="B230" i="32"/>
  <c r="C230" i="32"/>
  <c r="D230" i="32"/>
  <c r="E230" i="32"/>
  <c r="F230" i="32"/>
  <c r="G230" i="32"/>
  <c r="H230" i="32"/>
  <c r="I230" i="32"/>
  <c r="A231" i="32"/>
  <c r="B231" i="32"/>
  <c r="C231" i="32"/>
  <c r="D231" i="32"/>
  <c r="E231" i="32"/>
  <c r="F231" i="32"/>
  <c r="G231" i="32"/>
  <c r="H231" i="32"/>
  <c r="I231" i="32"/>
  <c r="A232" i="32"/>
  <c r="B232" i="32"/>
  <c r="C232" i="32"/>
  <c r="D232" i="32"/>
  <c r="E232" i="32"/>
  <c r="F232" i="32"/>
  <c r="G232" i="32"/>
  <c r="H232" i="32"/>
  <c r="I232" i="32"/>
  <c r="A233" i="32"/>
  <c r="B233" i="32"/>
  <c r="C233" i="32"/>
  <c r="D233" i="32"/>
  <c r="E233" i="32"/>
  <c r="F233" i="32"/>
  <c r="G233" i="32"/>
  <c r="H233" i="32"/>
  <c r="I233" i="32"/>
  <c r="A234" i="32"/>
  <c r="B234" i="32"/>
  <c r="C234" i="32"/>
  <c r="D234" i="32"/>
  <c r="E234" i="32"/>
  <c r="F234" i="32"/>
  <c r="G234" i="32"/>
  <c r="H234" i="32"/>
  <c r="I234" i="32"/>
  <c r="A235" i="32"/>
  <c r="B235" i="32"/>
  <c r="C235" i="32"/>
  <c r="D235" i="32"/>
  <c r="E235" i="32"/>
  <c r="F235" i="32"/>
  <c r="G235" i="32"/>
  <c r="H235" i="32"/>
  <c r="I235" i="32"/>
  <c r="A236" i="32"/>
  <c r="B236" i="32"/>
  <c r="C236" i="32"/>
  <c r="D236" i="32"/>
  <c r="E236" i="32"/>
  <c r="F236" i="32"/>
  <c r="G236" i="32"/>
  <c r="H236" i="32"/>
  <c r="I236" i="32"/>
  <c r="A237" i="32"/>
  <c r="B237" i="32"/>
  <c r="C237" i="32"/>
  <c r="D237" i="32"/>
  <c r="E237" i="32"/>
  <c r="F237" i="32"/>
  <c r="G237" i="32"/>
  <c r="H237" i="32"/>
  <c r="I237" i="32"/>
  <c r="A238" i="32"/>
  <c r="B238" i="32"/>
  <c r="C238" i="32"/>
  <c r="D238" i="32"/>
  <c r="E238" i="32"/>
  <c r="F238" i="32"/>
  <c r="G238" i="32"/>
  <c r="H238" i="32"/>
  <c r="I238" i="32"/>
  <c r="A239" i="32"/>
  <c r="B239" i="32"/>
  <c r="C239" i="32"/>
  <c r="D239" i="32"/>
  <c r="E239" i="32"/>
  <c r="F239" i="32"/>
  <c r="G239" i="32"/>
  <c r="H239" i="32"/>
  <c r="I239" i="32"/>
  <c r="A240" i="32"/>
  <c r="B240" i="32"/>
  <c r="C240" i="32"/>
  <c r="D240" i="32"/>
  <c r="E240" i="32"/>
  <c r="F240" i="32"/>
  <c r="G240" i="32"/>
  <c r="H240" i="32"/>
  <c r="I240" i="32"/>
  <c r="A241" i="32"/>
  <c r="B241" i="32"/>
  <c r="C241" i="32"/>
  <c r="D241" i="32"/>
  <c r="E241" i="32"/>
  <c r="F241" i="32"/>
  <c r="G241" i="32"/>
  <c r="H241" i="32"/>
  <c r="I241" i="32"/>
  <c r="A242" i="32"/>
  <c r="B242" i="32"/>
  <c r="C242" i="32"/>
  <c r="D242" i="32"/>
  <c r="E242" i="32"/>
  <c r="F242" i="32"/>
  <c r="G242" i="32"/>
  <c r="H242" i="32"/>
  <c r="I242" i="32"/>
  <c r="A243" i="32"/>
  <c r="B243" i="32"/>
  <c r="C243" i="32"/>
  <c r="D243" i="32"/>
  <c r="E243" i="32"/>
  <c r="F243" i="32"/>
  <c r="G243" i="32"/>
  <c r="H243" i="32"/>
  <c r="I243" i="32"/>
  <c r="A244" i="32"/>
  <c r="B244" i="32"/>
  <c r="C244" i="32"/>
  <c r="D244" i="32"/>
  <c r="E244" i="32"/>
  <c r="F244" i="32"/>
  <c r="G244" i="32"/>
  <c r="H244" i="32"/>
  <c r="I244" i="32"/>
  <c r="A245" i="32"/>
  <c r="B245" i="32"/>
  <c r="C245" i="32"/>
  <c r="D245" i="32"/>
  <c r="E245" i="32"/>
  <c r="F245" i="32"/>
  <c r="G245" i="32"/>
  <c r="H245" i="32"/>
  <c r="I245" i="32"/>
  <c r="A246" i="32"/>
  <c r="B246" i="32"/>
  <c r="C246" i="32"/>
  <c r="D246" i="32"/>
  <c r="E246" i="32"/>
  <c r="F246" i="32"/>
  <c r="G246" i="32"/>
  <c r="H246" i="32"/>
  <c r="I246" i="32"/>
  <c r="A247" i="32"/>
  <c r="B247" i="32"/>
  <c r="C247" i="32"/>
  <c r="D247" i="32"/>
  <c r="E247" i="32"/>
  <c r="F247" i="32"/>
  <c r="G247" i="32"/>
  <c r="H247" i="32"/>
  <c r="I247" i="32"/>
  <c r="A248" i="32"/>
  <c r="B248" i="32"/>
  <c r="C248" i="32"/>
  <c r="D248" i="32"/>
  <c r="E248" i="32"/>
  <c r="F248" i="32"/>
  <c r="G248" i="32"/>
  <c r="H248" i="32"/>
  <c r="I248" i="32"/>
  <c r="A249" i="32"/>
  <c r="B249" i="32"/>
  <c r="C249" i="32"/>
  <c r="D249" i="32"/>
  <c r="E249" i="32"/>
  <c r="F249" i="32"/>
  <c r="G249" i="32"/>
  <c r="H249" i="32"/>
  <c r="I249" i="32"/>
  <c r="A250" i="32"/>
  <c r="B250" i="32"/>
  <c r="C250" i="32"/>
  <c r="D250" i="32"/>
  <c r="E250" i="32"/>
  <c r="F250" i="32"/>
  <c r="G250" i="32"/>
  <c r="H250" i="32"/>
  <c r="I250" i="32"/>
  <c r="A251" i="32"/>
  <c r="B251" i="32"/>
  <c r="C251" i="32"/>
  <c r="D251" i="32"/>
  <c r="E251" i="32"/>
  <c r="F251" i="32"/>
  <c r="G251" i="32"/>
  <c r="H251" i="32"/>
  <c r="I251" i="32"/>
  <c r="A252" i="32"/>
  <c r="B252" i="32"/>
  <c r="C252" i="32"/>
  <c r="D252" i="32"/>
  <c r="E252" i="32"/>
  <c r="F252" i="32"/>
  <c r="G252" i="32"/>
  <c r="H252" i="32"/>
  <c r="I252" i="32"/>
  <c r="A253" i="32"/>
  <c r="B253" i="32"/>
  <c r="C253" i="32"/>
  <c r="D253" i="32"/>
  <c r="E253" i="32"/>
  <c r="F253" i="32"/>
  <c r="G253" i="32"/>
  <c r="H253" i="32"/>
  <c r="I253" i="32"/>
  <c r="A254" i="32"/>
  <c r="B254" i="32"/>
  <c r="C254" i="32"/>
  <c r="D254" i="32"/>
  <c r="E254" i="32"/>
  <c r="F254" i="32"/>
  <c r="G254" i="32"/>
  <c r="H254" i="32"/>
  <c r="I254" i="32"/>
  <c r="A255" i="32"/>
  <c r="B255" i="32"/>
  <c r="C255" i="32"/>
  <c r="D255" i="32"/>
  <c r="E255" i="32"/>
  <c r="F255" i="32"/>
  <c r="G255" i="32"/>
  <c r="H255" i="32"/>
  <c r="I255" i="32"/>
  <c r="A256" i="32"/>
  <c r="B256" i="32"/>
  <c r="C256" i="32"/>
  <c r="D256" i="32"/>
  <c r="E256" i="32"/>
  <c r="F256" i="32"/>
  <c r="G256" i="32"/>
  <c r="H256" i="32"/>
  <c r="I256" i="32"/>
  <c r="A257" i="32"/>
  <c r="B257" i="32"/>
  <c r="C257" i="32"/>
  <c r="D257" i="32"/>
  <c r="E257" i="32"/>
  <c r="F257" i="32"/>
  <c r="G257" i="32"/>
  <c r="H257" i="32"/>
  <c r="I257" i="32"/>
  <c r="A258" i="32"/>
  <c r="B258" i="32"/>
  <c r="C258" i="32"/>
  <c r="D258" i="32"/>
  <c r="E258" i="32"/>
  <c r="F258" i="32"/>
  <c r="G258" i="32"/>
  <c r="H258" i="32"/>
  <c r="I258" i="32"/>
  <c r="A259" i="32"/>
  <c r="B259" i="32"/>
  <c r="C259" i="32"/>
  <c r="D259" i="32"/>
  <c r="E259" i="32"/>
  <c r="F259" i="32"/>
  <c r="G259" i="32"/>
  <c r="H259" i="32"/>
  <c r="I259" i="32"/>
  <c r="A260" i="32"/>
  <c r="B260" i="32"/>
  <c r="C260" i="32"/>
  <c r="D260" i="32"/>
  <c r="E260" i="32"/>
  <c r="F260" i="32"/>
  <c r="G260" i="32"/>
  <c r="H260" i="32"/>
  <c r="I260" i="32"/>
  <c r="A261" i="32"/>
  <c r="B261" i="32"/>
  <c r="C261" i="32"/>
  <c r="D261" i="32"/>
  <c r="E261" i="32"/>
  <c r="F261" i="32"/>
  <c r="G261" i="32"/>
  <c r="H261" i="32"/>
  <c r="I261" i="32"/>
  <c r="A262" i="32"/>
  <c r="B262" i="32"/>
  <c r="C262" i="32"/>
  <c r="D262" i="32"/>
  <c r="E262" i="32"/>
  <c r="F262" i="32"/>
  <c r="G262" i="32"/>
  <c r="H262" i="32"/>
  <c r="I262" i="32"/>
  <c r="A263" i="32"/>
  <c r="B263" i="32"/>
  <c r="C263" i="32"/>
  <c r="D263" i="32"/>
  <c r="E263" i="32"/>
  <c r="F263" i="32"/>
  <c r="G263" i="32"/>
  <c r="H263" i="32"/>
  <c r="I263" i="32"/>
  <c r="A264" i="32"/>
  <c r="B264" i="32"/>
  <c r="C264" i="32"/>
  <c r="D264" i="32"/>
  <c r="E264" i="32"/>
  <c r="F264" i="32"/>
  <c r="G264" i="32"/>
  <c r="H264" i="32"/>
  <c r="I264" i="32"/>
  <c r="A265" i="32"/>
  <c r="B265" i="32"/>
  <c r="C265" i="32"/>
  <c r="D265" i="32"/>
  <c r="E265" i="32"/>
  <c r="F265" i="32"/>
  <c r="G265" i="32"/>
  <c r="H265" i="32"/>
  <c r="I265" i="32"/>
  <c r="A266" i="32"/>
  <c r="B266" i="32"/>
  <c r="C266" i="32"/>
  <c r="D266" i="32"/>
  <c r="E266" i="32"/>
  <c r="F266" i="32"/>
  <c r="G266" i="32"/>
  <c r="H266" i="32"/>
  <c r="I266" i="32"/>
  <c r="A267" i="32"/>
  <c r="B267" i="32"/>
  <c r="C267" i="32"/>
  <c r="D267" i="32"/>
  <c r="E267" i="32"/>
  <c r="F267" i="32"/>
  <c r="G267" i="32"/>
  <c r="H267" i="32"/>
  <c r="I267" i="32"/>
  <c r="A268" i="32"/>
  <c r="B268" i="32"/>
  <c r="C268" i="32"/>
  <c r="D268" i="32"/>
  <c r="E268" i="32"/>
  <c r="F268" i="32"/>
  <c r="G268" i="32"/>
  <c r="H268" i="32"/>
  <c r="I268" i="32"/>
  <c r="A269" i="32"/>
  <c r="B269" i="32"/>
  <c r="C269" i="32"/>
  <c r="D269" i="32"/>
  <c r="E269" i="32"/>
  <c r="F269" i="32"/>
  <c r="G269" i="32"/>
  <c r="H269" i="32"/>
  <c r="I269" i="32"/>
  <c r="A270" i="32"/>
  <c r="B270" i="32"/>
  <c r="C270" i="32"/>
  <c r="D270" i="32"/>
  <c r="E270" i="32"/>
  <c r="F270" i="32"/>
  <c r="G270" i="32"/>
  <c r="H270" i="32"/>
  <c r="I270" i="32"/>
  <c r="A271" i="32"/>
  <c r="B271" i="32"/>
  <c r="C271" i="32"/>
  <c r="D271" i="32"/>
  <c r="E271" i="32"/>
  <c r="F271" i="32"/>
  <c r="G271" i="32"/>
  <c r="H271" i="32"/>
  <c r="I271" i="32"/>
  <c r="A272" i="32"/>
  <c r="B272" i="32"/>
  <c r="C272" i="32"/>
  <c r="D272" i="32"/>
  <c r="E272" i="32"/>
  <c r="F272" i="32"/>
  <c r="G272" i="32"/>
  <c r="H272" i="32"/>
  <c r="I272" i="32"/>
  <c r="A273" i="32"/>
  <c r="B273" i="32"/>
  <c r="C273" i="32"/>
  <c r="D273" i="32"/>
  <c r="E273" i="32"/>
  <c r="F273" i="32"/>
  <c r="G273" i="32"/>
  <c r="H273" i="32"/>
  <c r="I273" i="32"/>
  <c r="A274" i="32"/>
  <c r="B274" i="32"/>
  <c r="C274" i="32"/>
  <c r="D274" i="32"/>
  <c r="E274" i="32"/>
  <c r="F274" i="32"/>
  <c r="G274" i="32"/>
  <c r="H274" i="32"/>
  <c r="I274" i="32"/>
  <c r="A275" i="32"/>
  <c r="B275" i="32"/>
  <c r="C275" i="32"/>
  <c r="D275" i="32"/>
  <c r="E275" i="32"/>
  <c r="F275" i="32"/>
  <c r="G275" i="32"/>
  <c r="H275" i="32"/>
  <c r="I275" i="32"/>
  <c r="A276" i="32"/>
  <c r="B276" i="32"/>
  <c r="C276" i="32"/>
  <c r="D276" i="32"/>
  <c r="E276" i="32"/>
  <c r="F276" i="32"/>
  <c r="G276" i="32"/>
  <c r="H276" i="32"/>
  <c r="I276" i="32"/>
  <c r="A277" i="32"/>
  <c r="B277" i="32"/>
  <c r="C277" i="32"/>
  <c r="D277" i="32"/>
  <c r="E277" i="32"/>
  <c r="F277" i="32"/>
  <c r="G277" i="32"/>
  <c r="H277" i="32"/>
  <c r="I277" i="32"/>
  <c r="A278" i="32"/>
  <c r="B278" i="32"/>
  <c r="C278" i="32"/>
  <c r="D278" i="32"/>
  <c r="E278" i="32"/>
  <c r="F278" i="32"/>
  <c r="G278" i="32"/>
  <c r="H278" i="32"/>
  <c r="I278" i="32"/>
  <c r="A279" i="32"/>
  <c r="B279" i="32"/>
  <c r="C279" i="32"/>
  <c r="D279" i="32"/>
  <c r="E279" i="32"/>
  <c r="F279" i="32"/>
  <c r="G279" i="32"/>
  <c r="H279" i="32"/>
  <c r="I279" i="32"/>
  <c r="A280" i="32"/>
  <c r="B280" i="32"/>
  <c r="C280" i="32"/>
  <c r="D280" i="32"/>
  <c r="E280" i="32"/>
  <c r="F280" i="32"/>
  <c r="G280" i="32"/>
  <c r="H280" i="32"/>
  <c r="I280" i="32"/>
  <c r="A281" i="32"/>
  <c r="B281" i="32"/>
  <c r="C281" i="32"/>
  <c r="D281" i="32"/>
  <c r="E281" i="32"/>
  <c r="F281" i="32"/>
  <c r="G281" i="32"/>
  <c r="H281" i="32"/>
  <c r="I281" i="32"/>
  <c r="A282" i="32"/>
  <c r="B282" i="32"/>
  <c r="C282" i="32"/>
  <c r="D282" i="32"/>
  <c r="E282" i="32"/>
  <c r="F282" i="32"/>
  <c r="G282" i="32"/>
  <c r="H282" i="32"/>
  <c r="I282" i="32"/>
  <c r="A283" i="32"/>
  <c r="B283" i="32"/>
  <c r="C283" i="32"/>
  <c r="D283" i="32"/>
  <c r="E283" i="32"/>
  <c r="F283" i="32"/>
  <c r="G283" i="32"/>
  <c r="H283" i="32"/>
  <c r="I283" i="32"/>
  <c r="A284" i="32"/>
  <c r="B284" i="32"/>
  <c r="C284" i="32"/>
  <c r="D284" i="32"/>
  <c r="E284" i="32"/>
  <c r="F284" i="32"/>
  <c r="G284" i="32"/>
  <c r="H284" i="32"/>
  <c r="I284" i="32"/>
  <c r="A285" i="32"/>
  <c r="B285" i="32"/>
  <c r="C285" i="32"/>
  <c r="D285" i="32"/>
  <c r="E285" i="32"/>
  <c r="F285" i="32"/>
  <c r="G285" i="32"/>
  <c r="H285" i="32"/>
  <c r="I285" i="32"/>
  <c r="A286" i="32"/>
  <c r="B286" i="32"/>
  <c r="C286" i="32"/>
  <c r="D286" i="32"/>
  <c r="E286" i="32"/>
  <c r="F286" i="32"/>
  <c r="G286" i="32"/>
  <c r="H286" i="32"/>
  <c r="I286" i="32"/>
  <c r="A287" i="32"/>
  <c r="B287" i="32"/>
  <c r="C287" i="32"/>
  <c r="D287" i="32"/>
  <c r="E287" i="32"/>
  <c r="F287" i="32"/>
  <c r="G287" i="32"/>
  <c r="H287" i="32"/>
  <c r="I287" i="32"/>
  <c r="A288" i="32"/>
  <c r="B288" i="32"/>
  <c r="C288" i="32"/>
  <c r="D288" i="32"/>
  <c r="E288" i="32"/>
  <c r="F288" i="32"/>
  <c r="G288" i="32"/>
  <c r="H288" i="32"/>
  <c r="I288" i="32"/>
  <c r="A289" i="32"/>
  <c r="B289" i="32"/>
  <c r="C289" i="32"/>
  <c r="D289" i="32"/>
  <c r="E289" i="32"/>
  <c r="F289" i="32"/>
  <c r="G289" i="32"/>
  <c r="H289" i="32"/>
  <c r="I289" i="32"/>
  <c r="A290" i="32"/>
  <c r="B290" i="32"/>
  <c r="C290" i="32"/>
  <c r="D290" i="32"/>
  <c r="E290" i="32"/>
  <c r="F290" i="32"/>
  <c r="G290" i="32"/>
  <c r="H290" i="32"/>
  <c r="I290" i="32"/>
  <c r="A291" i="32"/>
  <c r="B291" i="32"/>
  <c r="C291" i="32"/>
  <c r="D291" i="32"/>
  <c r="E291" i="32"/>
  <c r="F291" i="32"/>
  <c r="G291" i="32"/>
  <c r="H291" i="32"/>
  <c r="I291" i="32"/>
  <c r="A292" i="32"/>
  <c r="B292" i="32"/>
  <c r="C292" i="32"/>
  <c r="D292" i="32"/>
  <c r="E292" i="32"/>
  <c r="F292" i="32"/>
  <c r="G292" i="32"/>
  <c r="H292" i="32"/>
  <c r="I292" i="32"/>
  <c r="A293" i="32"/>
  <c r="B293" i="32"/>
  <c r="C293" i="32"/>
  <c r="D293" i="32"/>
  <c r="E293" i="32"/>
  <c r="F293" i="32"/>
  <c r="G293" i="32"/>
  <c r="H293" i="32"/>
  <c r="I293" i="32"/>
  <c r="A294" i="32"/>
  <c r="B294" i="32"/>
  <c r="C294" i="32"/>
  <c r="D294" i="32"/>
  <c r="E294" i="32"/>
  <c r="F294" i="32"/>
  <c r="G294" i="32"/>
  <c r="H294" i="32"/>
  <c r="I294" i="32"/>
  <c r="A295" i="32"/>
  <c r="B295" i="32"/>
  <c r="C295" i="32"/>
  <c r="D295" i="32"/>
  <c r="E295" i="32"/>
  <c r="F295" i="32"/>
  <c r="G295" i="32"/>
  <c r="H295" i="32"/>
  <c r="I295" i="32"/>
  <c r="A296" i="32"/>
  <c r="B296" i="32"/>
  <c r="C296" i="32"/>
  <c r="D296" i="32"/>
  <c r="E296" i="32"/>
  <c r="F296" i="32"/>
  <c r="G296" i="32"/>
  <c r="H296" i="32"/>
  <c r="I296" i="32"/>
  <c r="A297" i="32"/>
  <c r="B297" i="32"/>
  <c r="C297" i="32"/>
  <c r="D297" i="32"/>
  <c r="E297" i="32"/>
  <c r="F297" i="32"/>
  <c r="G297" i="32"/>
  <c r="H297" i="32"/>
  <c r="I297" i="32"/>
  <c r="A298" i="32"/>
  <c r="B298" i="32"/>
  <c r="C298" i="32"/>
  <c r="D298" i="32"/>
  <c r="E298" i="32"/>
  <c r="F298" i="32"/>
  <c r="G298" i="32"/>
  <c r="H298" i="32"/>
  <c r="I298" i="32"/>
  <c r="A299" i="32"/>
  <c r="B299" i="32"/>
  <c r="C299" i="32"/>
  <c r="D299" i="32"/>
  <c r="E299" i="32"/>
  <c r="F299" i="32"/>
  <c r="G299" i="32"/>
  <c r="H299" i="32"/>
  <c r="I299" i="32"/>
  <c r="A300" i="32"/>
  <c r="B300" i="32"/>
  <c r="C300" i="32"/>
  <c r="D300" i="32"/>
  <c r="E300" i="32"/>
  <c r="F300" i="32"/>
  <c r="G300" i="32"/>
  <c r="H300" i="32"/>
  <c r="I300" i="32"/>
  <c r="A301" i="32"/>
  <c r="B301" i="32"/>
  <c r="C301" i="32"/>
  <c r="D301" i="32"/>
  <c r="E301" i="32"/>
  <c r="F301" i="32"/>
  <c r="G301" i="32"/>
  <c r="H301" i="32"/>
  <c r="I301" i="32"/>
  <c r="A302" i="32"/>
  <c r="B302" i="32"/>
  <c r="C302" i="32"/>
  <c r="D302" i="32"/>
  <c r="E302" i="32"/>
  <c r="F302" i="32"/>
  <c r="G302" i="32"/>
  <c r="H302" i="32"/>
  <c r="I302" i="32"/>
  <c r="A303" i="32"/>
  <c r="B303" i="32"/>
  <c r="C303" i="32"/>
  <c r="D303" i="32"/>
  <c r="E303" i="32"/>
  <c r="F303" i="32"/>
  <c r="G303" i="32"/>
  <c r="H303" i="32"/>
  <c r="I303" i="32"/>
  <c r="A304" i="32"/>
  <c r="B304" i="32"/>
  <c r="C304" i="32"/>
  <c r="D304" i="32"/>
  <c r="E304" i="32"/>
  <c r="F304" i="32"/>
  <c r="G304" i="32"/>
  <c r="H304" i="32"/>
  <c r="I304" i="32"/>
  <c r="A305" i="32"/>
  <c r="B305" i="32"/>
  <c r="C305" i="32"/>
  <c r="D305" i="32"/>
  <c r="E305" i="32"/>
  <c r="F305" i="32"/>
  <c r="G305" i="32"/>
  <c r="H305" i="32"/>
  <c r="I305" i="32"/>
  <c r="A306" i="32"/>
  <c r="B306" i="32"/>
  <c r="C306" i="32"/>
  <c r="D306" i="32"/>
  <c r="E306" i="32"/>
  <c r="F306" i="32"/>
  <c r="G306" i="32"/>
  <c r="H306" i="32"/>
  <c r="I306" i="32"/>
  <c r="A307" i="32"/>
  <c r="B307" i="32"/>
  <c r="C307" i="32"/>
  <c r="D307" i="32"/>
  <c r="E307" i="32"/>
  <c r="F307" i="32"/>
  <c r="G307" i="32"/>
  <c r="H307" i="32"/>
  <c r="I307" i="32"/>
  <c r="A308" i="32"/>
  <c r="B308" i="32"/>
  <c r="C308" i="32"/>
  <c r="D308" i="32"/>
  <c r="E308" i="32"/>
  <c r="F308" i="32"/>
  <c r="G308" i="32"/>
  <c r="H308" i="32"/>
  <c r="I308" i="32"/>
  <c r="A309" i="32"/>
  <c r="B309" i="32"/>
  <c r="C309" i="32"/>
  <c r="D309" i="32"/>
  <c r="E309" i="32"/>
  <c r="F309" i="32"/>
  <c r="G309" i="32"/>
  <c r="H309" i="32"/>
  <c r="I309" i="32"/>
  <c r="A310" i="32"/>
  <c r="B310" i="32"/>
  <c r="C310" i="32"/>
  <c r="D310" i="32"/>
  <c r="E310" i="32"/>
  <c r="F310" i="32"/>
  <c r="G310" i="32"/>
  <c r="H310" i="32"/>
  <c r="I310" i="32"/>
  <c r="A311" i="32"/>
  <c r="B311" i="32"/>
  <c r="C311" i="32"/>
  <c r="D311" i="32"/>
  <c r="E311" i="32"/>
  <c r="F311" i="32"/>
  <c r="G311" i="32"/>
  <c r="H311" i="32"/>
  <c r="I311" i="32"/>
  <c r="A312" i="32"/>
  <c r="B312" i="32"/>
  <c r="C312" i="32"/>
  <c r="D312" i="32"/>
  <c r="E312" i="32"/>
  <c r="F312" i="32"/>
  <c r="G312" i="32"/>
  <c r="H312" i="32"/>
  <c r="I312" i="32"/>
  <c r="A313" i="32"/>
  <c r="B313" i="32"/>
  <c r="C313" i="32"/>
  <c r="D313" i="32"/>
  <c r="E313" i="32"/>
  <c r="F313" i="32"/>
  <c r="G313" i="32"/>
  <c r="H313" i="32"/>
  <c r="I313" i="32"/>
  <c r="A314" i="32"/>
  <c r="B314" i="32"/>
  <c r="C314" i="32"/>
  <c r="D314" i="32"/>
  <c r="E314" i="32"/>
  <c r="F314" i="32"/>
  <c r="G314" i="32"/>
  <c r="H314" i="32"/>
  <c r="I314" i="32"/>
  <c r="A315" i="32"/>
  <c r="B315" i="32"/>
  <c r="C315" i="32"/>
  <c r="D315" i="32"/>
  <c r="E315" i="32"/>
  <c r="F315" i="32"/>
  <c r="G315" i="32"/>
  <c r="H315" i="32"/>
  <c r="I315" i="32"/>
  <c r="A316" i="32"/>
  <c r="B316" i="32"/>
  <c r="C316" i="32"/>
  <c r="D316" i="32"/>
  <c r="E316" i="32"/>
  <c r="F316" i="32"/>
  <c r="G316" i="32"/>
  <c r="H316" i="32"/>
  <c r="I316" i="32"/>
  <c r="A317" i="32"/>
  <c r="B317" i="32"/>
  <c r="C317" i="32"/>
  <c r="D317" i="32"/>
  <c r="E317" i="32"/>
  <c r="F317" i="32"/>
  <c r="G317" i="32"/>
  <c r="H317" i="32"/>
  <c r="I317" i="32"/>
  <c r="A318" i="32"/>
  <c r="B318" i="32"/>
  <c r="C318" i="32"/>
  <c r="D318" i="32"/>
  <c r="E318" i="32"/>
  <c r="F318" i="32"/>
  <c r="G318" i="32"/>
  <c r="H318" i="32"/>
  <c r="I318" i="32"/>
  <c r="A319" i="32"/>
  <c r="B319" i="32"/>
  <c r="C319" i="32"/>
  <c r="D319" i="32"/>
  <c r="E319" i="32"/>
  <c r="F319" i="32"/>
  <c r="G319" i="32"/>
  <c r="H319" i="32"/>
  <c r="I319" i="32"/>
  <c r="A320" i="32"/>
  <c r="B320" i="32"/>
  <c r="C320" i="32"/>
  <c r="D320" i="32"/>
  <c r="E320" i="32"/>
  <c r="F320" i="32"/>
  <c r="G320" i="32"/>
  <c r="H320" i="32"/>
  <c r="I320" i="32"/>
  <c r="A321" i="32"/>
  <c r="B321" i="32"/>
  <c r="C321" i="32"/>
  <c r="D321" i="32"/>
  <c r="E321" i="32"/>
  <c r="F321" i="32"/>
  <c r="G321" i="32"/>
  <c r="H321" i="32"/>
  <c r="I321" i="32"/>
  <c r="A322" i="32"/>
  <c r="B322" i="32"/>
  <c r="C322" i="32"/>
  <c r="D322" i="32"/>
  <c r="E322" i="32"/>
  <c r="F322" i="32"/>
  <c r="G322" i="32"/>
  <c r="H322" i="32"/>
  <c r="I322" i="32"/>
  <c r="A323" i="32"/>
  <c r="B323" i="32"/>
  <c r="C323" i="32"/>
  <c r="D323" i="32"/>
  <c r="E323" i="32"/>
  <c r="F323" i="32"/>
  <c r="G323" i="32"/>
  <c r="H323" i="32"/>
  <c r="I323" i="32"/>
  <c r="A324" i="32"/>
  <c r="B324" i="32"/>
  <c r="C324" i="32"/>
  <c r="D324" i="32"/>
  <c r="E324" i="32"/>
  <c r="F324" i="32"/>
  <c r="G324" i="32"/>
  <c r="H324" i="32"/>
  <c r="I324" i="32"/>
  <c r="A325" i="32"/>
  <c r="B325" i="32"/>
  <c r="C325" i="32"/>
  <c r="D325" i="32"/>
  <c r="E325" i="32"/>
  <c r="F325" i="32"/>
  <c r="G325" i="32"/>
  <c r="H325" i="32"/>
  <c r="I325" i="32"/>
  <c r="A326" i="32"/>
  <c r="B326" i="32"/>
  <c r="C326" i="32"/>
  <c r="D326" i="32"/>
  <c r="E326" i="32"/>
  <c r="F326" i="32"/>
  <c r="G326" i="32"/>
  <c r="H326" i="32"/>
  <c r="I326" i="32"/>
  <c r="A327" i="32"/>
  <c r="B327" i="32"/>
  <c r="C327" i="32"/>
  <c r="D327" i="32"/>
  <c r="E327" i="32"/>
  <c r="F327" i="32"/>
  <c r="G327" i="32"/>
  <c r="H327" i="32"/>
  <c r="I327" i="32"/>
  <c r="A328" i="32"/>
  <c r="B328" i="32"/>
  <c r="C328" i="32"/>
  <c r="D328" i="32"/>
  <c r="E328" i="32"/>
  <c r="F328" i="32"/>
  <c r="G328" i="32"/>
  <c r="H328" i="32"/>
  <c r="I328" i="32"/>
  <c r="A329" i="32"/>
  <c r="B329" i="32"/>
  <c r="C329" i="32"/>
  <c r="D329" i="32"/>
  <c r="E329" i="32"/>
  <c r="F329" i="32"/>
  <c r="G329" i="32"/>
  <c r="H329" i="32"/>
  <c r="I329" i="32"/>
  <c r="A330" i="32"/>
  <c r="B330" i="32"/>
  <c r="C330" i="32"/>
  <c r="D330" i="32"/>
  <c r="E330" i="32"/>
  <c r="F330" i="32"/>
  <c r="G330" i="32"/>
  <c r="H330" i="32"/>
  <c r="I330" i="32"/>
  <c r="A331" i="32"/>
  <c r="B331" i="32"/>
  <c r="C331" i="32"/>
  <c r="D331" i="32"/>
  <c r="E331" i="32"/>
  <c r="F331" i="32"/>
  <c r="G331" i="32"/>
  <c r="H331" i="32"/>
  <c r="I331" i="32"/>
  <c r="A332" i="32"/>
  <c r="B332" i="32"/>
  <c r="C332" i="32"/>
  <c r="D332" i="32"/>
  <c r="E332" i="32"/>
  <c r="F332" i="32"/>
  <c r="G332" i="32"/>
  <c r="H332" i="32"/>
  <c r="I332" i="32"/>
  <c r="A333" i="32"/>
  <c r="B333" i="32"/>
  <c r="C333" i="32"/>
  <c r="D333" i="32"/>
  <c r="E333" i="32"/>
  <c r="F333" i="32"/>
  <c r="G333" i="32"/>
  <c r="H333" i="32"/>
  <c r="I333" i="32"/>
  <c r="A334" i="32"/>
  <c r="B334" i="32"/>
  <c r="C334" i="32"/>
  <c r="D334" i="32"/>
  <c r="E334" i="32"/>
  <c r="F334" i="32"/>
  <c r="G334" i="32"/>
  <c r="H334" i="32"/>
  <c r="I334" i="32"/>
  <c r="A335" i="32"/>
  <c r="B335" i="32"/>
  <c r="C335" i="32"/>
  <c r="D335" i="32"/>
  <c r="E335" i="32"/>
  <c r="F335" i="32"/>
  <c r="G335" i="32"/>
  <c r="H335" i="32"/>
  <c r="I335" i="32"/>
  <c r="A336" i="32"/>
  <c r="B336" i="32"/>
  <c r="C336" i="32"/>
  <c r="D336" i="32"/>
  <c r="E336" i="32"/>
  <c r="F336" i="32"/>
  <c r="G336" i="32"/>
  <c r="H336" i="32"/>
  <c r="I336" i="32"/>
  <c r="A337" i="32"/>
  <c r="B337" i="32"/>
  <c r="C337" i="32"/>
  <c r="D337" i="32"/>
  <c r="E337" i="32"/>
  <c r="F337" i="32"/>
  <c r="G337" i="32"/>
  <c r="H337" i="32"/>
  <c r="I337" i="32"/>
  <c r="A338" i="32"/>
  <c r="B338" i="32"/>
  <c r="C338" i="32"/>
  <c r="D338" i="32"/>
  <c r="E338" i="32"/>
  <c r="F338" i="32"/>
  <c r="G338" i="32"/>
  <c r="H338" i="32"/>
  <c r="I338" i="32"/>
  <c r="A339" i="32"/>
  <c r="B339" i="32"/>
  <c r="C339" i="32"/>
  <c r="D339" i="32"/>
  <c r="E339" i="32"/>
  <c r="F339" i="32"/>
  <c r="G339" i="32"/>
  <c r="H339" i="32"/>
  <c r="I339" i="32"/>
  <c r="A340" i="32"/>
  <c r="B340" i="32"/>
  <c r="C340" i="32"/>
  <c r="D340" i="32"/>
  <c r="E340" i="32"/>
  <c r="F340" i="32"/>
  <c r="G340" i="32"/>
  <c r="H340" i="32"/>
  <c r="I340" i="32"/>
  <c r="A341" i="32"/>
  <c r="B341" i="32"/>
  <c r="C341" i="32"/>
  <c r="D341" i="32"/>
  <c r="E341" i="32"/>
  <c r="F341" i="32"/>
  <c r="G341" i="32"/>
  <c r="H341" i="32"/>
  <c r="I341" i="32"/>
  <c r="A342" i="32"/>
  <c r="B342" i="32"/>
  <c r="C342" i="32"/>
  <c r="D342" i="32"/>
  <c r="E342" i="32"/>
  <c r="F342" i="32"/>
  <c r="G342" i="32"/>
  <c r="H342" i="32"/>
  <c r="I342" i="32"/>
  <c r="A343" i="32"/>
  <c r="B343" i="32"/>
  <c r="C343" i="32"/>
  <c r="D343" i="32"/>
  <c r="E343" i="32"/>
  <c r="F343" i="32"/>
  <c r="G343" i="32"/>
  <c r="H343" i="32"/>
  <c r="I343" i="32"/>
  <c r="A344" i="32"/>
  <c r="B344" i="32"/>
  <c r="C344" i="32"/>
  <c r="D344" i="32"/>
  <c r="E344" i="32"/>
  <c r="F344" i="32"/>
  <c r="G344" i="32"/>
  <c r="H344" i="32"/>
  <c r="I344" i="32"/>
  <c r="A345" i="32"/>
  <c r="B345" i="32"/>
  <c r="C345" i="32"/>
  <c r="D345" i="32"/>
  <c r="E345" i="32"/>
  <c r="F345" i="32"/>
  <c r="G345" i="32"/>
  <c r="H345" i="32"/>
  <c r="I345" i="32"/>
  <c r="A346" i="32"/>
  <c r="B346" i="32"/>
  <c r="C346" i="32"/>
  <c r="D346" i="32"/>
  <c r="E346" i="32"/>
  <c r="F346" i="32"/>
  <c r="G346" i="32"/>
  <c r="H346" i="32"/>
  <c r="I346" i="32"/>
  <c r="A347" i="32"/>
  <c r="B347" i="32"/>
  <c r="C347" i="32"/>
  <c r="D347" i="32"/>
  <c r="E347" i="32"/>
  <c r="F347" i="32"/>
  <c r="G347" i="32"/>
  <c r="H347" i="32"/>
  <c r="I347" i="32"/>
  <c r="A348" i="32"/>
  <c r="B348" i="32"/>
  <c r="C348" i="32"/>
  <c r="D348" i="32"/>
  <c r="E348" i="32"/>
  <c r="F348" i="32"/>
  <c r="G348" i="32"/>
  <c r="H348" i="32"/>
  <c r="I348" i="32"/>
  <c r="A349" i="32"/>
  <c r="B349" i="32"/>
  <c r="C349" i="32"/>
  <c r="D349" i="32"/>
  <c r="E349" i="32"/>
  <c r="F349" i="32"/>
  <c r="G349" i="32"/>
  <c r="H349" i="32"/>
  <c r="I349" i="32"/>
  <c r="A350" i="32"/>
  <c r="B350" i="32"/>
  <c r="C350" i="32"/>
  <c r="D350" i="32"/>
  <c r="E350" i="32"/>
  <c r="F350" i="32"/>
  <c r="G350" i="32"/>
  <c r="H350" i="32"/>
  <c r="I350" i="32"/>
  <c r="A351" i="32"/>
  <c r="B351" i="32"/>
  <c r="C351" i="32"/>
  <c r="D351" i="32"/>
  <c r="E351" i="32"/>
  <c r="F351" i="32"/>
  <c r="G351" i="32"/>
  <c r="H351" i="32"/>
  <c r="I351" i="32"/>
  <c r="A352" i="32"/>
  <c r="B352" i="32"/>
  <c r="C352" i="32"/>
  <c r="D352" i="32"/>
  <c r="E352" i="32"/>
  <c r="F352" i="32"/>
  <c r="G352" i="32"/>
  <c r="H352" i="32"/>
  <c r="I352" i="32"/>
  <c r="A353" i="32"/>
  <c r="B353" i="32"/>
  <c r="C353" i="32"/>
  <c r="D353" i="32"/>
  <c r="E353" i="32"/>
  <c r="F353" i="32"/>
  <c r="G353" i="32"/>
  <c r="H353" i="32"/>
  <c r="I353" i="32"/>
  <c r="A354" i="32"/>
  <c r="B354" i="32"/>
  <c r="C354" i="32"/>
  <c r="D354" i="32"/>
  <c r="E354" i="32"/>
  <c r="F354" i="32"/>
  <c r="G354" i="32"/>
  <c r="H354" i="32"/>
  <c r="I354" i="32"/>
  <c r="A355" i="32"/>
  <c r="B355" i="32"/>
  <c r="C355" i="32"/>
  <c r="D355" i="32"/>
  <c r="E355" i="32"/>
  <c r="F355" i="32"/>
  <c r="G355" i="32"/>
  <c r="H355" i="32"/>
  <c r="I355" i="32"/>
  <c r="A356" i="32"/>
  <c r="B356" i="32"/>
  <c r="C356" i="32"/>
  <c r="D356" i="32"/>
  <c r="E356" i="32"/>
  <c r="F356" i="32"/>
  <c r="G356" i="32"/>
  <c r="H356" i="32"/>
  <c r="I356" i="32"/>
  <c r="A357" i="32"/>
  <c r="B357" i="32"/>
  <c r="C357" i="32"/>
  <c r="D357" i="32"/>
  <c r="E357" i="32"/>
  <c r="F357" i="32"/>
  <c r="G357" i="32"/>
  <c r="H357" i="32"/>
  <c r="I357" i="32"/>
  <c r="A358" i="32"/>
  <c r="B358" i="32"/>
  <c r="C358" i="32"/>
  <c r="D358" i="32"/>
  <c r="E358" i="32"/>
  <c r="F358" i="32"/>
  <c r="G358" i="32"/>
  <c r="H358" i="32"/>
  <c r="I358" i="32"/>
  <c r="A359" i="32"/>
  <c r="B359" i="32"/>
  <c r="C359" i="32"/>
  <c r="D359" i="32"/>
  <c r="E359" i="32"/>
  <c r="F359" i="32"/>
  <c r="G359" i="32"/>
  <c r="H359" i="32"/>
  <c r="I359" i="32"/>
  <c r="A360" i="32"/>
  <c r="B360" i="32"/>
  <c r="C360" i="32"/>
  <c r="D360" i="32"/>
  <c r="E360" i="32"/>
  <c r="F360" i="32"/>
  <c r="G360" i="32"/>
  <c r="H360" i="32"/>
  <c r="I360" i="32"/>
  <c r="A361" i="32"/>
  <c r="B361" i="32"/>
  <c r="C361" i="32"/>
  <c r="D361" i="32"/>
  <c r="E361" i="32"/>
  <c r="F361" i="32"/>
  <c r="G361" i="32"/>
  <c r="H361" i="32"/>
  <c r="I361" i="32"/>
  <c r="A362" i="32"/>
  <c r="B362" i="32"/>
  <c r="C362" i="32"/>
  <c r="D362" i="32"/>
  <c r="E362" i="32"/>
  <c r="F362" i="32"/>
  <c r="G362" i="32"/>
  <c r="H362" i="32"/>
  <c r="I362" i="32"/>
  <c r="A363" i="32"/>
  <c r="B363" i="32"/>
  <c r="C363" i="32"/>
  <c r="D363" i="32"/>
  <c r="E363" i="32"/>
  <c r="F363" i="32"/>
  <c r="G363" i="32"/>
  <c r="H363" i="32"/>
  <c r="I363" i="32"/>
  <c r="A364" i="32"/>
  <c r="B364" i="32"/>
  <c r="C364" i="32"/>
  <c r="D364" i="32"/>
  <c r="E364" i="32"/>
  <c r="F364" i="32"/>
  <c r="G364" i="32"/>
  <c r="H364" i="32"/>
  <c r="I364" i="32"/>
  <c r="A365" i="32"/>
  <c r="B365" i="32"/>
  <c r="C365" i="32"/>
  <c r="D365" i="32"/>
  <c r="E365" i="32"/>
  <c r="F365" i="32"/>
  <c r="G365" i="32"/>
  <c r="H365" i="32"/>
  <c r="I365" i="32"/>
  <c r="A366" i="32"/>
  <c r="B366" i="32"/>
  <c r="C366" i="32"/>
  <c r="D366" i="32"/>
  <c r="E366" i="32"/>
  <c r="F366" i="32"/>
  <c r="G366" i="32"/>
  <c r="H366" i="32"/>
  <c r="I366" i="32"/>
  <c r="A367" i="32"/>
  <c r="B367" i="32"/>
  <c r="C367" i="32"/>
  <c r="D367" i="32"/>
  <c r="E367" i="32"/>
  <c r="F367" i="32"/>
  <c r="G367" i="32"/>
  <c r="H367" i="32"/>
  <c r="I367" i="32"/>
  <c r="A368" i="32"/>
  <c r="B368" i="32"/>
  <c r="C368" i="32"/>
  <c r="D368" i="32"/>
  <c r="E368" i="32"/>
  <c r="F368" i="32"/>
  <c r="G368" i="32"/>
  <c r="H368" i="32"/>
  <c r="I368" i="32"/>
  <c r="A369" i="32"/>
  <c r="B369" i="32"/>
  <c r="C369" i="32"/>
  <c r="D369" i="32"/>
  <c r="E369" i="32"/>
  <c r="F369" i="32"/>
  <c r="G369" i="32"/>
  <c r="H369" i="32"/>
  <c r="I369" i="32"/>
  <c r="A370" i="32"/>
  <c r="B370" i="32"/>
  <c r="C370" i="32"/>
  <c r="D370" i="32"/>
  <c r="E370" i="32"/>
  <c r="F370" i="32"/>
  <c r="G370" i="32"/>
  <c r="H370" i="32"/>
  <c r="I370" i="32"/>
  <c r="A371" i="32"/>
  <c r="B371" i="32"/>
  <c r="C371" i="32"/>
  <c r="D371" i="32"/>
  <c r="E371" i="32"/>
  <c r="F371" i="32"/>
  <c r="G371" i="32"/>
  <c r="H371" i="32"/>
  <c r="I371" i="32"/>
  <c r="A372" i="32"/>
  <c r="B372" i="32"/>
  <c r="C372" i="32"/>
  <c r="D372" i="32"/>
  <c r="E372" i="32"/>
  <c r="F372" i="32"/>
  <c r="G372" i="32"/>
  <c r="H372" i="32"/>
  <c r="I372" i="32"/>
  <c r="A373" i="32"/>
  <c r="B373" i="32"/>
  <c r="C373" i="32"/>
  <c r="D373" i="32"/>
  <c r="E373" i="32"/>
  <c r="F373" i="32"/>
  <c r="G373" i="32"/>
  <c r="H373" i="32"/>
  <c r="I373" i="32"/>
  <c r="A374" i="32"/>
  <c r="B374" i="32"/>
  <c r="C374" i="32"/>
  <c r="D374" i="32"/>
  <c r="E374" i="32"/>
  <c r="F374" i="32"/>
  <c r="G374" i="32"/>
  <c r="H374" i="32"/>
  <c r="I374" i="32"/>
  <c r="A375" i="32"/>
  <c r="B375" i="32"/>
  <c r="C375" i="32"/>
  <c r="D375" i="32"/>
  <c r="E375" i="32"/>
  <c r="F375" i="32"/>
  <c r="G375" i="32"/>
  <c r="H375" i="32"/>
  <c r="I375" i="32"/>
  <c r="A376" i="32"/>
  <c r="B376" i="32"/>
  <c r="C376" i="32"/>
  <c r="D376" i="32"/>
  <c r="E376" i="32"/>
  <c r="F376" i="32"/>
  <c r="G376" i="32"/>
  <c r="H376" i="32"/>
  <c r="I376" i="32"/>
  <c r="A377" i="32"/>
  <c r="B377" i="32"/>
  <c r="C377" i="32"/>
  <c r="D377" i="32"/>
  <c r="E377" i="32"/>
  <c r="F377" i="32"/>
  <c r="G377" i="32"/>
  <c r="H377" i="32"/>
  <c r="I377" i="32"/>
  <c r="A378" i="32"/>
  <c r="B378" i="32"/>
  <c r="C378" i="32"/>
  <c r="D378" i="32"/>
  <c r="E378" i="32"/>
  <c r="F378" i="32"/>
  <c r="G378" i="32"/>
  <c r="H378" i="32"/>
  <c r="I378" i="32"/>
  <c r="A379" i="32"/>
  <c r="B379" i="32"/>
  <c r="C379" i="32"/>
  <c r="D379" i="32"/>
  <c r="E379" i="32"/>
  <c r="F379" i="32"/>
  <c r="G379" i="32"/>
  <c r="H379" i="32"/>
  <c r="I379" i="32"/>
  <c r="A380" i="32"/>
  <c r="B380" i="32"/>
  <c r="C380" i="32"/>
  <c r="D380" i="32"/>
  <c r="E380" i="32"/>
  <c r="F380" i="32"/>
  <c r="G380" i="32"/>
  <c r="H380" i="32"/>
  <c r="I380" i="32"/>
  <c r="A381" i="32"/>
  <c r="B381" i="32"/>
  <c r="C381" i="32"/>
  <c r="D381" i="32"/>
  <c r="E381" i="32"/>
  <c r="F381" i="32"/>
  <c r="G381" i="32"/>
  <c r="H381" i="32"/>
  <c r="I381" i="32"/>
  <c r="A382" i="32"/>
  <c r="B382" i="32"/>
  <c r="C382" i="32"/>
  <c r="D382" i="32"/>
  <c r="E382" i="32"/>
  <c r="F382" i="32"/>
  <c r="G382" i="32"/>
  <c r="H382" i="32"/>
  <c r="I382" i="32"/>
  <c r="A383" i="32"/>
  <c r="B383" i="32"/>
  <c r="C383" i="32"/>
  <c r="D383" i="32"/>
  <c r="E383" i="32"/>
  <c r="F383" i="32"/>
  <c r="G383" i="32"/>
  <c r="H383" i="32"/>
  <c r="I383" i="32"/>
  <c r="A384" i="32"/>
  <c r="B384" i="32"/>
  <c r="C384" i="32"/>
  <c r="D384" i="32"/>
  <c r="E384" i="32"/>
  <c r="F384" i="32"/>
  <c r="G384" i="32"/>
  <c r="H384" i="32"/>
  <c r="I384" i="32"/>
  <c r="A385" i="32"/>
  <c r="B385" i="32"/>
  <c r="C385" i="32"/>
  <c r="D385" i="32"/>
  <c r="E385" i="32"/>
  <c r="F385" i="32"/>
  <c r="G385" i="32"/>
  <c r="H385" i="32"/>
  <c r="I385" i="32"/>
  <c r="A386" i="32"/>
  <c r="B386" i="32"/>
  <c r="C386" i="32"/>
  <c r="D386" i="32"/>
  <c r="E386" i="32"/>
  <c r="F386" i="32"/>
  <c r="G386" i="32"/>
  <c r="H386" i="32"/>
  <c r="I386" i="32"/>
  <c r="A387" i="32"/>
  <c r="B387" i="32"/>
  <c r="C387" i="32"/>
  <c r="D387" i="32"/>
  <c r="E387" i="32"/>
  <c r="F387" i="32"/>
  <c r="G387" i="32"/>
  <c r="H387" i="32"/>
  <c r="I387" i="32"/>
  <c r="A388" i="32"/>
  <c r="B388" i="32"/>
  <c r="C388" i="32"/>
  <c r="D388" i="32"/>
  <c r="E388" i="32"/>
  <c r="F388" i="32"/>
  <c r="G388" i="32"/>
  <c r="H388" i="32"/>
  <c r="I388" i="32"/>
  <c r="A389" i="32"/>
  <c r="B389" i="32"/>
  <c r="C389" i="32"/>
  <c r="D389" i="32"/>
  <c r="E389" i="32"/>
  <c r="F389" i="32"/>
  <c r="G389" i="32"/>
  <c r="H389" i="32"/>
  <c r="I389" i="32"/>
  <c r="A390" i="32"/>
  <c r="B390" i="32"/>
  <c r="C390" i="32"/>
  <c r="D390" i="32"/>
  <c r="E390" i="32"/>
  <c r="F390" i="32"/>
  <c r="G390" i="32"/>
  <c r="H390" i="32"/>
  <c r="I390" i="32"/>
  <c r="A391" i="32"/>
  <c r="B391" i="32"/>
  <c r="C391" i="32"/>
  <c r="D391" i="32"/>
  <c r="E391" i="32"/>
  <c r="F391" i="32"/>
  <c r="G391" i="32"/>
  <c r="H391" i="32"/>
  <c r="I391" i="32"/>
  <c r="A392" i="32"/>
  <c r="B392" i="32"/>
  <c r="C392" i="32"/>
  <c r="D392" i="32"/>
  <c r="E392" i="32"/>
  <c r="F392" i="32"/>
  <c r="G392" i="32"/>
  <c r="H392" i="32"/>
  <c r="I392" i="32"/>
  <c r="A393" i="32"/>
  <c r="B393" i="32"/>
  <c r="C393" i="32"/>
  <c r="D393" i="32"/>
  <c r="E393" i="32"/>
  <c r="F393" i="32"/>
  <c r="G393" i="32"/>
  <c r="H393" i="32"/>
  <c r="I393" i="32"/>
  <c r="A394" i="32"/>
  <c r="B394" i="32"/>
  <c r="C394" i="32"/>
  <c r="D394" i="32"/>
  <c r="E394" i="32"/>
  <c r="F394" i="32"/>
  <c r="G394" i="32"/>
  <c r="H394" i="32"/>
  <c r="I394" i="32"/>
  <c r="A395" i="32"/>
  <c r="B395" i="32"/>
  <c r="C395" i="32"/>
  <c r="D395" i="32"/>
  <c r="E395" i="32"/>
  <c r="F395" i="32"/>
  <c r="G395" i="32"/>
  <c r="H395" i="32"/>
  <c r="I395" i="32"/>
  <c r="A396" i="32"/>
  <c r="B396" i="32"/>
  <c r="C396" i="32"/>
  <c r="D396" i="32"/>
  <c r="E396" i="32"/>
  <c r="F396" i="32"/>
  <c r="G396" i="32"/>
  <c r="H396" i="32"/>
  <c r="I396" i="32"/>
  <c r="A397" i="32"/>
  <c r="B397" i="32"/>
  <c r="C397" i="32"/>
  <c r="D397" i="32"/>
  <c r="E397" i="32"/>
  <c r="F397" i="32"/>
  <c r="G397" i="32"/>
  <c r="H397" i="32"/>
  <c r="I397" i="32"/>
  <c r="A199" i="32"/>
  <c r="B199" i="32"/>
  <c r="C199" i="32"/>
  <c r="D199" i="32"/>
  <c r="E199" i="32"/>
  <c r="F199" i="32"/>
  <c r="G199" i="32"/>
  <c r="H199" i="32"/>
  <c r="I199" i="32"/>
  <c r="A198" i="32"/>
  <c r="B198" i="32"/>
  <c r="C198" i="32"/>
  <c r="D198" i="32"/>
  <c r="E198" i="32"/>
  <c r="F198" i="32"/>
  <c r="G198" i="32"/>
  <c r="H198" i="32"/>
  <c r="I198" i="32"/>
  <c r="A3" i="32"/>
  <c r="B3" i="32"/>
  <c r="C3" i="32"/>
  <c r="D3" i="32"/>
  <c r="E3" i="32"/>
  <c r="F3" i="32"/>
  <c r="G3" i="32"/>
  <c r="H3" i="32"/>
  <c r="I3" i="32"/>
  <c r="A4" i="32"/>
  <c r="B4" i="32"/>
  <c r="C4" i="32"/>
  <c r="D4" i="32"/>
  <c r="E4" i="32"/>
  <c r="F4" i="32"/>
  <c r="G4" i="32"/>
  <c r="H4" i="32"/>
  <c r="I4" i="32"/>
  <c r="A5" i="32"/>
  <c r="B5" i="32"/>
  <c r="C5" i="32"/>
  <c r="D5" i="32"/>
  <c r="E5" i="32"/>
  <c r="F5" i="32"/>
  <c r="G5" i="32"/>
  <c r="H5" i="32"/>
  <c r="I5" i="32"/>
  <c r="A6" i="32"/>
  <c r="B6" i="32"/>
  <c r="C6" i="32"/>
  <c r="D6" i="32"/>
  <c r="E6" i="32"/>
  <c r="F6" i="32"/>
  <c r="G6" i="32"/>
  <c r="H6" i="32"/>
  <c r="I6" i="32"/>
  <c r="A7" i="32"/>
  <c r="B7" i="32"/>
  <c r="C7" i="32"/>
  <c r="D7" i="32"/>
  <c r="E7" i="32"/>
  <c r="F7" i="32"/>
  <c r="G7" i="32"/>
  <c r="H7" i="32"/>
  <c r="I7" i="32"/>
  <c r="A8" i="32"/>
  <c r="B8" i="32"/>
  <c r="C8" i="32"/>
  <c r="D8" i="32"/>
  <c r="E8" i="32"/>
  <c r="F8" i="32"/>
  <c r="G8" i="32"/>
  <c r="H8" i="32"/>
  <c r="I8" i="32"/>
  <c r="A9" i="32"/>
  <c r="B9" i="32"/>
  <c r="C9" i="32"/>
  <c r="D9" i="32"/>
  <c r="E9" i="32"/>
  <c r="F9" i="32"/>
  <c r="G9" i="32"/>
  <c r="H9" i="32"/>
  <c r="I9" i="32"/>
  <c r="A10" i="32"/>
  <c r="B10" i="32"/>
  <c r="C10" i="32"/>
  <c r="D10" i="32"/>
  <c r="E10" i="32"/>
  <c r="F10" i="32"/>
  <c r="G10" i="32"/>
  <c r="H10" i="32"/>
  <c r="I10" i="32"/>
  <c r="A11" i="32"/>
  <c r="B11" i="32"/>
  <c r="C11" i="32"/>
  <c r="D11" i="32"/>
  <c r="E11" i="32"/>
  <c r="F11" i="32"/>
  <c r="G11" i="32"/>
  <c r="H11" i="32"/>
  <c r="I11" i="32"/>
  <c r="A12" i="32"/>
  <c r="B12" i="32"/>
  <c r="C12" i="32"/>
  <c r="D12" i="32"/>
  <c r="E12" i="32"/>
  <c r="F12" i="32"/>
  <c r="G12" i="32"/>
  <c r="H12" i="32"/>
  <c r="I12" i="32"/>
  <c r="A13" i="32"/>
  <c r="B13" i="32"/>
  <c r="C13" i="32"/>
  <c r="D13" i="32"/>
  <c r="E13" i="32"/>
  <c r="F13" i="32"/>
  <c r="G13" i="32"/>
  <c r="H13" i="32"/>
  <c r="I13" i="32"/>
  <c r="A14" i="32"/>
  <c r="B14" i="32"/>
  <c r="C14" i="32"/>
  <c r="D14" i="32"/>
  <c r="E14" i="32"/>
  <c r="F14" i="32"/>
  <c r="G14" i="32"/>
  <c r="H14" i="32"/>
  <c r="I14" i="32"/>
  <c r="A15" i="32"/>
  <c r="B15" i="32"/>
  <c r="C15" i="32"/>
  <c r="D15" i="32"/>
  <c r="E15" i="32"/>
  <c r="F15" i="32"/>
  <c r="G15" i="32"/>
  <c r="H15" i="32"/>
  <c r="I15" i="32"/>
  <c r="A16" i="32"/>
  <c r="B16" i="32"/>
  <c r="C16" i="32"/>
  <c r="D16" i="32"/>
  <c r="E16" i="32"/>
  <c r="F16" i="32"/>
  <c r="G16" i="32"/>
  <c r="H16" i="32"/>
  <c r="I16" i="32"/>
  <c r="A17" i="32"/>
  <c r="B17" i="32"/>
  <c r="C17" i="32"/>
  <c r="D17" i="32"/>
  <c r="E17" i="32"/>
  <c r="F17" i="32"/>
  <c r="G17" i="32"/>
  <c r="H17" i="32"/>
  <c r="I17" i="32"/>
  <c r="A18" i="32"/>
  <c r="B18" i="32"/>
  <c r="C18" i="32"/>
  <c r="D18" i="32"/>
  <c r="E18" i="32"/>
  <c r="F18" i="32"/>
  <c r="G18" i="32"/>
  <c r="H18" i="32"/>
  <c r="I18" i="32"/>
  <c r="A19" i="32"/>
  <c r="B19" i="32"/>
  <c r="C19" i="32"/>
  <c r="D19" i="32"/>
  <c r="E19" i="32"/>
  <c r="F19" i="32"/>
  <c r="G19" i="32"/>
  <c r="H19" i="32"/>
  <c r="I19" i="32"/>
  <c r="A20" i="32"/>
  <c r="B20" i="32"/>
  <c r="C20" i="32"/>
  <c r="D20" i="32"/>
  <c r="E20" i="32"/>
  <c r="F20" i="32"/>
  <c r="G20" i="32"/>
  <c r="H20" i="32"/>
  <c r="I20" i="32"/>
  <c r="A21" i="32"/>
  <c r="B21" i="32"/>
  <c r="C21" i="32"/>
  <c r="D21" i="32"/>
  <c r="E21" i="32"/>
  <c r="F21" i="32"/>
  <c r="G21" i="32"/>
  <c r="H21" i="32"/>
  <c r="I21" i="32"/>
  <c r="A22" i="32"/>
  <c r="B22" i="32"/>
  <c r="C22" i="32"/>
  <c r="D22" i="32"/>
  <c r="E22" i="32"/>
  <c r="F22" i="32"/>
  <c r="G22" i="32"/>
  <c r="H22" i="32"/>
  <c r="I22" i="32"/>
  <c r="A23" i="32"/>
  <c r="B23" i="32"/>
  <c r="C23" i="32"/>
  <c r="D23" i="32"/>
  <c r="E23" i="32"/>
  <c r="F23" i="32"/>
  <c r="G23" i="32"/>
  <c r="H23" i="32"/>
  <c r="I23" i="32"/>
  <c r="A24" i="32"/>
  <c r="B24" i="32"/>
  <c r="C24" i="32"/>
  <c r="D24" i="32"/>
  <c r="E24" i="32"/>
  <c r="F24" i="32"/>
  <c r="G24" i="32"/>
  <c r="H24" i="32"/>
  <c r="I24" i="32"/>
  <c r="A25" i="32"/>
  <c r="B25" i="32"/>
  <c r="C25" i="32"/>
  <c r="D25" i="32"/>
  <c r="E25" i="32"/>
  <c r="F25" i="32"/>
  <c r="G25" i="32"/>
  <c r="H25" i="32"/>
  <c r="I25" i="32"/>
  <c r="A26" i="32"/>
  <c r="B26" i="32"/>
  <c r="C26" i="32"/>
  <c r="D26" i="32"/>
  <c r="E26" i="32"/>
  <c r="F26" i="32"/>
  <c r="G26" i="32"/>
  <c r="H26" i="32"/>
  <c r="I26" i="32"/>
  <c r="A27" i="32"/>
  <c r="B27" i="32"/>
  <c r="C27" i="32"/>
  <c r="D27" i="32"/>
  <c r="E27" i="32"/>
  <c r="F27" i="32"/>
  <c r="G27" i="32"/>
  <c r="H27" i="32"/>
  <c r="I27" i="32"/>
  <c r="A28" i="32"/>
  <c r="B28" i="32"/>
  <c r="C28" i="32"/>
  <c r="D28" i="32"/>
  <c r="E28" i="32"/>
  <c r="F28" i="32"/>
  <c r="G28" i="32"/>
  <c r="H28" i="32"/>
  <c r="I28" i="32"/>
  <c r="A29" i="32"/>
  <c r="B29" i="32"/>
  <c r="C29" i="32"/>
  <c r="D29" i="32"/>
  <c r="E29" i="32"/>
  <c r="F29" i="32"/>
  <c r="G29" i="32"/>
  <c r="H29" i="32"/>
  <c r="I29" i="32"/>
  <c r="A30" i="32"/>
  <c r="B30" i="32"/>
  <c r="C30" i="32"/>
  <c r="D30" i="32"/>
  <c r="E30" i="32"/>
  <c r="F30" i="32"/>
  <c r="G30" i="32"/>
  <c r="H30" i="32"/>
  <c r="I30" i="32"/>
  <c r="A31" i="32"/>
  <c r="B31" i="32"/>
  <c r="C31" i="32"/>
  <c r="D31" i="32"/>
  <c r="E31" i="32"/>
  <c r="F31" i="32"/>
  <c r="G31" i="32"/>
  <c r="H31" i="32"/>
  <c r="I31" i="32"/>
  <c r="A32" i="32"/>
  <c r="B32" i="32"/>
  <c r="C32" i="32"/>
  <c r="D32" i="32"/>
  <c r="E32" i="32"/>
  <c r="F32" i="32"/>
  <c r="G32" i="32"/>
  <c r="H32" i="32"/>
  <c r="I32" i="32"/>
  <c r="A33" i="32"/>
  <c r="B33" i="32"/>
  <c r="C33" i="32"/>
  <c r="D33" i="32"/>
  <c r="E33" i="32"/>
  <c r="F33" i="32"/>
  <c r="G33" i="32"/>
  <c r="H33" i="32"/>
  <c r="I33" i="32"/>
  <c r="A34" i="32"/>
  <c r="B34" i="32"/>
  <c r="C34" i="32"/>
  <c r="D34" i="32"/>
  <c r="E34" i="32"/>
  <c r="F34" i="32"/>
  <c r="G34" i="32"/>
  <c r="H34" i="32"/>
  <c r="I34" i="32"/>
  <c r="A35" i="32"/>
  <c r="B35" i="32"/>
  <c r="C35" i="32"/>
  <c r="D35" i="32"/>
  <c r="E35" i="32"/>
  <c r="F35" i="32"/>
  <c r="G35" i="32"/>
  <c r="H35" i="32"/>
  <c r="I35" i="32"/>
  <c r="A36" i="32"/>
  <c r="B36" i="32"/>
  <c r="C36" i="32"/>
  <c r="D36" i="32"/>
  <c r="E36" i="32"/>
  <c r="F36" i="32"/>
  <c r="G36" i="32"/>
  <c r="H36" i="32"/>
  <c r="I36" i="32"/>
  <c r="A37" i="32"/>
  <c r="B37" i="32"/>
  <c r="C37" i="32"/>
  <c r="D37" i="32"/>
  <c r="E37" i="32"/>
  <c r="F37" i="32"/>
  <c r="G37" i="32"/>
  <c r="H37" i="32"/>
  <c r="I37" i="32"/>
  <c r="A38" i="32"/>
  <c r="B38" i="32"/>
  <c r="C38" i="32"/>
  <c r="D38" i="32"/>
  <c r="E38" i="32"/>
  <c r="F38" i="32"/>
  <c r="G38" i="32"/>
  <c r="H38" i="32"/>
  <c r="I38" i="32"/>
  <c r="A39" i="32"/>
  <c r="B39" i="32"/>
  <c r="C39" i="32"/>
  <c r="D39" i="32"/>
  <c r="E39" i="32"/>
  <c r="F39" i="32"/>
  <c r="G39" i="32"/>
  <c r="H39" i="32"/>
  <c r="I39" i="32"/>
  <c r="A40" i="32"/>
  <c r="B40" i="32"/>
  <c r="C40" i="32"/>
  <c r="D40" i="32"/>
  <c r="E40" i="32"/>
  <c r="F40" i="32"/>
  <c r="G40" i="32"/>
  <c r="H40" i="32"/>
  <c r="I40" i="32"/>
  <c r="A41" i="32"/>
  <c r="B41" i="32"/>
  <c r="C41" i="32"/>
  <c r="D41" i="32"/>
  <c r="E41" i="32"/>
  <c r="F41" i="32"/>
  <c r="G41" i="32"/>
  <c r="H41" i="32"/>
  <c r="I41" i="32"/>
  <c r="A42" i="32"/>
  <c r="B42" i="32"/>
  <c r="C42" i="32"/>
  <c r="D42" i="32"/>
  <c r="E42" i="32"/>
  <c r="F42" i="32"/>
  <c r="G42" i="32"/>
  <c r="H42" i="32"/>
  <c r="I42" i="32"/>
  <c r="A43" i="32"/>
  <c r="B43" i="32"/>
  <c r="C43" i="32"/>
  <c r="D43" i="32"/>
  <c r="E43" i="32"/>
  <c r="F43" i="32"/>
  <c r="G43" i="32"/>
  <c r="H43" i="32"/>
  <c r="I43" i="32"/>
  <c r="A44" i="32"/>
  <c r="B44" i="32"/>
  <c r="C44" i="32"/>
  <c r="D44" i="32"/>
  <c r="E44" i="32"/>
  <c r="F44" i="32"/>
  <c r="G44" i="32"/>
  <c r="H44" i="32"/>
  <c r="I44" i="32"/>
  <c r="A45" i="32"/>
  <c r="B45" i="32"/>
  <c r="C45" i="32"/>
  <c r="D45" i="32"/>
  <c r="E45" i="32"/>
  <c r="F45" i="32"/>
  <c r="G45" i="32"/>
  <c r="H45" i="32"/>
  <c r="I45" i="32"/>
  <c r="A46" i="32"/>
  <c r="B46" i="32"/>
  <c r="C46" i="32"/>
  <c r="D46" i="32"/>
  <c r="E46" i="32"/>
  <c r="F46" i="32"/>
  <c r="G46" i="32"/>
  <c r="H46" i="32"/>
  <c r="I46" i="32"/>
  <c r="A47" i="32"/>
  <c r="B47" i="32"/>
  <c r="C47" i="32"/>
  <c r="D47" i="32"/>
  <c r="E47" i="32"/>
  <c r="F47" i="32"/>
  <c r="G47" i="32"/>
  <c r="H47" i="32"/>
  <c r="I47" i="32"/>
  <c r="A48" i="32"/>
  <c r="B48" i="32"/>
  <c r="C48" i="32"/>
  <c r="D48" i="32"/>
  <c r="E48" i="32"/>
  <c r="F48" i="32"/>
  <c r="G48" i="32"/>
  <c r="H48" i="32"/>
  <c r="I48" i="32"/>
  <c r="A49" i="32"/>
  <c r="B49" i="32"/>
  <c r="C49" i="32"/>
  <c r="D49" i="32"/>
  <c r="E49" i="32"/>
  <c r="F49" i="32"/>
  <c r="G49" i="32"/>
  <c r="H49" i="32"/>
  <c r="I49" i="32"/>
  <c r="A50" i="32"/>
  <c r="B50" i="32"/>
  <c r="C50" i="32"/>
  <c r="D50" i="32"/>
  <c r="E50" i="32"/>
  <c r="F50" i="32"/>
  <c r="G50" i="32"/>
  <c r="H50" i="32"/>
  <c r="I50" i="32"/>
  <c r="A51" i="32"/>
  <c r="B51" i="32"/>
  <c r="C51" i="32"/>
  <c r="D51" i="32"/>
  <c r="E51" i="32"/>
  <c r="F51" i="32"/>
  <c r="G51" i="32"/>
  <c r="H51" i="32"/>
  <c r="I51" i="32"/>
  <c r="A52" i="32"/>
  <c r="B52" i="32"/>
  <c r="C52" i="32"/>
  <c r="D52" i="32"/>
  <c r="E52" i="32"/>
  <c r="F52" i="32"/>
  <c r="G52" i="32"/>
  <c r="H52" i="32"/>
  <c r="I52" i="32"/>
  <c r="A53" i="32"/>
  <c r="B53" i="32"/>
  <c r="C53" i="32"/>
  <c r="D53" i="32"/>
  <c r="E53" i="32"/>
  <c r="F53" i="32"/>
  <c r="G53" i="32"/>
  <c r="H53" i="32"/>
  <c r="I53" i="32"/>
  <c r="A54" i="32"/>
  <c r="B54" i="32"/>
  <c r="C54" i="32"/>
  <c r="D54" i="32"/>
  <c r="E54" i="32"/>
  <c r="F54" i="32"/>
  <c r="G54" i="32"/>
  <c r="H54" i="32"/>
  <c r="I54" i="32"/>
  <c r="A55" i="32"/>
  <c r="B55" i="32"/>
  <c r="C55" i="32"/>
  <c r="D55" i="32"/>
  <c r="E55" i="32"/>
  <c r="F55" i="32"/>
  <c r="G55" i="32"/>
  <c r="H55" i="32"/>
  <c r="I55" i="32"/>
  <c r="A56" i="32"/>
  <c r="B56" i="32"/>
  <c r="C56" i="32"/>
  <c r="D56" i="32"/>
  <c r="E56" i="32"/>
  <c r="F56" i="32"/>
  <c r="G56" i="32"/>
  <c r="H56" i="32"/>
  <c r="I56" i="32"/>
  <c r="A57" i="32"/>
  <c r="B57" i="32"/>
  <c r="C57" i="32"/>
  <c r="D57" i="32"/>
  <c r="E57" i="32"/>
  <c r="F57" i="32"/>
  <c r="G57" i="32"/>
  <c r="H57" i="32"/>
  <c r="I57" i="32"/>
  <c r="A58" i="32"/>
  <c r="B58" i="32"/>
  <c r="C58" i="32"/>
  <c r="D58" i="32"/>
  <c r="E58" i="32"/>
  <c r="F58" i="32"/>
  <c r="G58" i="32"/>
  <c r="H58" i="32"/>
  <c r="I58" i="32"/>
  <c r="A59" i="32"/>
  <c r="B59" i="32"/>
  <c r="C59" i="32"/>
  <c r="D59" i="32"/>
  <c r="E59" i="32"/>
  <c r="F59" i="32"/>
  <c r="G59" i="32"/>
  <c r="H59" i="32"/>
  <c r="I59" i="32"/>
  <c r="A60" i="32"/>
  <c r="B60" i="32"/>
  <c r="C60" i="32"/>
  <c r="D60" i="32"/>
  <c r="E60" i="32"/>
  <c r="F60" i="32"/>
  <c r="G60" i="32"/>
  <c r="H60" i="32"/>
  <c r="I60" i="32"/>
  <c r="A61" i="32"/>
  <c r="B61" i="32"/>
  <c r="C61" i="32"/>
  <c r="D61" i="32"/>
  <c r="E61" i="32"/>
  <c r="F61" i="32"/>
  <c r="G61" i="32"/>
  <c r="H61" i="32"/>
  <c r="I61" i="32"/>
  <c r="A62" i="32"/>
  <c r="B62" i="32"/>
  <c r="C62" i="32"/>
  <c r="D62" i="32"/>
  <c r="E62" i="32"/>
  <c r="F62" i="32"/>
  <c r="G62" i="32"/>
  <c r="H62" i="32"/>
  <c r="I62" i="32"/>
  <c r="A63" i="32"/>
  <c r="B63" i="32"/>
  <c r="C63" i="32"/>
  <c r="D63" i="32"/>
  <c r="E63" i="32"/>
  <c r="F63" i="32"/>
  <c r="G63" i="32"/>
  <c r="H63" i="32"/>
  <c r="I63" i="32"/>
  <c r="A64" i="32"/>
  <c r="B64" i="32"/>
  <c r="C64" i="32"/>
  <c r="D64" i="32"/>
  <c r="E64" i="32"/>
  <c r="F64" i="32"/>
  <c r="G64" i="32"/>
  <c r="H64" i="32"/>
  <c r="I64" i="32"/>
  <c r="A65" i="32"/>
  <c r="B65" i="32"/>
  <c r="C65" i="32"/>
  <c r="D65" i="32"/>
  <c r="E65" i="32"/>
  <c r="F65" i="32"/>
  <c r="G65" i="32"/>
  <c r="H65" i="32"/>
  <c r="I65" i="32"/>
  <c r="A66" i="32"/>
  <c r="B66" i="32"/>
  <c r="C66" i="32"/>
  <c r="D66" i="32"/>
  <c r="E66" i="32"/>
  <c r="F66" i="32"/>
  <c r="G66" i="32"/>
  <c r="H66" i="32"/>
  <c r="I66" i="32"/>
  <c r="A67" i="32"/>
  <c r="B67" i="32"/>
  <c r="C67" i="32"/>
  <c r="D67" i="32"/>
  <c r="E67" i="32"/>
  <c r="F67" i="32"/>
  <c r="G67" i="32"/>
  <c r="H67" i="32"/>
  <c r="I67" i="32"/>
  <c r="A68" i="32"/>
  <c r="B68" i="32"/>
  <c r="C68" i="32"/>
  <c r="D68" i="32"/>
  <c r="E68" i="32"/>
  <c r="F68" i="32"/>
  <c r="G68" i="32"/>
  <c r="H68" i="32"/>
  <c r="I68" i="32"/>
  <c r="A69" i="32"/>
  <c r="B69" i="32"/>
  <c r="C69" i="32"/>
  <c r="D69" i="32"/>
  <c r="E69" i="32"/>
  <c r="F69" i="32"/>
  <c r="G69" i="32"/>
  <c r="H69" i="32"/>
  <c r="I69" i="32"/>
  <c r="A70" i="32"/>
  <c r="B70" i="32"/>
  <c r="C70" i="32"/>
  <c r="D70" i="32"/>
  <c r="E70" i="32"/>
  <c r="F70" i="32"/>
  <c r="G70" i="32"/>
  <c r="H70" i="32"/>
  <c r="I70" i="32"/>
  <c r="A71" i="32"/>
  <c r="B71" i="32"/>
  <c r="C71" i="32"/>
  <c r="D71" i="32"/>
  <c r="E71" i="32"/>
  <c r="F71" i="32"/>
  <c r="G71" i="32"/>
  <c r="H71" i="32"/>
  <c r="I71" i="32"/>
  <c r="A72" i="32"/>
  <c r="B72" i="32"/>
  <c r="C72" i="32"/>
  <c r="D72" i="32"/>
  <c r="E72" i="32"/>
  <c r="F72" i="32"/>
  <c r="G72" i="32"/>
  <c r="H72" i="32"/>
  <c r="I72" i="32"/>
  <c r="A73" i="32"/>
  <c r="B73" i="32"/>
  <c r="C73" i="32"/>
  <c r="D73" i="32"/>
  <c r="E73" i="32"/>
  <c r="F73" i="32"/>
  <c r="G73" i="32"/>
  <c r="H73" i="32"/>
  <c r="I73" i="32"/>
  <c r="A74" i="32"/>
  <c r="B74" i="32"/>
  <c r="C74" i="32"/>
  <c r="D74" i="32"/>
  <c r="E74" i="32"/>
  <c r="F74" i="32"/>
  <c r="G74" i="32"/>
  <c r="H74" i="32"/>
  <c r="I74" i="32"/>
  <c r="A75" i="32"/>
  <c r="B75" i="32"/>
  <c r="C75" i="32"/>
  <c r="D75" i="32"/>
  <c r="E75" i="32"/>
  <c r="F75" i="32"/>
  <c r="G75" i="32"/>
  <c r="H75" i="32"/>
  <c r="I75" i="32"/>
  <c r="A76" i="32"/>
  <c r="B76" i="32"/>
  <c r="C76" i="32"/>
  <c r="D76" i="32"/>
  <c r="E76" i="32"/>
  <c r="F76" i="32"/>
  <c r="G76" i="32"/>
  <c r="H76" i="32"/>
  <c r="I76" i="32"/>
  <c r="A77" i="32"/>
  <c r="B77" i="32"/>
  <c r="C77" i="32"/>
  <c r="D77" i="32"/>
  <c r="E77" i="32"/>
  <c r="F77" i="32"/>
  <c r="G77" i="32"/>
  <c r="H77" i="32"/>
  <c r="I77" i="32"/>
  <c r="A78" i="32"/>
  <c r="B78" i="32"/>
  <c r="C78" i="32"/>
  <c r="D78" i="32"/>
  <c r="E78" i="32"/>
  <c r="F78" i="32"/>
  <c r="G78" i="32"/>
  <c r="H78" i="32"/>
  <c r="I78" i="32"/>
  <c r="A79" i="32"/>
  <c r="B79" i="32"/>
  <c r="C79" i="32"/>
  <c r="D79" i="32"/>
  <c r="E79" i="32"/>
  <c r="F79" i="32"/>
  <c r="G79" i="32"/>
  <c r="H79" i="32"/>
  <c r="I79" i="32"/>
  <c r="A80" i="32"/>
  <c r="B80" i="32"/>
  <c r="C80" i="32"/>
  <c r="D80" i="32"/>
  <c r="E80" i="32"/>
  <c r="F80" i="32"/>
  <c r="G80" i="32"/>
  <c r="H80" i="32"/>
  <c r="I80" i="32"/>
  <c r="A81" i="32"/>
  <c r="B81" i="32"/>
  <c r="C81" i="32"/>
  <c r="D81" i="32"/>
  <c r="E81" i="32"/>
  <c r="F81" i="32"/>
  <c r="G81" i="32"/>
  <c r="H81" i="32"/>
  <c r="I81" i="32"/>
  <c r="A82" i="32"/>
  <c r="B82" i="32"/>
  <c r="C82" i="32"/>
  <c r="D82" i="32"/>
  <c r="E82" i="32"/>
  <c r="F82" i="32"/>
  <c r="G82" i="32"/>
  <c r="H82" i="32"/>
  <c r="I82" i="32"/>
  <c r="A83" i="32"/>
  <c r="B83" i="32"/>
  <c r="C83" i="32"/>
  <c r="D83" i="32"/>
  <c r="E83" i="32"/>
  <c r="F83" i="32"/>
  <c r="G83" i="32"/>
  <c r="H83" i="32"/>
  <c r="I83" i="32"/>
  <c r="A84" i="32"/>
  <c r="B84" i="32"/>
  <c r="C84" i="32"/>
  <c r="D84" i="32"/>
  <c r="E84" i="32"/>
  <c r="F84" i="32"/>
  <c r="G84" i="32"/>
  <c r="H84" i="32"/>
  <c r="I84" i="32"/>
  <c r="A85" i="32"/>
  <c r="B85" i="32"/>
  <c r="C85" i="32"/>
  <c r="D85" i="32"/>
  <c r="E85" i="32"/>
  <c r="F85" i="32"/>
  <c r="G85" i="32"/>
  <c r="H85" i="32"/>
  <c r="I85" i="32"/>
  <c r="A86" i="32"/>
  <c r="B86" i="32"/>
  <c r="C86" i="32"/>
  <c r="D86" i="32"/>
  <c r="E86" i="32"/>
  <c r="F86" i="32"/>
  <c r="G86" i="32"/>
  <c r="H86" i="32"/>
  <c r="I86" i="32"/>
  <c r="A87" i="32"/>
  <c r="B87" i="32"/>
  <c r="C87" i="32"/>
  <c r="D87" i="32"/>
  <c r="E87" i="32"/>
  <c r="F87" i="32"/>
  <c r="G87" i="32"/>
  <c r="H87" i="32"/>
  <c r="I87" i="32"/>
  <c r="A88" i="32"/>
  <c r="B88" i="32"/>
  <c r="C88" i="32"/>
  <c r="D88" i="32"/>
  <c r="E88" i="32"/>
  <c r="F88" i="32"/>
  <c r="G88" i="32"/>
  <c r="H88" i="32"/>
  <c r="I88" i="32"/>
  <c r="A89" i="32"/>
  <c r="B89" i="32"/>
  <c r="C89" i="32"/>
  <c r="D89" i="32"/>
  <c r="E89" i="32"/>
  <c r="F89" i="32"/>
  <c r="G89" i="32"/>
  <c r="H89" i="32"/>
  <c r="I89" i="32"/>
  <c r="A90" i="32"/>
  <c r="B90" i="32"/>
  <c r="C90" i="32"/>
  <c r="D90" i="32"/>
  <c r="E90" i="32"/>
  <c r="F90" i="32"/>
  <c r="G90" i="32"/>
  <c r="H90" i="32"/>
  <c r="I90" i="32"/>
  <c r="A91" i="32"/>
  <c r="B91" i="32"/>
  <c r="C91" i="32"/>
  <c r="D91" i="32"/>
  <c r="E91" i="32"/>
  <c r="F91" i="32"/>
  <c r="G91" i="32"/>
  <c r="H91" i="32"/>
  <c r="I91" i="32"/>
  <c r="A92" i="32"/>
  <c r="B92" i="32"/>
  <c r="C92" i="32"/>
  <c r="D92" i="32"/>
  <c r="E92" i="32"/>
  <c r="F92" i="32"/>
  <c r="G92" i="32"/>
  <c r="H92" i="32"/>
  <c r="I92" i="32"/>
  <c r="A93" i="32"/>
  <c r="B93" i="32"/>
  <c r="C93" i="32"/>
  <c r="D93" i="32"/>
  <c r="E93" i="32"/>
  <c r="F93" i="32"/>
  <c r="G93" i="32"/>
  <c r="H93" i="32"/>
  <c r="I93" i="32"/>
  <c r="A94" i="32"/>
  <c r="B94" i="32"/>
  <c r="C94" i="32"/>
  <c r="D94" i="32"/>
  <c r="E94" i="32"/>
  <c r="F94" i="32"/>
  <c r="G94" i="32"/>
  <c r="H94" i="32"/>
  <c r="I94" i="32"/>
  <c r="A95" i="32"/>
  <c r="B95" i="32"/>
  <c r="C95" i="32"/>
  <c r="D95" i="32"/>
  <c r="E95" i="32"/>
  <c r="F95" i="32"/>
  <c r="G95" i="32"/>
  <c r="H95" i="32"/>
  <c r="I95" i="32"/>
  <c r="A96" i="32"/>
  <c r="B96" i="32"/>
  <c r="C96" i="32"/>
  <c r="D96" i="32"/>
  <c r="E96" i="32"/>
  <c r="F96" i="32"/>
  <c r="G96" i="32"/>
  <c r="H96" i="32"/>
  <c r="I96" i="32"/>
  <c r="A97" i="32"/>
  <c r="B97" i="32"/>
  <c r="C97" i="32"/>
  <c r="D97" i="32"/>
  <c r="E97" i="32"/>
  <c r="F97" i="32"/>
  <c r="G97" i="32"/>
  <c r="H97" i="32"/>
  <c r="I97" i="32"/>
  <c r="A98" i="32"/>
  <c r="B98" i="32"/>
  <c r="C98" i="32"/>
  <c r="D98" i="32"/>
  <c r="E98" i="32"/>
  <c r="F98" i="32"/>
  <c r="G98" i="32"/>
  <c r="H98" i="32"/>
  <c r="I98" i="32"/>
  <c r="A99" i="32"/>
  <c r="B99" i="32"/>
  <c r="C99" i="32"/>
  <c r="D99" i="32"/>
  <c r="E99" i="32"/>
  <c r="F99" i="32"/>
  <c r="G99" i="32"/>
  <c r="H99" i="32"/>
  <c r="I99" i="32"/>
  <c r="A100" i="32"/>
  <c r="B100" i="32"/>
  <c r="C100" i="32"/>
  <c r="D100" i="32"/>
  <c r="E100" i="32"/>
  <c r="F100" i="32"/>
  <c r="G100" i="32"/>
  <c r="H100" i="32"/>
  <c r="I100" i="32"/>
  <c r="A101" i="32"/>
  <c r="B101" i="32"/>
  <c r="C101" i="32"/>
  <c r="D101" i="32"/>
  <c r="E101" i="32"/>
  <c r="F101" i="32"/>
  <c r="G101" i="32"/>
  <c r="H101" i="32"/>
  <c r="I101" i="32"/>
  <c r="A102" i="32"/>
  <c r="B102" i="32"/>
  <c r="C102" i="32"/>
  <c r="D102" i="32"/>
  <c r="E102" i="32"/>
  <c r="F102" i="32"/>
  <c r="G102" i="32"/>
  <c r="H102" i="32"/>
  <c r="I102" i="32"/>
  <c r="A103" i="32"/>
  <c r="B103" i="32"/>
  <c r="C103" i="32"/>
  <c r="D103" i="32"/>
  <c r="E103" i="32"/>
  <c r="F103" i="32"/>
  <c r="G103" i="32"/>
  <c r="H103" i="32"/>
  <c r="I103" i="32"/>
  <c r="A104" i="32"/>
  <c r="B104" i="32"/>
  <c r="C104" i="32"/>
  <c r="D104" i="32"/>
  <c r="E104" i="32"/>
  <c r="F104" i="32"/>
  <c r="G104" i="32"/>
  <c r="H104" i="32"/>
  <c r="I104" i="32"/>
  <c r="A105" i="32"/>
  <c r="B105" i="32"/>
  <c r="C105" i="32"/>
  <c r="D105" i="32"/>
  <c r="E105" i="32"/>
  <c r="F105" i="32"/>
  <c r="G105" i="32"/>
  <c r="H105" i="32"/>
  <c r="I105" i="32"/>
  <c r="A106" i="32"/>
  <c r="B106" i="32"/>
  <c r="C106" i="32"/>
  <c r="D106" i="32"/>
  <c r="E106" i="32"/>
  <c r="F106" i="32"/>
  <c r="G106" i="32"/>
  <c r="H106" i="32"/>
  <c r="I106" i="32"/>
  <c r="A107" i="32"/>
  <c r="B107" i="32"/>
  <c r="C107" i="32"/>
  <c r="D107" i="32"/>
  <c r="E107" i="32"/>
  <c r="F107" i="32"/>
  <c r="G107" i="32"/>
  <c r="H107" i="32"/>
  <c r="I107" i="32"/>
  <c r="A108" i="32"/>
  <c r="B108" i="32"/>
  <c r="C108" i="32"/>
  <c r="D108" i="32"/>
  <c r="E108" i="32"/>
  <c r="F108" i="32"/>
  <c r="G108" i="32"/>
  <c r="H108" i="32"/>
  <c r="I108" i="32"/>
  <c r="A109" i="32"/>
  <c r="B109" i="32"/>
  <c r="C109" i="32"/>
  <c r="D109" i="32"/>
  <c r="E109" i="32"/>
  <c r="F109" i="32"/>
  <c r="G109" i="32"/>
  <c r="H109" i="32"/>
  <c r="I109" i="32"/>
  <c r="A110" i="32"/>
  <c r="B110" i="32"/>
  <c r="C110" i="32"/>
  <c r="D110" i="32"/>
  <c r="E110" i="32"/>
  <c r="F110" i="32"/>
  <c r="G110" i="32"/>
  <c r="H110" i="32"/>
  <c r="I110" i="32"/>
  <c r="A111" i="32"/>
  <c r="B111" i="32"/>
  <c r="C111" i="32"/>
  <c r="D111" i="32"/>
  <c r="E111" i="32"/>
  <c r="F111" i="32"/>
  <c r="G111" i="32"/>
  <c r="H111" i="32"/>
  <c r="I111" i="32"/>
  <c r="A112" i="32"/>
  <c r="B112" i="32"/>
  <c r="C112" i="32"/>
  <c r="D112" i="32"/>
  <c r="E112" i="32"/>
  <c r="F112" i="32"/>
  <c r="G112" i="32"/>
  <c r="H112" i="32"/>
  <c r="I112" i="32"/>
  <c r="A113" i="32"/>
  <c r="B113" i="32"/>
  <c r="C113" i="32"/>
  <c r="D113" i="32"/>
  <c r="E113" i="32"/>
  <c r="F113" i="32"/>
  <c r="G113" i="32"/>
  <c r="H113" i="32"/>
  <c r="I113" i="32"/>
  <c r="A114" i="32"/>
  <c r="B114" i="32"/>
  <c r="C114" i="32"/>
  <c r="D114" i="32"/>
  <c r="E114" i="32"/>
  <c r="F114" i="32"/>
  <c r="G114" i="32"/>
  <c r="H114" i="32"/>
  <c r="I114" i="32"/>
  <c r="A115" i="32"/>
  <c r="B115" i="32"/>
  <c r="C115" i="32"/>
  <c r="D115" i="32"/>
  <c r="E115" i="32"/>
  <c r="F115" i="32"/>
  <c r="G115" i="32"/>
  <c r="H115" i="32"/>
  <c r="I115" i="32"/>
  <c r="A116" i="32"/>
  <c r="B116" i="32"/>
  <c r="C116" i="32"/>
  <c r="D116" i="32"/>
  <c r="E116" i="32"/>
  <c r="F116" i="32"/>
  <c r="G116" i="32"/>
  <c r="H116" i="32"/>
  <c r="I116" i="32"/>
  <c r="A117" i="32"/>
  <c r="B117" i="32"/>
  <c r="C117" i="32"/>
  <c r="D117" i="32"/>
  <c r="E117" i="32"/>
  <c r="F117" i="32"/>
  <c r="G117" i="32"/>
  <c r="H117" i="32"/>
  <c r="I117" i="32"/>
  <c r="A118" i="32"/>
  <c r="B118" i="32"/>
  <c r="C118" i="32"/>
  <c r="D118" i="32"/>
  <c r="E118" i="32"/>
  <c r="F118" i="32"/>
  <c r="G118" i="32"/>
  <c r="H118" i="32"/>
  <c r="I118" i="32"/>
  <c r="A119" i="32"/>
  <c r="B119" i="32"/>
  <c r="C119" i="32"/>
  <c r="D119" i="32"/>
  <c r="E119" i="32"/>
  <c r="F119" i="32"/>
  <c r="G119" i="32"/>
  <c r="H119" i="32"/>
  <c r="I119" i="32"/>
  <c r="A120" i="32"/>
  <c r="B120" i="32"/>
  <c r="C120" i="32"/>
  <c r="D120" i="32"/>
  <c r="E120" i="32"/>
  <c r="F120" i="32"/>
  <c r="G120" i="32"/>
  <c r="H120" i="32"/>
  <c r="I120" i="32"/>
  <c r="A121" i="32"/>
  <c r="B121" i="32"/>
  <c r="C121" i="32"/>
  <c r="D121" i="32"/>
  <c r="E121" i="32"/>
  <c r="F121" i="32"/>
  <c r="G121" i="32"/>
  <c r="H121" i="32"/>
  <c r="I121" i="32"/>
  <c r="A122" i="32"/>
  <c r="B122" i="32"/>
  <c r="C122" i="32"/>
  <c r="D122" i="32"/>
  <c r="E122" i="32"/>
  <c r="F122" i="32"/>
  <c r="G122" i="32"/>
  <c r="H122" i="32"/>
  <c r="I122" i="32"/>
  <c r="A123" i="32"/>
  <c r="B123" i="32"/>
  <c r="C123" i="32"/>
  <c r="D123" i="32"/>
  <c r="E123" i="32"/>
  <c r="F123" i="32"/>
  <c r="G123" i="32"/>
  <c r="H123" i="32"/>
  <c r="I123" i="32"/>
  <c r="A124" i="32"/>
  <c r="B124" i="32"/>
  <c r="C124" i="32"/>
  <c r="D124" i="32"/>
  <c r="E124" i="32"/>
  <c r="F124" i="32"/>
  <c r="G124" i="32"/>
  <c r="H124" i="32"/>
  <c r="I124" i="32"/>
  <c r="A125" i="32"/>
  <c r="B125" i="32"/>
  <c r="C125" i="32"/>
  <c r="D125" i="32"/>
  <c r="E125" i="32"/>
  <c r="F125" i="32"/>
  <c r="G125" i="32"/>
  <c r="H125" i="32"/>
  <c r="I125" i="32"/>
  <c r="A126" i="32"/>
  <c r="B126" i="32"/>
  <c r="C126" i="32"/>
  <c r="D126" i="32"/>
  <c r="E126" i="32"/>
  <c r="F126" i="32"/>
  <c r="G126" i="32"/>
  <c r="H126" i="32"/>
  <c r="I126" i="32"/>
  <c r="A127" i="32"/>
  <c r="B127" i="32"/>
  <c r="C127" i="32"/>
  <c r="D127" i="32"/>
  <c r="E127" i="32"/>
  <c r="F127" i="32"/>
  <c r="G127" i="32"/>
  <c r="H127" i="32"/>
  <c r="I127" i="32"/>
  <c r="A128" i="32"/>
  <c r="B128" i="32"/>
  <c r="C128" i="32"/>
  <c r="D128" i="32"/>
  <c r="E128" i="32"/>
  <c r="F128" i="32"/>
  <c r="G128" i="32"/>
  <c r="H128" i="32"/>
  <c r="I128" i="32"/>
  <c r="A129" i="32"/>
  <c r="B129" i="32"/>
  <c r="C129" i="32"/>
  <c r="D129" i="32"/>
  <c r="E129" i="32"/>
  <c r="F129" i="32"/>
  <c r="G129" i="32"/>
  <c r="H129" i="32"/>
  <c r="I129" i="32"/>
  <c r="A130" i="32"/>
  <c r="B130" i="32"/>
  <c r="C130" i="32"/>
  <c r="D130" i="32"/>
  <c r="E130" i="32"/>
  <c r="F130" i="32"/>
  <c r="G130" i="32"/>
  <c r="H130" i="32"/>
  <c r="I130" i="32"/>
  <c r="A131" i="32"/>
  <c r="B131" i="32"/>
  <c r="C131" i="32"/>
  <c r="D131" i="32"/>
  <c r="E131" i="32"/>
  <c r="F131" i="32"/>
  <c r="G131" i="32"/>
  <c r="H131" i="32"/>
  <c r="I131" i="32"/>
  <c r="A132" i="32"/>
  <c r="B132" i="32"/>
  <c r="C132" i="32"/>
  <c r="D132" i="32"/>
  <c r="E132" i="32"/>
  <c r="F132" i="32"/>
  <c r="G132" i="32"/>
  <c r="H132" i="32"/>
  <c r="I132" i="32"/>
  <c r="A133" i="32"/>
  <c r="B133" i="32"/>
  <c r="C133" i="32"/>
  <c r="D133" i="32"/>
  <c r="E133" i="32"/>
  <c r="F133" i="32"/>
  <c r="G133" i="32"/>
  <c r="H133" i="32"/>
  <c r="I133" i="32"/>
  <c r="A134" i="32"/>
  <c r="B134" i="32"/>
  <c r="C134" i="32"/>
  <c r="D134" i="32"/>
  <c r="E134" i="32"/>
  <c r="F134" i="32"/>
  <c r="G134" i="32"/>
  <c r="H134" i="32"/>
  <c r="I134" i="32"/>
  <c r="A135" i="32"/>
  <c r="B135" i="32"/>
  <c r="C135" i="32"/>
  <c r="D135" i="32"/>
  <c r="E135" i="32"/>
  <c r="F135" i="32"/>
  <c r="G135" i="32"/>
  <c r="H135" i="32"/>
  <c r="I135" i="32"/>
  <c r="A136" i="32"/>
  <c r="B136" i="32"/>
  <c r="C136" i="32"/>
  <c r="D136" i="32"/>
  <c r="E136" i="32"/>
  <c r="F136" i="32"/>
  <c r="G136" i="32"/>
  <c r="H136" i="32"/>
  <c r="I136" i="32"/>
  <c r="A137" i="32"/>
  <c r="B137" i="32"/>
  <c r="C137" i="32"/>
  <c r="D137" i="32"/>
  <c r="E137" i="32"/>
  <c r="F137" i="32"/>
  <c r="G137" i="32"/>
  <c r="H137" i="32"/>
  <c r="I137" i="32"/>
  <c r="A138" i="32"/>
  <c r="B138" i="32"/>
  <c r="C138" i="32"/>
  <c r="D138" i="32"/>
  <c r="E138" i="32"/>
  <c r="F138" i="32"/>
  <c r="G138" i="32"/>
  <c r="H138" i="32"/>
  <c r="I138" i="32"/>
  <c r="A139" i="32"/>
  <c r="B139" i="32"/>
  <c r="C139" i="32"/>
  <c r="D139" i="32"/>
  <c r="E139" i="32"/>
  <c r="F139" i="32"/>
  <c r="G139" i="32"/>
  <c r="H139" i="32"/>
  <c r="I139" i="32"/>
  <c r="A140" i="32"/>
  <c r="B140" i="32"/>
  <c r="C140" i="32"/>
  <c r="D140" i="32"/>
  <c r="E140" i="32"/>
  <c r="F140" i="32"/>
  <c r="G140" i="32"/>
  <c r="H140" i="32"/>
  <c r="I140" i="32"/>
  <c r="A141" i="32"/>
  <c r="B141" i="32"/>
  <c r="C141" i="32"/>
  <c r="D141" i="32"/>
  <c r="E141" i="32"/>
  <c r="F141" i="32"/>
  <c r="G141" i="32"/>
  <c r="H141" i="32"/>
  <c r="I141" i="32"/>
  <c r="A142" i="32"/>
  <c r="B142" i="32"/>
  <c r="C142" i="32"/>
  <c r="D142" i="32"/>
  <c r="E142" i="32"/>
  <c r="F142" i="32"/>
  <c r="G142" i="32"/>
  <c r="H142" i="32"/>
  <c r="I142" i="32"/>
  <c r="A143" i="32"/>
  <c r="B143" i="32"/>
  <c r="C143" i="32"/>
  <c r="D143" i="32"/>
  <c r="E143" i="32"/>
  <c r="F143" i="32"/>
  <c r="G143" i="32"/>
  <c r="H143" i="32"/>
  <c r="I143" i="32"/>
  <c r="A144" i="32"/>
  <c r="B144" i="32"/>
  <c r="C144" i="32"/>
  <c r="D144" i="32"/>
  <c r="E144" i="32"/>
  <c r="F144" i="32"/>
  <c r="G144" i="32"/>
  <c r="H144" i="32"/>
  <c r="I144" i="32"/>
  <c r="A145" i="32"/>
  <c r="B145" i="32"/>
  <c r="C145" i="32"/>
  <c r="D145" i="32"/>
  <c r="E145" i="32"/>
  <c r="F145" i="32"/>
  <c r="G145" i="32"/>
  <c r="H145" i="32"/>
  <c r="I145" i="32"/>
  <c r="A146" i="32"/>
  <c r="B146" i="32"/>
  <c r="C146" i="32"/>
  <c r="D146" i="32"/>
  <c r="E146" i="32"/>
  <c r="F146" i="32"/>
  <c r="G146" i="32"/>
  <c r="H146" i="32"/>
  <c r="I146" i="32"/>
  <c r="A147" i="32"/>
  <c r="B147" i="32"/>
  <c r="C147" i="32"/>
  <c r="D147" i="32"/>
  <c r="E147" i="32"/>
  <c r="F147" i="32"/>
  <c r="G147" i="32"/>
  <c r="H147" i="32"/>
  <c r="I147" i="32"/>
  <c r="A148" i="32"/>
  <c r="B148" i="32"/>
  <c r="C148" i="32"/>
  <c r="D148" i="32"/>
  <c r="E148" i="32"/>
  <c r="F148" i="32"/>
  <c r="G148" i="32"/>
  <c r="H148" i="32"/>
  <c r="I148" i="32"/>
  <c r="A149" i="32"/>
  <c r="B149" i="32"/>
  <c r="C149" i="32"/>
  <c r="D149" i="32"/>
  <c r="E149" i="32"/>
  <c r="F149" i="32"/>
  <c r="G149" i="32"/>
  <c r="H149" i="32"/>
  <c r="I149" i="32"/>
  <c r="A150" i="32"/>
  <c r="B150" i="32"/>
  <c r="C150" i="32"/>
  <c r="D150" i="32"/>
  <c r="E150" i="32"/>
  <c r="F150" i="32"/>
  <c r="G150" i="32"/>
  <c r="H150" i="32"/>
  <c r="I150" i="32"/>
  <c r="A151" i="32"/>
  <c r="B151" i="32"/>
  <c r="C151" i="32"/>
  <c r="D151" i="32"/>
  <c r="E151" i="32"/>
  <c r="F151" i="32"/>
  <c r="G151" i="32"/>
  <c r="H151" i="32"/>
  <c r="I151" i="32"/>
  <c r="A152" i="32"/>
  <c r="B152" i="32"/>
  <c r="C152" i="32"/>
  <c r="D152" i="32"/>
  <c r="E152" i="32"/>
  <c r="F152" i="32"/>
  <c r="G152" i="32"/>
  <c r="H152" i="32"/>
  <c r="I152" i="32"/>
  <c r="A153" i="32"/>
  <c r="B153" i="32"/>
  <c r="C153" i="32"/>
  <c r="D153" i="32"/>
  <c r="E153" i="32"/>
  <c r="F153" i="32"/>
  <c r="G153" i="32"/>
  <c r="H153" i="32"/>
  <c r="I153" i="32"/>
  <c r="A154" i="32"/>
  <c r="B154" i="32"/>
  <c r="C154" i="32"/>
  <c r="D154" i="32"/>
  <c r="E154" i="32"/>
  <c r="F154" i="32"/>
  <c r="G154" i="32"/>
  <c r="H154" i="32"/>
  <c r="I154" i="32"/>
  <c r="A155" i="32"/>
  <c r="B155" i="32"/>
  <c r="C155" i="32"/>
  <c r="D155" i="32"/>
  <c r="E155" i="32"/>
  <c r="F155" i="32"/>
  <c r="G155" i="32"/>
  <c r="H155" i="32"/>
  <c r="I155" i="32"/>
  <c r="A156" i="32"/>
  <c r="B156" i="32"/>
  <c r="C156" i="32"/>
  <c r="D156" i="32"/>
  <c r="E156" i="32"/>
  <c r="F156" i="32"/>
  <c r="G156" i="32"/>
  <c r="H156" i="32"/>
  <c r="I156" i="32"/>
  <c r="A157" i="32"/>
  <c r="B157" i="32"/>
  <c r="C157" i="32"/>
  <c r="D157" i="32"/>
  <c r="E157" i="32"/>
  <c r="F157" i="32"/>
  <c r="G157" i="32"/>
  <c r="H157" i="32"/>
  <c r="I157" i="32"/>
  <c r="A158" i="32"/>
  <c r="B158" i="32"/>
  <c r="C158" i="32"/>
  <c r="D158" i="32"/>
  <c r="E158" i="32"/>
  <c r="F158" i="32"/>
  <c r="G158" i="32"/>
  <c r="H158" i="32"/>
  <c r="I158" i="32"/>
  <c r="A159" i="32"/>
  <c r="B159" i="32"/>
  <c r="C159" i="32"/>
  <c r="D159" i="32"/>
  <c r="E159" i="32"/>
  <c r="F159" i="32"/>
  <c r="G159" i="32"/>
  <c r="H159" i="32"/>
  <c r="I159" i="32"/>
  <c r="A160" i="32"/>
  <c r="B160" i="32"/>
  <c r="C160" i="32"/>
  <c r="D160" i="32"/>
  <c r="E160" i="32"/>
  <c r="F160" i="32"/>
  <c r="G160" i="32"/>
  <c r="H160" i="32"/>
  <c r="I160" i="32"/>
  <c r="A161" i="32"/>
  <c r="B161" i="32"/>
  <c r="C161" i="32"/>
  <c r="D161" i="32"/>
  <c r="E161" i="32"/>
  <c r="F161" i="32"/>
  <c r="G161" i="32"/>
  <c r="H161" i="32"/>
  <c r="I161" i="32"/>
  <c r="A162" i="32"/>
  <c r="B162" i="32"/>
  <c r="C162" i="32"/>
  <c r="D162" i="32"/>
  <c r="E162" i="32"/>
  <c r="F162" i="32"/>
  <c r="G162" i="32"/>
  <c r="H162" i="32"/>
  <c r="I162" i="32"/>
  <c r="A163" i="32"/>
  <c r="B163" i="32"/>
  <c r="C163" i="32"/>
  <c r="D163" i="32"/>
  <c r="E163" i="32"/>
  <c r="F163" i="32"/>
  <c r="G163" i="32"/>
  <c r="H163" i="32"/>
  <c r="I163" i="32"/>
  <c r="A164" i="32"/>
  <c r="B164" i="32"/>
  <c r="C164" i="32"/>
  <c r="D164" i="32"/>
  <c r="E164" i="32"/>
  <c r="F164" i="32"/>
  <c r="G164" i="32"/>
  <c r="H164" i="32"/>
  <c r="I164" i="32"/>
  <c r="A165" i="32"/>
  <c r="B165" i="32"/>
  <c r="C165" i="32"/>
  <c r="D165" i="32"/>
  <c r="E165" i="32"/>
  <c r="F165" i="32"/>
  <c r="G165" i="32"/>
  <c r="H165" i="32"/>
  <c r="I165" i="32"/>
  <c r="A166" i="32"/>
  <c r="B166" i="32"/>
  <c r="C166" i="32"/>
  <c r="D166" i="32"/>
  <c r="E166" i="32"/>
  <c r="F166" i="32"/>
  <c r="G166" i="32"/>
  <c r="H166" i="32"/>
  <c r="I166" i="32"/>
  <c r="A167" i="32"/>
  <c r="B167" i="32"/>
  <c r="C167" i="32"/>
  <c r="D167" i="32"/>
  <c r="E167" i="32"/>
  <c r="F167" i="32"/>
  <c r="G167" i="32"/>
  <c r="H167" i="32"/>
  <c r="I167" i="32"/>
  <c r="A168" i="32"/>
  <c r="B168" i="32"/>
  <c r="C168" i="32"/>
  <c r="D168" i="32"/>
  <c r="E168" i="32"/>
  <c r="F168" i="32"/>
  <c r="G168" i="32"/>
  <c r="H168" i="32"/>
  <c r="I168" i="32"/>
  <c r="A169" i="32"/>
  <c r="B169" i="32"/>
  <c r="C169" i="32"/>
  <c r="D169" i="32"/>
  <c r="E169" i="32"/>
  <c r="F169" i="32"/>
  <c r="G169" i="32"/>
  <c r="H169" i="32"/>
  <c r="I169" i="32"/>
  <c r="A170" i="32"/>
  <c r="B170" i="32"/>
  <c r="C170" i="32"/>
  <c r="D170" i="32"/>
  <c r="E170" i="32"/>
  <c r="F170" i="32"/>
  <c r="G170" i="32"/>
  <c r="H170" i="32"/>
  <c r="I170" i="32"/>
  <c r="A171" i="32"/>
  <c r="B171" i="32"/>
  <c r="C171" i="32"/>
  <c r="D171" i="32"/>
  <c r="E171" i="32"/>
  <c r="F171" i="32"/>
  <c r="G171" i="32"/>
  <c r="H171" i="32"/>
  <c r="I171" i="32"/>
  <c r="A172" i="32"/>
  <c r="B172" i="32"/>
  <c r="C172" i="32"/>
  <c r="D172" i="32"/>
  <c r="E172" i="32"/>
  <c r="F172" i="32"/>
  <c r="G172" i="32"/>
  <c r="H172" i="32"/>
  <c r="I172" i="32"/>
  <c r="A173" i="32"/>
  <c r="B173" i="32"/>
  <c r="C173" i="32"/>
  <c r="D173" i="32"/>
  <c r="E173" i="32"/>
  <c r="F173" i="32"/>
  <c r="G173" i="32"/>
  <c r="H173" i="32"/>
  <c r="I173" i="32"/>
  <c r="A174" i="32"/>
  <c r="B174" i="32"/>
  <c r="C174" i="32"/>
  <c r="D174" i="32"/>
  <c r="E174" i="32"/>
  <c r="F174" i="32"/>
  <c r="G174" i="32"/>
  <c r="H174" i="32"/>
  <c r="I174" i="32"/>
  <c r="A175" i="32"/>
  <c r="B175" i="32"/>
  <c r="C175" i="32"/>
  <c r="D175" i="32"/>
  <c r="E175" i="32"/>
  <c r="F175" i="32"/>
  <c r="G175" i="32"/>
  <c r="H175" i="32"/>
  <c r="I175" i="32"/>
  <c r="A176" i="32"/>
  <c r="B176" i="32"/>
  <c r="C176" i="32"/>
  <c r="D176" i="32"/>
  <c r="E176" i="32"/>
  <c r="F176" i="32"/>
  <c r="G176" i="32"/>
  <c r="H176" i="32"/>
  <c r="I176" i="32"/>
  <c r="A177" i="32"/>
  <c r="B177" i="32"/>
  <c r="C177" i="32"/>
  <c r="D177" i="32"/>
  <c r="E177" i="32"/>
  <c r="F177" i="32"/>
  <c r="G177" i="32"/>
  <c r="H177" i="32"/>
  <c r="I177" i="32"/>
  <c r="A178" i="32"/>
  <c r="B178" i="32"/>
  <c r="C178" i="32"/>
  <c r="D178" i="32"/>
  <c r="E178" i="32"/>
  <c r="F178" i="32"/>
  <c r="G178" i="32"/>
  <c r="H178" i="32"/>
  <c r="I178" i="32"/>
  <c r="A179" i="32"/>
  <c r="B179" i="32"/>
  <c r="C179" i="32"/>
  <c r="D179" i="32"/>
  <c r="E179" i="32"/>
  <c r="F179" i="32"/>
  <c r="G179" i="32"/>
  <c r="H179" i="32"/>
  <c r="I179" i="32"/>
  <c r="A180" i="32"/>
  <c r="B180" i="32"/>
  <c r="C180" i="32"/>
  <c r="D180" i="32"/>
  <c r="E180" i="32"/>
  <c r="F180" i="32"/>
  <c r="G180" i="32"/>
  <c r="H180" i="32"/>
  <c r="I180" i="32"/>
  <c r="A181" i="32"/>
  <c r="B181" i="32"/>
  <c r="C181" i="32"/>
  <c r="D181" i="32"/>
  <c r="E181" i="32"/>
  <c r="F181" i="32"/>
  <c r="G181" i="32"/>
  <c r="H181" i="32"/>
  <c r="I181" i="32"/>
  <c r="A182" i="32"/>
  <c r="B182" i="32"/>
  <c r="C182" i="32"/>
  <c r="D182" i="32"/>
  <c r="E182" i="32"/>
  <c r="F182" i="32"/>
  <c r="G182" i="32"/>
  <c r="H182" i="32"/>
  <c r="I182" i="32"/>
  <c r="A183" i="32"/>
  <c r="B183" i="32"/>
  <c r="C183" i="32"/>
  <c r="D183" i="32"/>
  <c r="E183" i="32"/>
  <c r="F183" i="32"/>
  <c r="G183" i="32"/>
  <c r="H183" i="32"/>
  <c r="I183" i="32"/>
  <c r="A184" i="32"/>
  <c r="B184" i="32"/>
  <c r="C184" i="32"/>
  <c r="D184" i="32"/>
  <c r="E184" i="32"/>
  <c r="F184" i="32"/>
  <c r="G184" i="32"/>
  <c r="H184" i="32"/>
  <c r="I184" i="32"/>
  <c r="A185" i="32"/>
  <c r="B185" i="32"/>
  <c r="C185" i="32"/>
  <c r="D185" i="32"/>
  <c r="E185" i="32"/>
  <c r="F185" i="32"/>
  <c r="G185" i="32"/>
  <c r="H185" i="32"/>
  <c r="I185" i="32"/>
  <c r="A186" i="32"/>
  <c r="B186" i="32"/>
  <c r="C186" i="32"/>
  <c r="D186" i="32"/>
  <c r="E186" i="32"/>
  <c r="F186" i="32"/>
  <c r="G186" i="32"/>
  <c r="H186" i="32"/>
  <c r="I186" i="32"/>
  <c r="A187" i="32"/>
  <c r="B187" i="32"/>
  <c r="C187" i="32"/>
  <c r="D187" i="32"/>
  <c r="E187" i="32"/>
  <c r="F187" i="32"/>
  <c r="G187" i="32"/>
  <c r="H187" i="32"/>
  <c r="I187" i="32"/>
  <c r="A188" i="32"/>
  <c r="B188" i="32"/>
  <c r="C188" i="32"/>
  <c r="D188" i="32"/>
  <c r="E188" i="32"/>
  <c r="F188" i="32"/>
  <c r="G188" i="32"/>
  <c r="H188" i="32"/>
  <c r="I188" i="32"/>
  <c r="A189" i="32"/>
  <c r="B189" i="32"/>
  <c r="C189" i="32"/>
  <c r="D189" i="32"/>
  <c r="E189" i="32"/>
  <c r="F189" i="32"/>
  <c r="G189" i="32"/>
  <c r="H189" i="32"/>
  <c r="I189" i="32"/>
  <c r="A190" i="32"/>
  <c r="B190" i="32"/>
  <c r="C190" i="32"/>
  <c r="D190" i="32"/>
  <c r="E190" i="32"/>
  <c r="F190" i="32"/>
  <c r="G190" i="32"/>
  <c r="H190" i="32"/>
  <c r="I190" i="32"/>
  <c r="A191" i="32"/>
  <c r="B191" i="32"/>
  <c r="C191" i="32"/>
  <c r="D191" i="32"/>
  <c r="E191" i="32"/>
  <c r="F191" i="32"/>
  <c r="G191" i="32"/>
  <c r="H191" i="32"/>
  <c r="I191" i="32"/>
  <c r="A192" i="32"/>
  <c r="B192" i="32"/>
  <c r="C192" i="32"/>
  <c r="D192" i="32"/>
  <c r="E192" i="32"/>
  <c r="F192" i="32"/>
  <c r="G192" i="32"/>
  <c r="H192" i="32"/>
  <c r="I192" i="32"/>
  <c r="A193" i="32"/>
  <c r="B193" i="32"/>
  <c r="C193" i="32"/>
  <c r="D193" i="32"/>
  <c r="E193" i="32"/>
  <c r="F193" i="32"/>
  <c r="G193" i="32"/>
  <c r="H193" i="32"/>
  <c r="I193" i="32"/>
  <c r="A194" i="32"/>
  <c r="B194" i="32"/>
  <c r="C194" i="32"/>
  <c r="D194" i="32"/>
  <c r="E194" i="32"/>
  <c r="F194" i="32"/>
  <c r="G194" i="32"/>
  <c r="H194" i="32"/>
  <c r="I194" i="32"/>
  <c r="A195" i="32"/>
  <c r="B195" i="32"/>
  <c r="C195" i="32"/>
  <c r="D195" i="32"/>
  <c r="E195" i="32"/>
  <c r="F195" i="32"/>
  <c r="G195" i="32"/>
  <c r="H195" i="32"/>
  <c r="I195" i="32"/>
  <c r="A196" i="32"/>
  <c r="B196" i="32"/>
  <c r="C196" i="32"/>
  <c r="D196" i="32"/>
  <c r="E196" i="32"/>
  <c r="F196" i="32"/>
  <c r="G196" i="32"/>
  <c r="H196" i="32"/>
  <c r="I196" i="32"/>
  <c r="A197" i="32"/>
  <c r="B197" i="32"/>
  <c r="C197" i="32"/>
  <c r="D197" i="32"/>
  <c r="E197" i="32"/>
  <c r="F197" i="32"/>
  <c r="G197" i="32"/>
  <c r="H197" i="32"/>
  <c r="I197" i="32"/>
  <c r="H3" i="36"/>
  <c r="H4" i="36"/>
  <c r="H5" i="36"/>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57" i="36"/>
  <c r="H58" i="36"/>
  <c r="H59" i="36"/>
  <c r="H60" i="36"/>
  <c r="H61" i="36"/>
  <c r="H62" i="36"/>
  <c r="H63" i="36"/>
  <c r="H64" i="36"/>
  <c r="H65" i="36"/>
  <c r="H66" i="36"/>
  <c r="H67" i="36"/>
  <c r="H68" i="36"/>
  <c r="H69" i="36"/>
  <c r="H70" i="36"/>
  <c r="H71" i="36"/>
  <c r="H72" i="36"/>
  <c r="H73" i="36"/>
  <c r="H74" i="36"/>
  <c r="H75" i="36"/>
  <c r="H76" i="36"/>
  <c r="H77" i="36"/>
  <c r="H78" i="36"/>
  <c r="H79" i="36"/>
  <c r="H80" i="36"/>
  <c r="H81" i="36"/>
  <c r="H82" i="36"/>
  <c r="H83" i="36"/>
  <c r="H84" i="36"/>
  <c r="H85" i="36"/>
  <c r="H86" i="36"/>
  <c r="H87" i="36"/>
  <c r="H88" i="36"/>
  <c r="H89" i="36"/>
  <c r="H90" i="36"/>
  <c r="H91" i="36"/>
  <c r="H92" i="36"/>
  <c r="H93" i="36"/>
  <c r="H94" i="36"/>
  <c r="H95" i="36"/>
  <c r="H96" i="36"/>
  <c r="H97" i="36"/>
  <c r="H98" i="36"/>
  <c r="H99" i="36"/>
  <c r="H100" i="36"/>
  <c r="H101" i="36"/>
  <c r="H102" i="36"/>
  <c r="H103" i="36"/>
  <c r="H104" i="36"/>
  <c r="H105" i="36"/>
  <c r="H106" i="36"/>
  <c r="H107" i="36"/>
  <c r="H108" i="36"/>
  <c r="H109" i="36"/>
  <c r="H110" i="36"/>
  <c r="H111" i="36"/>
  <c r="H112" i="36"/>
  <c r="H113" i="36"/>
  <c r="H114" i="36"/>
  <c r="H115" i="36"/>
  <c r="H116" i="36"/>
  <c r="H117" i="36"/>
  <c r="H118" i="36"/>
  <c r="H119" i="36"/>
  <c r="H120" i="36"/>
  <c r="H121" i="36"/>
  <c r="H122" i="36"/>
  <c r="H123" i="36"/>
  <c r="H124" i="36"/>
  <c r="H125" i="36"/>
  <c r="H126" i="36"/>
  <c r="H127" i="36"/>
  <c r="H128" i="36"/>
  <c r="H129" i="36"/>
  <c r="H130" i="36"/>
  <c r="H131" i="36"/>
  <c r="H132" i="36"/>
  <c r="H133" i="36"/>
  <c r="H134" i="36"/>
  <c r="H135" i="36"/>
  <c r="H136" i="36"/>
  <c r="H137" i="36"/>
  <c r="H138" i="36"/>
  <c r="H139" i="36"/>
  <c r="H140" i="36"/>
  <c r="H141" i="36"/>
  <c r="H142" i="36"/>
  <c r="H143" i="36"/>
  <c r="H144" i="36"/>
  <c r="H145" i="36"/>
  <c r="H146" i="36"/>
  <c r="H147" i="36"/>
  <c r="H148" i="36"/>
  <c r="H149" i="36"/>
  <c r="H150" i="36"/>
  <c r="H151" i="36"/>
  <c r="H152" i="36"/>
  <c r="H153" i="36"/>
  <c r="H154" i="36"/>
  <c r="H155" i="36"/>
  <c r="H156" i="36"/>
  <c r="H157" i="36"/>
  <c r="H158" i="36"/>
  <c r="H159" i="36"/>
  <c r="H160" i="36"/>
  <c r="H161" i="36"/>
  <c r="H162" i="36"/>
  <c r="H163" i="36"/>
  <c r="H164" i="36"/>
  <c r="H165" i="36"/>
  <c r="H166" i="36"/>
  <c r="H167" i="36"/>
  <c r="H168" i="36"/>
  <c r="H169" i="36"/>
  <c r="H170" i="36"/>
  <c r="H171" i="36"/>
  <c r="H172" i="36"/>
  <c r="H173" i="36"/>
  <c r="H174" i="36"/>
  <c r="H175" i="36"/>
  <c r="H176" i="36"/>
  <c r="H177" i="36"/>
  <c r="H178" i="36"/>
  <c r="H179" i="36"/>
  <c r="H180" i="36"/>
  <c r="H181" i="36"/>
  <c r="H182" i="36"/>
  <c r="H183" i="36"/>
  <c r="H184" i="36"/>
  <c r="H185" i="36"/>
  <c r="H186" i="36"/>
  <c r="H187" i="36"/>
  <c r="H188" i="36"/>
  <c r="H189" i="36"/>
  <c r="H190" i="36"/>
  <c r="H191" i="36"/>
  <c r="H192" i="36"/>
  <c r="H193" i="36"/>
  <c r="H194" i="36"/>
  <c r="H195" i="36"/>
  <c r="H196" i="36"/>
  <c r="H197" i="36"/>
  <c r="H198" i="36"/>
  <c r="H199" i="36"/>
  <c r="H2" i="36"/>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4"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5" i="36"/>
  <c r="G186" i="36"/>
  <c r="G187" i="36"/>
  <c r="G188" i="36"/>
  <c r="G189" i="36"/>
  <c r="G190" i="36"/>
  <c r="G191" i="36"/>
  <c r="G192" i="36"/>
  <c r="G193" i="36"/>
  <c r="G194" i="36"/>
  <c r="G195" i="36"/>
  <c r="G196" i="36"/>
  <c r="G197" i="36"/>
  <c r="G198" i="36"/>
  <c r="G199" i="36"/>
  <c r="E3" i="36"/>
  <c r="E4" i="36"/>
  <c r="E5" i="36"/>
  <c r="E6" i="36"/>
  <c r="E7" i="36"/>
  <c r="E8" i="36"/>
  <c r="E9" i="36"/>
  <c r="F9" i="36" s="1"/>
  <c r="E10" i="36"/>
  <c r="E11" i="36"/>
  <c r="E12" i="36"/>
  <c r="E13" i="36"/>
  <c r="E14" i="36"/>
  <c r="E15" i="36"/>
  <c r="E16" i="36"/>
  <c r="E17" i="36"/>
  <c r="E18" i="36"/>
  <c r="F18" i="36" s="1"/>
  <c r="E19" i="36"/>
  <c r="E20" i="36"/>
  <c r="E21" i="36"/>
  <c r="E22" i="36"/>
  <c r="E23" i="36"/>
  <c r="E24" i="36"/>
  <c r="E25" i="36"/>
  <c r="E26" i="36"/>
  <c r="E27" i="36"/>
  <c r="E28" i="36"/>
  <c r="E29" i="36"/>
  <c r="E30" i="36"/>
  <c r="E31" i="36"/>
  <c r="E32" i="36"/>
  <c r="E33" i="36"/>
  <c r="E34" i="36"/>
  <c r="E35" i="36"/>
  <c r="E36" i="36"/>
  <c r="E37" i="36"/>
  <c r="E38" i="36"/>
  <c r="E39" i="36"/>
  <c r="E40" i="36"/>
  <c r="E41" i="36"/>
  <c r="E42" i="36"/>
  <c r="E43" i="36"/>
  <c r="E44" i="36"/>
  <c r="E45" i="36"/>
  <c r="E46" i="36"/>
  <c r="E47" i="36"/>
  <c r="E48" i="36"/>
  <c r="E49" i="36"/>
  <c r="E50" i="36"/>
  <c r="E51" i="36"/>
  <c r="E52" i="36"/>
  <c r="E53" i="36"/>
  <c r="E54" i="36"/>
  <c r="E55" i="36"/>
  <c r="E56" i="36"/>
  <c r="E57" i="36"/>
  <c r="E58" i="36"/>
  <c r="E59" i="36"/>
  <c r="E60" i="36"/>
  <c r="E61" i="36"/>
  <c r="E62" i="36"/>
  <c r="E63" i="36"/>
  <c r="E64" i="36"/>
  <c r="E65" i="36"/>
  <c r="E66" i="36"/>
  <c r="E67" i="36"/>
  <c r="E68" i="36"/>
  <c r="E69" i="36"/>
  <c r="E70" i="36"/>
  <c r="E71" i="36"/>
  <c r="E72" i="36"/>
  <c r="E73" i="36"/>
  <c r="E74" i="36"/>
  <c r="E75" i="36"/>
  <c r="E76" i="36"/>
  <c r="E77" i="36"/>
  <c r="E78" i="36"/>
  <c r="E79" i="36"/>
  <c r="E80" i="36"/>
  <c r="E81" i="36"/>
  <c r="E82" i="36"/>
  <c r="E83" i="36"/>
  <c r="E84" i="36"/>
  <c r="E85" i="36"/>
  <c r="E86" i="36"/>
  <c r="E87" i="36"/>
  <c r="E88" i="36"/>
  <c r="E89" i="36"/>
  <c r="E90" i="36"/>
  <c r="E91" i="36"/>
  <c r="E92" i="36"/>
  <c r="E93" i="36"/>
  <c r="E94" i="36"/>
  <c r="E95" i="36"/>
  <c r="E96" i="36"/>
  <c r="E97" i="36"/>
  <c r="E98" i="36"/>
  <c r="E99" i="36"/>
  <c r="E100" i="36"/>
  <c r="E101" i="36"/>
  <c r="E102" i="36"/>
  <c r="E103" i="36"/>
  <c r="E104" i="36"/>
  <c r="E105" i="36"/>
  <c r="E106" i="36"/>
  <c r="E107" i="36"/>
  <c r="E108" i="36"/>
  <c r="E109" i="36"/>
  <c r="E110" i="36"/>
  <c r="E111" i="36"/>
  <c r="E112" i="36"/>
  <c r="E113" i="36"/>
  <c r="E114" i="36"/>
  <c r="E115" i="36"/>
  <c r="E116" i="36"/>
  <c r="E117" i="36"/>
  <c r="E118" i="36"/>
  <c r="E119" i="36"/>
  <c r="E120" i="36"/>
  <c r="E121" i="36"/>
  <c r="E122" i="36"/>
  <c r="E123" i="36"/>
  <c r="E124" i="36"/>
  <c r="E125" i="36"/>
  <c r="E126" i="36"/>
  <c r="E127" i="36"/>
  <c r="E128" i="36"/>
  <c r="E129" i="36"/>
  <c r="E130" i="36"/>
  <c r="F130" i="36" s="1"/>
  <c r="E131" i="36"/>
  <c r="E132" i="36"/>
  <c r="E133" i="36"/>
  <c r="E134" i="36"/>
  <c r="E135" i="36"/>
  <c r="E136" i="36"/>
  <c r="E137" i="36"/>
  <c r="E138" i="36"/>
  <c r="E139" i="36"/>
  <c r="E140" i="36"/>
  <c r="E141" i="36"/>
  <c r="E142" i="36"/>
  <c r="E143" i="36"/>
  <c r="E144" i="36"/>
  <c r="E145" i="36"/>
  <c r="E146" i="36"/>
  <c r="E147" i="36"/>
  <c r="E148" i="36"/>
  <c r="E149" i="36"/>
  <c r="E150" i="36"/>
  <c r="E151" i="36"/>
  <c r="E152" i="36"/>
  <c r="E153" i="36"/>
  <c r="E154" i="36"/>
  <c r="E155" i="36"/>
  <c r="E156" i="36"/>
  <c r="E157" i="36"/>
  <c r="E158" i="36"/>
  <c r="E159" i="36"/>
  <c r="E160" i="36"/>
  <c r="E161" i="36"/>
  <c r="E162" i="36"/>
  <c r="E163" i="36"/>
  <c r="E164" i="36"/>
  <c r="E165" i="36"/>
  <c r="E166" i="36"/>
  <c r="E167" i="36"/>
  <c r="E168" i="36"/>
  <c r="E169" i="36"/>
  <c r="E170" i="36"/>
  <c r="E171" i="36"/>
  <c r="E172" i="36"/>
  <c r="E173" i="36"/>
  <c r="E174" i="36"/>
  <c r="E175" i="36"/>
  <c r="E176" i="36"/>
  <c r="E177" i="36"/>
  <c r="E178" i="36"/>
  <c r="E179" i="36"/>
  <c r="E180" i="36"/>
  <c r="E181" i="36"/>
  <c r="E182" i="36"/>
  <c r="E183" i="36"/>
  <c r="E184" i="36"/>
  <c r="E185" i="36"/>
  <c r="E186" i="36"/>
  <c r="E187" i="36"/>
  <c r="E188" i="36"/>
  <c r="E189" i="36"/>
  <c r="E190" i="36"/>
  <c r="E191" i="36"/>
  <c r="E192" i="36"/>
  <c r="E193" i="36"/>
  <c r="E194" i="36"/>
  <c r="E195" i="36"/>
  <c r="E196" i="36"/>
  <c r="E197" i="36"/>
  <c r="E198" i="36"/>
  <c r="E199" i="36"/>
  <c r="C3" i="36"/>
  <c r="C4" i="36"/>
  <c r="C5" i="36"/>
  <c r="C6" i="36"/>
  <c r="C7" i="36"/>
  <c r="C8" i="36"/>
  <c r="C9" i="36"/>
  <c r="C10" i="36"/>
  <c r="C11" i="36"/>
  <c r="C12" i="36"/>
  <c r="C13" i="36"/>
  <c r="C14" i="36"/>
  <c r="C15" i="36"/>
  <c r="C16" i="36"/>
  <c r="C17" i="36"/>
  <c r="C18" i="36"/>
  <c r="D18" i="36" s="1"/>
  <c r="C19" i="36"/>
  <c r="C20" i="36"/>
  <c r="C21" i="36"/>
  <c r="C22" i="36"/>
  <c r="C23" i="36"/>
  <c r="D23" i="36" s="1"/>
  <c r="C24" i="36"/>
  <c r="C25" i="36"/>
  <c r="C26" i="36"/>
  <c r="C27" i="36"/>
  <c r="C28" i="36"/>
  <c r="C29" i="36"/>
  <c r="C30" i="36"/>
  <c r="C31" i="36"/>
  <c r="C32" i="36"/>
  <c r="C33" i="36"/>
  <c r="C34" i="36"/>
  <c r="C35" i="36"/>
  <c r="C36" i="36"/>
  <c r="C37" i="36"/>
  <c r="C38" i="36"/>
  <c r="C39" i="36"/>
  <c r="C40" i="36"/>
  <c r="C41" i="36"/>
  <c r="C42" i="36"/>
  <c r="C43" i="36"/>
  <c r="C44" i="36"/>
  <c r="C45" i="36"/>
  <c r="C46" i="36"/>
  <c r="C47" i="36"/>
  <c r="C48" i="36"/>
  <c r="C49" i="36"/>
  <c r="C50" i="36"/>
  <c r="C51" i="36"/>
  <c r="C52" i="36"/>
  <c r="C53" i="36"/>
  <c r="C54" i="36"/>
  <c r="C55" i="36"/>
  <c r="C56" i="36"/>
  <c r="C57" i="36"/>
  <c r="C58" i="36"/>
  <c r="C59" i="36"/>
  <c r="C60" i="36"/>
  <c r="C61" i="36"/>
  <c r="C62" i="36"/>
  <c r="C63" i="36"/>
  <c r="C64" i="36"/>
  <c r="C65" i="36"/>
  <c r="C66" i="36"/>
  <c r="C67" i="36"/>
  <c r="C68" i="36"/>
  <c r="C69" i="36"/>
  <c r="C70" i="36"/>
  <c r="C71" i="36"/>
  <c r="C72" i="36"/>
  <c r="C73" i="36"/>
  <c r="C74" i="36"/>
  <c r="C75" i="36"/>
  <c r="C76" i="36"/>
  <c r="C77" i="36"/>
  <c r="C78" i="36"/>
  <c r="C79" i="36"/>
  <c r="C80" i="36"/>
  <c r="C81" i="36"/>
  <c r="C82" i="36"/>
  <c r="C83" i="36"/>
  <c r="C84" i="36"/>
  <c r="C85" i="36"/>
  <c r="C86" i="36"/>
  <c r="C87" i="36"/>
  <c r="C88" i="36"/>
  <c r="C89" i="36"/>
  <c r="C90" i="36"/>
  <c r="C91" i="36"/>
  <c r="C92" i="36"/>
  <c r="C93" i="36"/>
  <c r="C94" i="36"/>
  <c r="C95" i="36"/>
  <c r="C96" i="36"/>
  <c r="C97" i="36"/>
  <c r="C98" i="36"/>
  <c r="C99" i="36"/>
  <c r="C100" i="36"/>
  <c r="C101" i="36"/>
  <c r="C102" i="36"/>
  <c r="C103" i="36"/>
  <c r="C104" i="36"/>
  <c r="C105" i="36"/>
  <c r="C106" i="36"/>
  <c r="C107" i="36"/>
  <c r="C108" i="36"/>
  <c r="C109" i="36"/>
  <c r="C110" i="36"/>
  <c r="C111" i="36"/>
  <c r="C112" i="36"/>
  <c r="C113" i="36"/>
  <c r="C114" i="36"/>
  <c r="C115" i="36"/>
  <c r="C116" i="36"/>
  <c r="C117" i="36"/>
  <c r="C118" i="36"/>
  <c r="C119" i="36"/>
  <c r="C120" i="36"/>
  <c r="C121" i="36"/>
  <c r="C122" i="36"/>
  <c r="C123" i="36"/>
  <c r="C124" i="36"/>
  <c r="C125" i="36"/>
  <c r="C126" i="36"/>
  <c r="C127" i="36"/>
  <c r="C128" i="36"/>
  <c r="C129" i="36"/>
  <c r="C130" i="36"/>
  <c r="C131" i="36"/>
  <c r="C132" i="36"/>
  <c r="C133" i="36"/>
  <c r="C134" i="36"/>
  <c r="C135" i="36"/>
  <c r="C136" i="36"/>
  <c r="C137" i="36"/>
  <c r="C138" i="36"/>
  <c r="C139" i="36"/>
  <c r="C140" i="36"/>
  <c r="C141" i="36"/>
  <c r="C142" i="36"/>
  <c r="C143" i="36"/>
  <c r="C144" i="36"/>
  <c r="C145" i="36"/>
  <c r="C146" i="36"/>
  <c r="C147" i="36"/>
  <c r="C148" i="36"/>
  <c r="C149" i="36"/>
  <c r="C150" i="36"/>
  <c r="C151" i="36"/>
  <c r="C152" i="36"/>
  <c r="C153" i="36"/>
  <c r="C154" i="36"/>
  <c r="C155" i="36"/>
  <c r="C156" i="36"/>
  <c r="C157" i="36"/>
  <c r="C158" i="36"/>
  <c r="C159" i="36"/>
  <c r="C160" i="36"/>
  <c r="C161" i="36"/>
  <c r="C162" i="36"/>
  <c r="C163" i="36"/>
  <c r="C164" i="36"/>
  <c r="C165" i="36"/>
  <c r="C166" i="36"/>
  <c r="C167" i="36"/>
  <c r="C168" i="36"/>
  <c r="C169" i="36"/>
  <c r="C170" i="36"/>
  <c r="C171" i="36"/>
  <c r="C172" i="36"/>
  <c r="C173" i="36"/>
  <c r="C174" i="36"/>
  <c r="C175" i="36"/>
  <c r="C176" i="36"/>
  <c r="C177" i="36"/>
  <c r="C178" i="36"/>
  <c r="C179" i="36"/>
  <c r="C180" i="36"/>
  <c r="C181" i="36"/>
  <c r="C182" i="36"/>
  <c r="C183" i="36"/>
  <c r="C184" i="36"/>
  <c r="C185" i="36"/>
  <c r="C186" i="36"/>
  <c r="C187" i="36"/>
  <c r="C188" i="36"/>
  <c r="C189" i="36"/>
  <c r="C190" i="36"/>
  <c r="C191" i="36"/>
  <c r="C192" i="36"/>
  <c r="C193" i="36"/>
  <c r="C194" i="36"/>
  <c r="C195" i="36"/>
  <c r="C196" i="36"/>
  <c r="C197" i="36"/>
  <c r="C198" i="36"/>
  <c r="C199" i="36"/>
  <c r="B3" i="36"/>
  <c r="B4" i="36"/>
  <c r="B5" i="36"/>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B37" i="36"/>
  <c r="B38" i="36"/>
  <c r="B39" i="36"/>
  <c r="B40" i="36"/>
  <c r="B41" i="36"/>
  <c r="B42" i="36"/>
  <c r="B43" i="36"/>
  <c r="B44" i="36"/>
  <c r="B45" i="36"/>
  <c r="B46" i="36"/>
  <c r="B47" i="36"/>
  <c r="B48" i="36"/>
  <c r="B49" i="36"/>
  <c r="B50" i="36"/>
  <c r="B51" i="36"/>
  <c r="B52" i="36"/>
  <c r="B53" i="36"/>
  <c r="B54" i="36"/>
  <c r="B55" i="36"/>
  <c r="B56" i="36"/>
  <c r="B57" i="36"/>
  <c r="B58" i="36"/>
  <c r="B59" i="36"/>
  <c r="B60" i="36"/>
  <c r="B61" i="36"/>
  <c r="B62" i="36"/>
  <c r="B63" i="36"/>
  <c r="B64" i="36"/>
  <c r="B65" i="36"/>
  <c r="B66" i="36"/>
  <c r="B67" i="36"/>
  <c r="B68" i="36"/>
  <c r="B69" i="36"/>
  <c r="B70" i="36"/>
  <c r="B71" i="36"/>
  <c r="B72" i="36"/>
  <c r="B73" i="36"/>
  <c r="B74" i="36"/>
  <c r="B75" i="36"/>
  <c r="B76" i="36"/>
  <c r="B77" i="36"/>
  <c r="B78" i="36"/>
  <c r="B79" i="36"/>
  <c r="B80" i="36"/>
  <c r="B81" i="36"/>
  <c r="B82" i="36"/>
  <c r="B83" i="36"/>
  <c r="B84" i="36"/>
  <c r="B85" i="36"/>
  <c r="B86" i="36"/>
  <c r="B87" i="36"/>
  <c r="B88" i="36"/>
  <c r="B89" i="36"/>
  <c r="B90" i="36"/>
  <c r="B91" i="36"/>
  <c r="B92" i="36"/>
  <c r="B93" i="36"/>
  <c r="B94" i="36"/>
  <c r="B95" i="36"/>
  <c r="B96" i="36"/>
  <c r="B97" i="36"/>
  <c r="B98" i="36"/>
  <c r="B99" i="36"/>
  <c r="B100" i="36"/>
  <c r="B101" i="36"/>
  <c r="B102" i="36"/>
  <c r="B103" i="36"/>
  <c r="B104" i="36"/>
  <c r="B105" i="36"/>
  <c r="B106" i="36"/>
  <c r="B107" i="36"/>
  <c r="B108" i="36"/>
  <c r="B109" i="36"/>
  <c r="B110" i="36"/>
  <c r="B111" i="36"/>
  <c r="B112" i="36"/>
  <c r="B113" i="36"/>
  <c r="B114" i="36"/>
  <c r="B115" i="36"/>
  <c r="B116" i="36"/>
  <c r="B117" i="36"/>
  <c r="B118" i="36"/>
  <c r="B119" i="36"/>
  <c r="B120" i="36"/>
  <c r="B121" i="36"/>
  <c r="B122" i="36"/>
  <c r="B123" i="36"/>
  <c r="B124" i="36"/>
  <c r="B125" i="36"/>
  <c r="B126" i="36"/>
  <c r="B127" i="36"/>
  <c r="B128" i="36"/>
  <c r="B129" i="36"/>
  <c r="B130" i="36"/>
  <c r="B131" i="36"/>
  <c r="B132" i="36"/>
  <c r="B133" i="36"/>
  <c r="B134" i="36"/>
  <c r="B135" i="36"/>
  <c r="B136" i="36"/>
  <c r="B137" i="36"/>
  <c r="B138" i="36"/>
  <c r="B139" i="36"/>
  <c r="B140" i="36"/>
  <c r="B141" i="36"/>
  <c r="B142" i="36"/>
  <c r="B143" i="36"/>
  <c r="B144" i="36"/>
  <c r="B145" i="36"/>
  <c r="B146" i="36"/>
  <c r="B147" i="36"/>
  <c r="B148" i="36"/>
  <c r="B149" i="36"/>
  <c r="B150" i="36"/>
  <c r="B151" i="36"/>
  <c r="B152" i="36"/>
  <c r="B153" i="36"/>
  <c r="B154" i="36"/>
  <c r="B155" i="36"/>
  <c r="B156" i="36"/>
  <c r="B157" i="36"/>
  <c r="B158" i="36"/>
  <c r="B159" i="36"/>
  <c r="B160" i="36"/>
  <c r="B161" i="36"/>
  <c r="B162" i="36"/>
  <c r="B163" i="36"/>
  <c r="B164" i="36"/>
  <c r="B165" i="36"/>
  <c r="B166" i="36"/>
  <c r="B167" i="36"/>
  <c r="B168" i="36"/>
  <c r="B169" i="36"/>
  <c r="B170" i="36"/>
  <c r="B171" i="36"/>
  <c r="B172" i="36"/>
  <c r="B173" i="36"/>
  <c r="B174" i="36"/>
  <c r="B175" i="36"/>
  <c r="B176" i="36"/>
  <c r="B177" i="36"/>
  <c r="B178" i="36"/>
  <c r="B179" i="36"/>
  <c r="B180" i="36"/>
  <c r="B181" i="36"/>
  <c r="B182" i="36"/>
  <c r="B183" i="36"/>
  <c r="B184" i="36"/>
  <c r="B185" i="36"/>
  <c r="B186" i="36"/>
  <c r="B187" i="36"/>
  <c r="B188" i="36"/>
  <c r="B189" i="36"/>
  <c r="B190" i="36"/>
  <c r="B191" i="36"/>
  <c r="B192" i="36"/>
  <c r="B193" i="36"/>
  <c r="B194" i="36"/>
  <c r="B195" i="36"/>
  <c r="B196" i="36"/>
  <c r="B197" i="36"/>
  <c r="B198" i="36"/>
  <c r="B199" i="36"/>
  <c r="F23" i="36"/>
  <c r="D14" i="36"/>
  <c r="F14" i="36"/>
  <c r="D9" i="36"/>
  <c r="D130" i="36"/>
  <c r="I532" i="26"/>
  <c r="F532" i="26"/>
  <c r="B532" i="26"/>
  <c r="C532" i="26" s="1"/>
  <c r="I333" i="26"/>
  <c r="F333" i="26"/>
  <c r="B333" i="26"/>
  <c r="C333" i="26" s="1"/>
  <c r="V532" i="26"/>
  <c r="V333" i="26"/>
  <c r="V134" i="26"/>
  <c r="I134" i="26"/>
  <c r="F134" i="26"/>
  <c r="B134" i="26"/>
  <c r="C134" i="26" s="1"/>
  <c r="V213" i="26"/>
  <c r="V214" i="26"/>
  <c r="V215" i="26"/>
  <c r="V216" i="26"/>
  <c r="V217" i="26"/>
  <c r="V411" i="26"/>
  <c r="V412" i="26"/>
  <c r="V413" i="26"/>
  <c r="V414" i="26"/>
  <c r="I422" i="26"/>
  <c r="F422" i="26"/>
  <c r="B422" i="26"/>
  <c r="C422" i="26" s="1"/>
  <c r="I421" i="26"/>
  <c r="F421" i="26"/>
  <c r="B421" i="26"/>
  <c r="C421" i="26" s="1"/>
  <c r="I420" i="26"/>
  <c r="F420" i="26"/>
  <c r="B420" i="26"/>
  <c r="C420" i="26" s="1"/>
  <c r="I419" i="26"/>
  <c r="F419" i="26"/>
  <c r="B419" i="26"/>
  <c r="C419" i="26" s="1"/>
  <c r="I418" i="26"/>
  <c r="F418" i="26"/>
  <c r="B418" i="26"/>
  <c r="C418" i="26" s="1"/>
  <c r="I417" i="26"/>
  <c r="F417" i="26"/>
  <c r="B417" i="26"/>
  <c r="C417" i="26" s="1"/>
  <c r="I416" i="26"/>
  <c r="F416" i="26"/>
  <c r="B416" i="26"/>
  <c r="C416" i="26" s="1"/>
  <c r="I415" i="26"/>
  <c r="F415" i="26"/>
  <c r="B415" i="26"/>
  <c r="C415" i="26" s="1"/>
  <c r="I414" i="26"/>
  <c r="F414" i="26"/>
  <c r="B414" i="26"/>
  <c r="C414" i="26" s="1"/>
  <c r="I413" i="26"/>
  <c r="F413" i="26"/>
  <c r="B413" i="26"/>
  <c r="C413" i="26" s="1"/>
  <c r="I412" i="26"/>
  <c r="F412" i="26"/>
  <c r="B412" i="26"/>
  <c r="C412" i="26" s="1"/>
  <c r="I411" i="26"/>
  <c r="F411" i="26"/>
  <c r="B411" i="26"/>
  <c r="C411" i="26" s="1"/>
  <c r="I410" i="26"/>
  <c r="F410" i="26"/>
  <c r="B410" i="26"/>
  <c r="C410" i="26" s="1"/>
  <c r="I409" i="26"/>
  <c r="F409" i="26"/>
  <c r="B409" i="26"/>
  <c r="C409" i="26" s="1"/>
  <c r="I408" i="26"/>
  <c r="F408" i="26"/>
  <c r="B408" i="26"/>
  <c r="C408" i="26" s="1"/>
  <c r="I407" i="26"/>
  <c r="F407" i="26"/>
  <c r="B407" i="26"/>
  <c r="C407" i="26" s="1"/>
  <c r="I406" i="26"/>
  <c r="F406" i="26"/>
  <c r="B406" i="26"/>
  <c r="C406" i="26" s="1"/>
  <c r="I405" i="26"/>
  <c r="F405" i="26"/>
  <c r="B405" i="26"/>
  <c r="C405" i="26" s="1"/>
  <c r="I404" i="26"/>
  <c r="F404" i="26"/>
  <c r="B404" i="26"/>
  <c r="C404" i="26" s="1"/>
  <c r="I403" i="26"/>
  <c r="F403" i="26"/>
  <c r="B403" i="26"/>
  <c r="C403" i="26" s="1"/>
  <c r="I402" i="26"/>
  <c r="F402" i="26"/>
  <c r="B402" i="26"/>
  <c r="C402" i="26" s="1"/>
  <c r="I401" i="26"/>
  <c r="F401" i="26"/>
  <c r="B401" i="26"/>
  <c r="C401" i="26" s="1"/>
  <c r="I223" i="26"/>
  <c r="F223" i="26"/>
  <c r="B223" i="26"/>
  <c r="C223" i="26" s="1"/>
  <c r="I222" i="26"/>
  <c r="F222" i="26"/>
  <c r="B222" i="26"/>
  <c r="C222" i="26" s="1"/>
  <c r="I221" i="26"/>
  <c r="F221" i="26"/>
  <c r="B221" i="26"/>
  <c r="C221" i="26" s="1"/>
  <c r="I220" i="26"/>
  <c r="F220" i="26"/>
  <c r="B220" i="26"/>
  <c r="C220" i="26" s="1"/>
  <c r="I219" i="26"/>
  <c r="F219" i="26"/>
  <c r="B219" i="26"/>
  <c r="C219" i="26" s="1"/>
  <c r="I218" i="26"/>
  <c r="F218" i="26"/>
  <c r="B218" i="26"/>
  <c r="C218" i="26" s="1"/>
  <c r="I217" i="26"/>
  <c r="F217" i="26"/>
  <c r="B217" i="26"/>
  <c r="C217" i="26" s="1"/>
  <c r="I216" i="26"/>
  <c r="F216" i="26"/>
  <c r="C216" i="26"/>
  <c r="B216" i="26"/>
  <c r="I215" i="26"/>
  <c r="F215" i="26"/>
  <c r="B215" i="26"/>
  <c r="C215" i="26" s="1"/>
  <c r="I214" i="26"/>
  <c r="F214" i="26"/>
  <c r="B214" i="26"/>
  <c r="C214" i="26" s="1"/>
  <c r="I213" i="26"/>
  <c r="F213" i="26"/>
  <c r="B213" i="26"/>
  <c r="C213" i="26" s="1"/>
  <c r="I212" i="26"/>
  <c r="F212" i="26"/>
  <c r="B212" i="26"/>
  <c r="C212" i="26" s="1"/>
  <c r="I211" i="26"/>
  <c r="F211" i="26"/>
  <c r="B211" i="26"/>
  <c r="C211" i="26" s="1"/>
  <c r="I210" i="26"/>
  <c r="F210" i="26"/>
  <c r="B210" i="26"/>
  <c r="C210" i="26" s="1"/>
  <c r="I209" i="26"/>
  <c r="F209" i="26"/>
  <c r="B209" i="26"/>
  <c r="C209" i="26" s="1"/>
  <c r="I208" i="26"/>
  <c r="F208" i="26"/>
  <c r="B208" i="26"/>
  <c r="C208" i="26" s="1"/>
  <c r="I207" i="26"/>
  <c r="F207" i="26"/>
  <c r="B207" i="26"/>
  <c r="C207" i="26" s="1"/>
  <c r="I206" i="26"/>
  <c r="F206" i="26"/>
  <c r="B206" i="26"/>
  <c r="C206" i="26" s="1"/>
  <c r="I205" i="26"/>
  <c r="F205" i="26"/>
  <c r="B205" i="26"/>
  <c r="C205" i="26" s="1"/>
  <c r="I204" i="26"/>
  <c r="F204" i="26"/>
  <c r="B204" i="26"/>
  <c r="C204" i="26" s="1"/>
  <c r="I203" i="26"/>
  <c r="F203" i="26"/>
  <c r="B203" i="26"/>
  <c r="C203" i="26" s="1"/>
  <c r="I202" i="26"/>
  <c r="F202" i="26"/>
  <c r="B202" i="26"/>
  <c r="C202" i="26" s="1"/>
  <c r="V19" i="26"/>
  <c r="V15" i="26"/>
  <c r="V10" i="26"/>
  <c r="V11" i="26"/>
  <c r="V12" i="26"/>
  <c r="V13" i="26"/>
  <c r="V14" i="26"/>
  <c r="V16" i="26"/>
  <c r="V17" i="26"/>
  <c r="V18" i="26"/>
  <c r="V20" i="26"/>
  <c r="V21" i="26"/>
  <c r="I10" i="26"/>
  <c r="I11" i="26"/>
  <c r="I12" i="26"/>
  <c r="I13" i="26"/>
  <c r="I14" i="26"/>
  <c r="I15" i="26"/>
  <c r="I16" i="26"/>
  <c r="I17" i="26"/>
  <c r="I18" i="26"/>
  <c r="I19" i="26"/>
  <c r="I20" i="26"/>
  <c r="I21" i="26"/>
  <c r="I22" i="26"/>
  <c r="I23" i="26"/>
  <c r="B10" i="26"/>
  <c r="C10" i="26" s="1"/>
  <c r="B15" i="26"/>
  <c r="C15" i="26" s="1"/>
  <c r="B19" i="26"/>
  <c r="C19" i="26" s="1"/>
  <c r="B11" i="26"/>
  <c r="C11" i="26" s="1"/>
  <c r="B12" i="26"/>
  <c r="C12" i="26" s="1"/>
  <c r="B13" i="26"/>
  <c r="C13" i="26" s="1"/>
  <c r="B14" i="26"/>
  <c r="C14" i="26" s="1"/>
  <c r="B16" i="26"/>
  <c r="C16" i="26" s="1"/>
  <c r="B17" i="26"/>
  <c r="C17" i="26" s="1"/>
  <c r="B18" i="26"/>
  <c r="C18" i="26" s="1"/>
  <c r="B20" i="26"/>
  <c r="C20" i="26" s="1"/>
  <c r="B21" i="26"/>
  <c r="C21" i="26" s="1"/>
  <c r="B22" i="26"/>
  <c r="C22" i="26" s="1"/>
  <c r="B23" i="26"/>
  <c r="C23" i="26" s="1"/>
  <c r="F10" i="26"/>
  <c r="F11" i="26"/>
  <c r="F12" i="26"/>
  <c r="F13" i="26"/>
  <c r="F14" i="26"/>
  <c r="F15" i="26"/>
  <c r="F16" i="26"/>
  <c r="F17" i="26"/>
  <c r="F18" i="26"/>
  <c r="F19" i="26"/>
  <c r="F20" i="26"/>
  <c r="F21" i="26"/>
  <c r="F22" i="26"/>
  <c r="F23" i="26"/>
  <c r="V24" i="26"/>
  <c r="I24" i="26"/>
  <c r="F24" i="26"/>
  <c r="B24" i="26"/>
  <c r="C24" i="26" s="1"/>
  <c r="J272" i="32" l="1"/>
  <c r="J264" i="32"/>
  <c r="J256" i="32"/>
  <c r="J216" i="32"/>
  <c r="J208" i="32"/>
  <c r="J536" i="32"/>
  <c r="J432" i="32"/>
  <c r="J416" i="32"/>
  <c r="J397" i="32"/>
  <c r="J389" i="32"/>
  <c r="J317" i="32"/>
  <c r="J516" i="32"/>
  <c r="J595" i="32"/>
  <c r="J407" i="32"/>
  <c r="J414" i="32"/>
  <c r="J515" i="32"/>
  <c r="J507" i="32"/>
  <c r="J499" i="32"/>
  <c r="J483" i="32"/>
  <c r="J475" i="32"/>
  <c r="J467" i="32"/>
  <c r="J377" i="32"/>
  <c r="J369" i="32"/>
  <c r="J361" i="32"/>
  <c r="J353" i="32"/>
  <c r="J345" i="32"/>
  <c r="J337" i="32"/>
  <c r="J329" i="32"/>
  <c r="J297" i="32"/>
  <c r="J538" i="32"/>
  <c r="J530" i="32"/>
  <c r="J514" i="32"/>
  <c r="J398" i="32"/>
  <c r="J577" i="32"/>
  <c r="J561" i="32"/>
  <c r="J545" i="32"/>
  <c r="J457" i="32"/>
  <c r="J427" i="32"/>
  <c r="J419" i="32"/>
  <c r="J403" i="32"/>
  <c r="J424" i="32"/>
  <c r="J431" i="32"/>
  <c r="J288" i="32"/>
  <c r="J583" i="32"/>
  <c r="J519" i="32"/>
  <c r="J471" i="32"/>
  <c r="J440" i="32"/>
  <c r="J433" i="32"/>
  <c r="J390" i="32"/>
  <c r="J294" i="32"/>
  <c r="J447" i="32"/>
  <c r="J293" i="32"/>
  <c r="J267" i="32"/>
  <c r="J259" i="32"/>
  <c r="J251" i="32"/>
  <c r="J243" i="32"/>
  <c r="J235" i="32"/>
  <c r="J588" i="32"/>
  <c r="J579" i="32"/>
  <c r="J563" i="32"/>
  <c r="J547" i="32"/>
  <c r="J531" i="32"/>
  <c r="J470" i="32"/>
  <c r="J455" i="32"/>
  <c r="J439" i="32"/>
  <c r="J460" i="32"/>
  <c r="J459" i="32"/>
  <c r="J443" i="32"/>
  <c r="J280" i="32"/>
  <c r="J382" i="32"/>
  <c r="J463" i="32"/>
  <c r="J415" i="32"/>
  <c r="J472" i="32"/>
  <c r="J289" i="32"/>
  <c r="J487" i="32"/>
  <c r="J479" i="32"/>
  <c r="J408" i="32"/>
  <c r="J401" i="32"/>
  <c r="J395" i="32"/>
  <c r="J387" i="32"/>
  <c r="J379" i="32"/>
  <c r="J371" i="32"/>
  <c r="J363" i="32"/>
  <c r="J355" i="32"/>
  <c r="J347" i="32"/>
  <c r="J339" i="32"/>
  <c r="J331" i="32"/>
  <c r="J323" i="32"/>
  <c r="J309" i="32"/>
  <c r="J301" i="32"/>
  <c r="J299" i="32"/>
  <c r="J253" i="32"/>
  <c r="J246" i="32"/>
  <c r="J245" i="32"/>
  <c r="J238" i="32"/>
  <c r="J237" i="32"/>
  <c r="J230" i="32"/>
  <c r="J229" i="32"/>
  <c r="J222" i="32"/>
  <c r="J590" i="32"/>
  <c r="J574" i="32"/>
  <c r="J551" i="32"/>
  <c r="J527" i="32"/>
  <c r="J511" i="32"/>
  <c r="J505" i="32"/>
  <c r="J504" i="32"/>
  <c r="J503" i="32"/>
  <c r="J489" i="32"/>
  <c r="J482" i="32"/>
  <c r="J412" i="32"/>
  <c r="J406" i="32"/>
  <c r="J316" i="32"/>
  <c r="J308" i="32"/>
  <c r="J269" i="32"/>
  <c r="J221" i="32"/>
  <c r="J589" i="32"/>
  <c r="J558" i="32"/>
  <c r="J542" i="32"/>
  <c r="J526" i="32"/>
  <c r="J481" i="32"/>
  <c r="J461" i="32"/>
  <c r="J445" i="32"/>
  <c r="J321" i="32"/>
  <c r="J284" i="32"/>
  <c r="J276" i="32"/>
  <c r="J220" i="32"/>
  <c r="J557" i="32"/>
  <c r="J556" i="32"/>
  <c r="J533" i="32"/>
  <c r="J495" i="32"/>
  <c r="J452" i="32"/>
  <c r="J444" i="32"/>
  <c r="J430" i="32"/>
  <c r="J417" i="32"/>
  <c r="J404" i="32"/>
  <c r="J394" i="32"/>
  <c r="J386" i="32"/>
  <c r="J378" i="32"/>
  <c r="J370" i="32"/>
  <c r="J362" i="32"/>
  <c r="J354" i="32"/>
  <c r="J346" i="32"/>
  <c r="J338" i="32"/>
  <c r="J330" i="32"/>
  <c r="J322" i="32"/>
  <c r="J298" i="32"/>
  <c r="J217" i="32"/>
  <c r="J587" i="32"/>
  <c r="J571" i="32"/>
  <c r="J523" i="32"/>
  <c r="J517" i="32"/>
  <c r="J502" i="32"/>
  <c r="J494" i="32"/>
  <c r="J473" i="32"/>
  <c r="J451" i="32"/>
  <c r="J423" i="32"/>
  <c r="J391" i="32"/>
  <c r="J383" i="32"/>
  <c r="J303" i="32"/>
  <c r="J295" i="32"/>
  <c r="J250" i="32"/>
  <c r="J242" i="32"/>
  <c r="J234" i="32"/>
  <c r="J226" i="32"/>
  <c r="J218" i="32"/>
  <c r="J570" i="32"/>
  <c r="J555" i="32"/>
  <c r="J539" i="32"/>
  <c r="J501" i="32"/>
  <c r="J491" i="32"/>
  <c r="J486" i="32"/>
  <c r="J458" i="32"/>
  <c r="J448" i="32"/>
  <c r="J428" i="32"/>
  <c r="J422" i="32"/>
  <c r="J420" i="32"/>
  <c r="J320" i="32"/>
  <c r="J312" i="32"/>
  <c r="J247" i="32"/>
  <c r="J239" i="32"/>
  <c r="J231" i="32"/>
  <c r="J223" i="32"/>
  <c r="J592" i="32"/>
  <c r="J591" i="32"/>
  <c r="J575" i="32"/>
  <c r="J449" i="32"/>
  <c r="J441" i="32"/>
  <c r="J434" i="32"/>
  <c r="J381" i="32"/>
  <c r="J567" i="32"/>
  <c r="J560" i="32"/>
  <c r="J559" i="32"/>
  <c r="J543" i="32"/>
  <c r="J535" i="32"/>
  <c r="J374" i="32"/>
  <c r="J373" i="32"/>
  <c r="J366" i="32"/>
  <c r="J365" i="32"/>
  <c r="J358" i="32"/>
  <c r="J357" i="32"/>
  <c r="J350" i="32"/>
  <c r="J349" i="32"/>
  <c r="J342" i="32"/>
  <c r="J341" i="32"/>
  <c r="J334" i="32"/>
  <c r="J333" i="32"/>
  <c r="J326" i="32"/>
  <c r="J325" i="32"/>
  <c r="J304" i="32"/>
  <c r="J290" i="32"/>
  <c r="J268" i="32"/>
  <c r="J260" i="32"/>
  <c r="J227" i="32"/>
  <c r="J586" i="32"/>
  <c r="J573" i="32"/>
  <c r="J572" i="32"/>
  <c r="J554" i="32"/>
  <c r="J541" i="32"/>
  <c r="J540" i="32"/>
  <c r="J529" i="32"/>
  <c r="J528" i="32"/>
  <c r="J498" i="32"/>
  <c r="J485" i="32"/>
  <c r="J484" i="32"/>
  <c r="J454" i="32"/>
  <c r="J438" i="32"/>
  <c r="J421" i="32"/>
  <c r="J405" i="32"/>
  <c r="J396" i="32"/>
  <c r="J388" i="32"/>
  <c r="J318" i="32"/>
  <c r="J310" i="32"/>
  <c r="J296" i="32"/>
  <c r="J282" i="32"/>
  <c r="J281" i="32"/>
  <c r="J274" i="32"/>
  <c r="J273" i="32"/>
  <c r="J252" i="32"/>
  <c r="J244" i="32"/>
  <c r="J236" i="32"/>
  <c r="J228" i="32"/>
  <c r="J219" i="32"/>
  <c r="J214" i="32"/>
  <c r="J213" i="32"/>
  <c r="J206" i="32"/>
  <c r="J205" i="32"/>
  <c r="J585" i="32"/>
  <c r="J584" i="32"/>
  <c r="J566" i="32"/>
  <c r="J553" i="32"/>
  <c r="J552" i="32"/>
  <c r="J522" i="32"/>
  <c r="J510" i="32"/>
  <c r="J497" i="32"/>
  <c r="J496" i="32"/>
  <c r="J478" i="32"/>
  <c r="J466" i="32"/>
  <c r="J453" i="32"/>
  <c r="J437" i="32"/>
  <c r="J436" i="32"/>
  <c r="J426" i="32"/>
  <c r="J410" i="32"/>
  <c r="J380" i="32"/>
  <c r="J372" i="32"/>
  <c r="J364" i="32"/>
  <c r="J356" i="32"/>
  <c r="J348" i="32"/>
  <c r="J340" i="32"/>
  <c r="J332" i="32"/>
  <c r="J324" i="32"/>
  <c r="J315" i="32"/>
  <c r="J302" i="32"/>
  <c r="J287" i="32"/>
  <c r="J279" i="32"/>
  <c r="J271" i="32"/>
  <c r="J266" i="32"/>
  <c r="J265" i="32"/>
  <c r="J258" i="32"/>
  <c r="J257" i="32"/>
  <c r="J211" i="32"/>
  <c r="J203" i="32"/>
  <c r="J578" i="32"/>
  <c r="J565" i="32"/>
  <c r="J564" i="32"/>
  <c r="J546" i="32"/>
  <c r="J534" i="32"/>
  <c r="J521" i="32"/>
  <c r="J520" i="32"/>
  <c r="J509" i="32"/>
  <c r="J508" i="32"/>
  <c r="J490" i="32"/>
  <c r="J477" i="32"/>
  <c r="J476" i="32"/>
  <c r="J465" i="32"/>
  <c r="J464" i="32"/>
  <c r="J442" i="32"/>
  <c r="J425" i="32"/>
  <c r="J409" i="32"/>
  <c r="J393" i="32"/>
  <c r="J385" i="32"/>
  <c r="J307" i="32"/>
  <c r="J263" i="32"/>
  <c r="J255" i="32"/>
  <c r="J249" i="32"/>
  <c r="J241" i="32"/>
  <c r="J233" i="32"/>
  <c r="J225" i="32"/>
  <c r="J212" i="32"/>
  <c r="J204" i="32"/>
  <c r="J576" i="32"/>
  <c r="J544" i="32"/>
  <c r="J532" i="32"/>
  <c r="J488" i="32"/>
  <c r="J500" i="32"/>
  <c r="J456" i="32"/>
  <c r="J446" i="32"/>
  <c r="J429" i="32"/>
  <c r="J413" i="32"/>
  <c r="J392" i="32"/>
  <c r="J384" i="32"/>
  <c r="J375" i="32"/>
  <c r="J367" i="32"/>
  <c r="J359" i="32"/>
  <c r="J351" i="32"/>
  <c r="J343" i="32"/>
  <c r="J335" i="32"/>
  <c r="J327" i="32"/>
  <c r="J314" i="32"/>
  <c r="J313" i="32"/>
  <c r="J300" i="32"/>
  <c r="J291" i="32"/>
  <c r="J286" i="32"/>
  <c r="J285" i="32"/>
  <c r="J278" i="32"/>
  <c r="J277" i="32"/>
  <c r="J270" i="32"/>
  <c r="J248" i="32"/>
  <c r="J240" i="32"/>
  <c r="J232" i="32"/>
  <c r="J224" i="32"/>
  <c r="J210" i="32"/>
  <c r="J209" i="32"/>
  <c r="J202" i="32"/>
  <c r="J582" i="32"/>
  <c r="J569" i="32"/>
  <c r="J568" i="32"/>
  <c r="J550" i="32"/>
  <c r="J537" i="32"/>
  <c r="J525" i="32"/>
  <c r="J524" i="32"/>
  <c r="J513" i="32"/>
  <c r="J512" i="32"/>
  <c r="J480" i="32"/>
  <c r="J469" i="32"/>
  <c r="J468" i="32"/>
  <c r="J418" i="32"/>
  <c r="J402" i="32"/>
  <c r="J376" i="32"/>
  <c r="J368" i="32"/>
  <c r="J360" i="32"/>
  <c r="J352" i="32"/>
  <c r="J344" i="32"/>
  <c r="J336" i="32"/>
  <c r="J328" i="32"/>
  <c r="J319" i="32"/>
  <c r="J311" i="32"/>
  <c r="J306" i="32"/>
  <c r="J305" i="32"/>
  <c r="J292" i="32"/>
  <c r="J283" i="32"/>
  <c r="J275" i="32"/>
  <c r="J262" i="32"/>
  <c r="J261" i="32"/>
  <c r="J254" i="32"/>
  <c r="J215" i="32"/>
  <c r="J207" i="32"/>
  <c r="J581" i="32"/>
  <c r="J580" i="32"/>
  <c r="J562" i="32"/>
  <c r="J549" i="32"/>
  <c r="J548" i="32"/>
  <c r="J518" i="32"/>
  <c r="J506" i="32"/>
  <c r="J493" i="32"/>
  <c r="J492" i="32"/>
  <c r="J474" i="32"/>
  <c r="J462" i="32"/>
  <c r="J450" i="32"/>
  <c r="J5" i="32"/>
  <c r="J6" i="32"/>
  <c r="J22" i="32"/>
  <c r="J77" i="32"/>
  <c r="J29" i="32"/>
  <c r="J193" i="32"/>
  <c r="J33" i="32"/>
  <c r="J18" i="32"/>
  <c r="J10" i="32"/>
  <c r="J9" i="32"/>
  <c r="J34" i="32"/>
  <c r="J117" i="32"/>
  <c r="J35" i="32"/>
  <c r="J61" i="32"/>
  <c r="J8" i="32"/>
  <c r="J13" i="32"/>
  <c r="J183" i="32"/>
  <c r="J167" i="32"/>
  <c r="J159" i="32"/>
  <c r="J143" i="32"/>
  <c r="J62" i="32"/>
  <c r="J24" i="32"/>
  <c r="J17" i="32"/>
  <c r="J174" i="32"/>
  <c r="J101" i="32"/>
  <c r="J46" i="32"/>
  <c r="J38" i="32"/>
  <c r="J182" i="32"/>
  <c r="J175" i="32"/>
  <c r="J166" i="32"/>
  <c r="J158" i="32"/>
  <c r="J150" i="32"/>
  <c r="J116" i="32"/>
  <c r="J108" i="32"/>
  <c r="J69" i="32"/>
  <c r="J21" i="32"/>
  <c r="J198" i="32"/>
  <c r="J190" i="32"/>
  <c r="J151" i="32"/>
  <c r="J142" i="32"/>
  <c r="J129" i="32"/>
  <c r="J121" i="32"/>
  <c r="J113" i="32"/>
  <c r="J73" i="32"/>
  <c r="J45" i="32"/>
  <c r="J12" i="32"/>
  <c r="J97" i="32"/>
  <c r="J89" i="32"/>
  <c r="J81" i="32"/>
  <c r="J52" i="32"/>
  <c r="J42" i="32"/>
  <c r="J135" i="32"/>
  <c r="J134" i="32"/>
  <c r="J126" i="32"/>
  <c r="J118" i="32"/>
  <c r="J103" i="32"/>
  <c r="J102" i="32"/>
  <c r="J197" i="32"/>
  <c r="J133" i="32"/>
  <c r="J125" i="32"/>
  <c r="J109" i="32"/>
  <c r="J94" i="32"/>
  <c r="J86" i="32"/>
  <c r="J85" i="32"/>
  <c r="J65" i="32"/>
  <c r="J28" i="32"/>
  <c r="J14" i="32"/>
  <c r="J93" i="32"/>
  <c r="J71" i="32"/>
  <c r="J70" i="32"/>
  <c r="J57" i="32"/>
  <c r="J49" i="32"/>
  <c r="J41" i="32"/>
  <c r="J26" i="32"/>
  <c r="J25" i="32"/>
  <c r="J186" i="32"/>
  <c r="J178" i="32"/>
  <c r="J170" i="32"/>
  <c r="J162" i="32"/>
  <c r="J154" i="32"/>
  <c r="J146" i="32"/>
  <c r="J138" i="32"/>
  <c r="J105" i="32"/>
  <c r="J84" i="32"/>
  <c r="J54" i="32"/>
  <c r="J53" i="32"/>
  <c r="J39" i="32"/>
  <c r="J37" i="32"/>
  <c r="J30" i="32"/>
  <c r="J127" i="32"/>
  <c r="J95" i="32"/>
  <c r="J76" i="32"/>
  <c r="J63" i="32"/>
  <c r="J195" i="32"/>
  <c r="J194" i="32"/>
  <c r="J188" i="32"/>
  <c r="J180" i="32"/>
  <c r="J172" i="32"/>
  <c r="J164" i="32"/>
  <c r="J156" i="32"/>
  <c r="J148" i="32"/>
  <c r="J140" i="32"/>
  <c r="J120" i="32"/>
  <c r="J107" i="32"/>
  <c r="J106" i="32"/>
  <c r="J88" i="32"/>
  <c r="J75" i="32"/>
  <c r="J74" i="32"/>
  <c r="J56" i="32"/>
  <c r="J44" i="32"/>
  <c r="J27" i="32"/>
  <c r="J11" i="32"/>
  <c r="J179" i="32"/>
  <c r="J55" i="32"/>
  <c r="J32" i="32"/>
  <c r="J16" i="32"/>
  <c r="J187" i="32"/>
  <c r="J139" i="32"/>
  <c r="J87" i="32"/>
  <c r="J185" i="32"/>
  <c r="J177" i="32"/>
  <c r="J169" i="32"/>
  <c r="J161" i="32"/>
  <c r="J153" i="32"/>
  <c r="J145" i="32"/>
  <c r="J137" i="32"/>
  <c r="J131" i="32"/>
  <c r="J130" i="32"/>
  <c r="J112" i="32"/>
  <c r="J99" i="32"/>
  <c r="J98" i="32"/>
  <c r="J80" i="32"/>
  <c r="J67" i="32"/>
  <c r="J66" i="32"/>
  <c r="J48" i="32"/>
  <c r="J31" i="32"/>
  <c r="J15" i="32"/>
  <c r="J171" i="32"/>
  <c r="J163" i="32"/>
  <c r="J155" i="32"/>
  <c r="J119" i="32"/>
  <c r="J100" i="32"/>
  <c r="J68" i="32"/>
  <c r="J192" i="32"/>
  <c r="J124" i="32"/>
  <c r="J111" i="32"/>
  <c r="J110" i="32"/>
  <c r="J92" i="32"/>
  <c r="J79" i="32"/>
  <c r="J78" i="32"/>
  <c r="J60" i="32"/>
  <c r="J47" i="32"/>
  <c r="J20" i="32"/>
  <c r="J4" i="32"/>
  <c r="J196" i="32"/>
  <c r="J147" i="32"/>
  <c r="J132" i="32"/>
  <c r="J43" i="32"/>
  <c r="J191" i="32"/>
  <c r="J184" i="32"/>
  <c r="J176" i="32"/>
  <c r="J168" i="32"/>
  <c r="J160" i="32"/>
  <c r="J152" i="32"/>
  <c r="J144" i="32"/>
  <c r="J136" i="32"/>
  <c r="J123" i="32"/>
  <c r="J122" i="32"/>
  <c r="J104" i="32"/>
  <c r="J91" i="32"/>
  <c r="J90" i="32"/>
  <c r="J72" i="32"/>
  <c r="J59" i="32"/>
  <c r="J58" i="32"/>
  <c r="J36" i="32"/>
  <c r="J19" i="32"/>
  <c r="J3" i="32"/>
  <c r="J189" i="32"/>
  <c r="J181" i="32"/>
  <c r="J173" i="32"/>
  <c r="J165" i="32"/>
  <c r="J157" i="32"/>
  <c r="J149" i="32"/>
  <c r="J141" i="32"/>
  <c r="J128" i="32"/>
  <c r="J115" i="32"/>
  <c r="J114" i="32"/>
  <c r="J96" i="32"/>
  <c r="J83" i="32"/>
  <c r="J82" i="32"/>
  <c r="J64" i="32"/>
  <c r="J51" i="32"/>
  <c r="J50" i="32"/>
  <c r="J40" i="32"/>
  <c r="J23" i="32"/>
  <c r="J7" i="32"/>
  <c r="J199" i="32"/>
  <c r="W47" i="27"/>
  <c r="W46" i="27"/>
  <c r="W45" i="27"/>
  <c r="W44" i="27"/>
  <c r="W43" i="27"/>
  <c r="W42" i="27"/>
  <c r="W41" i="27"/>
  <c r="W40" i="27"/>
  <c r="W39" i="27"/>
  <c r="W38" i="27"/>
  <c r="W37" i="27"/>
  <c r="W36" i="27"/>
  <c r="W35" i="27"/>
  <c r="W34" i="27"/>
  <c r="W33" i="27"/>
  <c r="W32" i="27"/>
  <c r="W31" i="27"/>
  <c r="W30" i="27"/>
  <c r="W29" i="27"/>
  <c r="W28" i="27"/>
  <c r="W27" i="27"/>
  <c r="Y45" i="27"/>
  <c r="X45" i="27"/>
  <c r="V45" i="27"/>
  <c r="U45" i="27"/>
  <c r="T45" i="27"/>
  <c r="S45" i="27"/>
  <c r="R45" i="27"/>
  <c r="Q45" i="27"/>
  <c r="P45" i="27"/>
  <c r="O45" i="27"/>
  <c r="N45" i="27"/>
  <c r="M45" i="27"/>
  <c r="L45" i="27"/>
  <c r="K45" i="27"/>
  <c r="J45" i="27"/>
  <c r="I45" i="27"/>
  <c r="H45" i="27"/>
  <c r="G45" i="27"/>
  <c r="F45" i="27"/>
  <c r="E45" i="27"/>
  <c r="AF70" i="29"/>
  <c r="AF69" i="29"/>
  <c r="AF68" i="29"/>
  <c r="C130" i="38"/>
  <c r="C123" i="38"/>
  <c r="L20" i="28"/>
  <c r="F87" i="26"/>
  <c r="F88" i="26"/>
  <c r="F89" i="26"/>
  <c r="F90" i="26"/>
  <c r="F485" i="26"/>
  <c r="F486" i="26"/>
  <c r="F487" i="26"/>
  <c r="F488" i="26"/>
  <c r="F286" i="26"/>
  <c r="F287" i="26"/>
  <c r="F288" i="26"/>
  <c r="F289" i="26"/>
  <c r="A661" i="32"/>
  <c r="B661" i="32"/>
  <c r="C661" i="32"/>
  <c r="D661" i="32"/>
  <c r="E661" i="32"/>
  <c r="F661" i="32"/>
  <c r="G661" i="32"/>
  <c r="H661" i="32"/>
  <c r="I661" i="32"/>
  <c r="A662" i="32"/>
  <c r="B662" i="32"/>
  <c r="C662" i="32"/>
  <c r="D662" i="32"/>
  <c r="E662" i="32"/>
  <c r="F662" i="32"/>
  <c r="G662" i="32"/>
  <c r="H662" i="32"/>
  <c r="I662" i="32"/>
  <c r="A663" i="32"/>
  <c r="B663" i="32"/>
  <c r="C663" i="32"/>
  <c r="D663" i="32"/>
  <c r="E663" i="32"/>
  <c r="F663" i="32"/>
  <c r="G663" i="32"/>
  <c r="H663" i="32"/>
  <c r="I663" i="32"/>
  <c r="A655" i="32"/>
  <c r="B655" i="32"/>
  <c r="C655" i="32"/>
  <c r="D655" i="32"/>
  <c r="E655" i="32"/>
  <c r="F655" i="32"/>
  <c r="G655" i="32"/>
  <c r="H655" i="32"/>
  <c r="I655" i="32"/>
  <c r="A656" i="32"/>
  <c r="B656" i="32"/>
  <c r="C656" i="32"/>
  <c r="D656" i="32"/>
  <c r="E656" i="32"/>
  <c r="F656" i="32"/>
  <c r="G656" i="32"/>
  <c r="H656" i="32"/>
  <c r="I656" i="32"/>
  <c r="A657" i="32"/>
  <c r="B657" i="32"/>
  <c r="C657" i="32"/>
  <c r="D657" i="32"/>
  <c r="E657" i="32"/>
  <c r="F657" i="32"/>
  <c r="G657" i="32"/>
  <c r="H657" i="32"/>
  <c r="I657" i="32"/>
  <c r="A658" i="32"/>
  <c r="B658" i="32"/>
  <c r="C658" i="32"/>
  <c r="D658" i="32"/>
  <c r="E658" i="32"/>
  <c r="F658" i="32"/>
  <c r="G658" i="32"/>
  <c r="H658" i="32"/>
  <c r="I658" i="32"/>
  <c r="A659" i="32"/>
  <c r="B659" i="32"/>
  <c r="C659" i="32"/>
  <c r="D659" i="32"/>
  <c r="E659" i="32"/>
  <c r="F659" i="32"/>
  <c r="G659" i="32"/>
  <c r="H659" i="32"/>
  <c r="I659" i="32"/>
  <c r="A660" i="32"/>
  <c r="B660" i="32"/>
  <c r="C660" i="32"/>
  <c r="D660" i="32"/>
  <c r="E660" i="32"/>
  <c r="F660" i="32"/>
  <c r="G660" i="32"/>
  <c r="H660" i="32"/>
  <c r="I660" i="32"/>
  <c r="A648" i="32"/>
  <c r="B648" i="32"/>
  <c r="C648" i="32"/>
  <c r="D648" i="32"/>
  <c r="E648" i="32"/>
  <c r="F648" i="32"/>
  <c r="G648" i="32"/>
  <c r="H648" i="32"/>
  <c r="I648" i="32"/>
  <c r="A649" i="32"/>
  <c r="B649" i="32"/>
  <c r="C649" i="32"/>
  <c r="D649" i="32"/>
  <c r="E649" i="32"/>
  <c r="F649" i="32"/>
  <c r="G649" i="32"/>
  <c r="H649" i="32"/>
  <c r="I649" i="32"/>
  <c r="A650" i="32"/>
  <c r="B650" i="32"/>
  <c r="C650" i="32"/>
  <c r="D650" i="32"/>
  <c r="E650" i="32"/>
  <c r="F650" i="32"/>
  <c r="G650" i="32"/>
  <c r="H650" i="32"/>
  <c r="I650" i="32"/>
  <c r="A651" i="32"/>
  <c r="B651" i="32"/>
  <c r="C651" i="32"/>
  <c r="D651" i="32"/>
  <c r="E651" i="32"/>
  <c r="F651" i="32"/>
  <c r="G651" i="32"/>
  <c r="H651" i="32"/>
  <c r="I651" i="32"/>
  <c r="A652" i="32"/>
  <c r="B652" i="32"/>
  <c r="C652" i="32"/>
  <c r="D652" i="32"/>
  <c r="E652" i="32"/>
  <c r="F652" i="32"/>
  <c r="G652" i="32"/>
  <c r="H652" i="32"/>
  <c r="I652" i="32"/>
  <c r="A653" i="32"/>
  <c r="B653" i="32"/>
  <c r="C653" i="32"/>
  <c r="D653" i="32"/>
  <c r="E653" i="32"/>
  <c r="F653" i="32"/>
  <c r="G653" i="32"/>
  <c r="H653" i="32"/>
  <c r="I653" i="32"/>
  <c r="A654" i="32"/>
  <c r="B654" i="32"/>
  <c r="C654" i="32"/>
  <c r="D654" i="32"/>
  <c r="E654" i="32"/>
  <c r="F654" i="32"/>
  <c r="G654" i="32"/>
  <c r="H654" i="32"/>
  <c r="I654" i="32"/>
  <c r="A640" i="32"/>
  <c r="B640" i="32"/>
  <c r="C640" i="32"/>
  <c r="D640" i="32"/>
  <c r="E640" i="32"/>
  <c r="F640" i="32"/>
  <c r="G640" i="32"/>
  <c r="H640" i="32"/>
  <c r="I640" i="32"/>
  <c r="A641" i="32"/>
  <c r="B641" i="32"/>
  <c r="C641" i="32"/>
  <c r="D641" i="32"/>
  <c r="E641" i="32"/>
  <c r="F641" i="32"/>
  <c r="G641" i="32"/>
  <c r="H641" i="32"/>
  <c r="I641" i="32"/>
  <c r="A643" i="32"/>
  <c r="B643" i="32"/>
  <c r="C643" i="32"/>
  <c r="D643" i="32"/>
  <c r="E643" i="32"/>
  <c r="F643" i="32"/>
  <c r="G643" i="32"/>
  <c r="H643" i="32"/>
  <c r="I643" i="32"/>
  <c r="A644" i="32"/>
  <c r="B644" i="32"/>
  <c r="C644" i="32"/>
  <c r="D644" i="32"/>
  <c r="E644" i="32"/>
  <c r="F644" i="32"/>
  <c r="G644" i="32"/>
  <c r="H644" i="32"/>
  <c r="I644" i="32"/>
  <c r="A645" i="32"/>
  <c r="B645" i="32"/>
  <c r="C645" i="32"/>
  <c r="D645" i="32"/>
  <c r="E645" i="32"/>
  <c r="F645" i="32"/>
  <c r="G645" i="32"/>
  <c r="H645" i="32"/>
  <c r="I645" i="32"/>
  <c r="A646" i="32"/>
  <c r="B646" i="32"/>
  <c r="C646" i="32"/>
  <c r="D646" i="32"/>
  <c r="E646" i="32"/>
  <c r="F646" i="32"/>
  <c r="G646" i="32"/>
  <c r="H646" i="32"/>
  <c r="I646" i="32"/>
  <c r="A647" i="32"/>
  <c r="B647" i="32"/>
  <c r="C647" i="32"/>
  <c r="D647" i="32"/>
  <c r="E647" i="32"/>
  <c r="F647" i="32"/>
  <c r="G647" i="32"/>
  <c r="H647" i="32"/>
  <c r="I647" i="32"/>
  <c r="A629" i="32"/>
  <c r="B629" i="32"/>
  <c r="C629" i="32"/>
  <c r="D629" i="32"/>
  <c r="E629" i="32"/>
  <c r="F629" i="32"/>
  <c r="G629" i="32"/>
  <c r="H629" i="32"/>
  <c r="I629" i="32"/>
  <c r="A630" i="32"/>
  <c r="B630" i="32"/>
  <c r="C630" i="32"/>
  <c r="D630" i="32"/>
  <c r="E630" i="32"/>
  <c r="F630" i="32"/>
  <c r="G630" i="32"/>
  <c r="H630" i="32"/>
  <c r="I630" i="32"/>
  <c r="A631" i="32"/>
  <c r="B631" i="32"/>
  <c r="C631" i="32"/>
  <c r="D631" i="32"/>
  <c r="E631" i="32"/>
  <c r="F631" i="32"/>
  <c r="G631" i="32"/>
  <c r="H631" i="32"/>
  <c r="I631" i="32"/>
  <c r="A632" i="32"/>
  <c r="B632" i="32"/>
  <c r="C632" i="32"/>
  <c r="D632" i="32"/>
  <c r="E632" i="32"/>
  <c r="F632" i="32"/>
  <c r="G632" i="32"/>
  <c r="H632" i="32"/>
  <c r="I632" i="32"/>
  <c r="A633" i="32"/>
  <c r="B633" i="32"/>
  <c r="C633" i="32"/>
  <c r="D633" i="32"/>
  <c r="E633" i="32"/>
  <c r="F633" i="32"/>
  <c r="G633" i="32"/>
  <c r="H633" i="32"/>
  <c r="I633" i="32"/>
  <c r="A634" i="32"/>
  <c r="B634" i="32"/>
  <c r="C634" i="32"/>
  <c r="D634" i="32"/>
  <c r="E634" i="32"/>
  <c r="F634" i="32"/>
  <c r="G634" i="32"/>
  <c r="H634" i="32"/>
  <c r="I634" i="32"/>
  <c r="A635" i="32"/>
  <c r="B635" i="32"/>
  <c r="C635" i="32"/>
  <c r="D635" i="32"/>
  <c r="E635" i="32"/>
  <c r="F635" i="32"/>
  <c r="G635" i="32"/>
  <c r="H635" i="32"/>
  <c r="I635" i="32"/>
  <c r="A636" i="32"/>
  <c r="B636" i="32"/>
  <c r="C636" i="32"/>
  <c r="D636" i="32"/>
  <c r="E636" i="32"/>
  <c r="F636" i="32"/>
  <c r="G636" i="32"/>
  <c r="H636" i="32"/>
  <c r="I636" i="32"/>
  <c r="A637" i="32"/>
  <c r="B637" i="32"/>
  <c r="C637" i="32"/>
  <c r="D637" i="32"/>
  <c r="E637" i="32"/>
  <c r="F637" i="32"/>
  <c r="G637" i="32"/>
  <c r="H637" i="32"/>
  <c r="I637" i="32"/>
  <c r="A638" i="32"/>
  <c r="B638" i="32"/>
  <c r="C638" i="32"/>
  <c r="D638" i="32"/>
  <c r="E638" i="32"/>
  <c r="F638" i="32"/>
  <c r="G638" i="32"/>
  <c r="H638" i="32"/>
  <c r="I638" i="32"/>
  <c r="A639" i="32"/>
  <c r="B639" i="32"/>
  <c r="C639" i="32"/>
  <c r="D639" i="32"/>
  <c r="E639" i="32"/>
  <c r="F639" i="32"/>
  <c r="G639" i="32"/>
  <c r="H639" i="32"/>
  <c r="I639" i="32"/>
  <c r="A621" i="32"/>
  <c r="B621" i="32"/>
  <c r="C621" i="32"/>
  <c r="D621" i="32"/>
  <c r="E621" i="32"/>
  <c r="F621" i="32"/>
  <c r="G621" i="32"/>
  <c r="H621" i="32"/>
  <c r="I621" i="32"/>
  <c r="A622" i="32"/>
  <c r="B622" i="32"/>
  <c r="C622" i="32"/>
  <c r="D622" i="32"/>
  <c r="E622" i="32"/>
  <c r="F622" i="32"/>
  <c r="G622" i="32"/>
  <c r="H622" i="32"/>
  <c r="I622" i="32"/>
  <c r="A623" i="32"/>
  <c r="B623" i="32"/>
  <c r="C623" i="32"/>
  <c r="D623" i="32"/>
  <c r="E623" i="32"/>
  <c r="F623" i="32"/>
  <c r="G623" i="32"/>
  <c r="H623" i="32"/>
  <c r="I623" i="32"/>
  <c r="A624" i="32"/>
  <c r="B624" i="32"/>
  <c r="C624" i="32"/>
  <c r="D624" i="32"/>
  <c r="E624" i="32"/>
  <c r="F624" i="32"/>
  <c r="G624" i="32"/>
  <c r="H624" i="32"/>
  <c r="I624" i="32"/>
  <c r="A625" i="32"/>
  <c r="B625" i="32"/>
  <c r="C625" i="32"/>
  <c r="D625" i="32"/>
  <c r="E625" i="32"/>
  <c r="F625" i="32"/>
  <c r="G625" i="32"/>
  <c r="H625" i="32"/>
  <c r="I625" i="32"/>
  <c r="A626" i="32"/>
  <c r="B626" i="32"/>
  <c r="C626" i="32"/>
  <c r="D626" i="32"/>
  <c r="E626" i="32"/>
  <c r="F626" i="32"/>
  <c r="G626" i="32"/>
  <c r="H626" i="32"/>
  <c r="I626" i="32"/>
  <c r="A627" i="32"/>
  <c r="B627" i="32"/>
  <c r="C627" i="32"/>
  <c r="D627" i="32"/>
  <c r="E627" i="32"/>
  <c r="F627" i="32"/>
  <c r="G627" i="32"/>
  <c r="H627" i="32"/>
  <c r="I627" i="32"/>
  <c r="A628" i="32"/>
  <c r="B628" i="32"/>
  <c r="C628" i="32"/>
  <c r="D628" i="32"/>
  <c r="E628" i="32"/>
  <c r="F628" i="32"/>
  <c r="G628" i="32"/>
  <c r="H628" i="32"/>
  <c r="I628" i="32"/>
  <c r="A617" i="32"/>
  <c r="B617" i="32"/>
  <c r="C617" i="32"/>
  <c r="D617" i="32"/>
  <c r="E617" i="32"/>
  <c r="F617" i="32"/>
  <c r="G617" i="32"/>
  <c r="H617" i="32"/>
  <c r="I617" i="32"/>
  <c r="A618" i="32"/>
  <c r="B618" i="32"/>
  <c r="C618" i="32"/>
  <c r="D618" i="32"/>
  <c r="E618" i="32"/>
  <c r="F618" i="32"/>
  <c r="G618" i="32"/>
  <c r="H618" i="32"/>
  <c r="I618" i="32"/>
  <c r="A619" i="32"/>
  <c r="B619" i="32"/>
  <c r="C619" i="32"/>
  <c r="D619" i="32"/>
  <c r="E619" i="32"/>
  <c r="F619" i="32"/>
  <c r="G619" i="32"/>
  <c r="H619" i="32"/>
  <c r="I619" i="32"/>
  <c r="A605" i="32"/>
  <c r="B605" i="32"/>
  <c r="C605" i="32"/>
  <c r="D605" i="32"/>
  <c r="E605" i="32"/>
  <c r="F605" i="32"/>
  <c r="G605" i="32"/>
  <c r="H605" i="32"/>
  <c r="I605" i="32"/>
  <c r="A606" i="32"/>
  <c r="B606" i="32"/>
  <c r="C606" i="32"/>
  <c r="D606" i="32"/>
  <c r="E606" i="32"/>
  <c r="F606" i="32"/>
  <c r="G606" i="32"/>
  <c r="H606" i="32"/>
  <c r="I606" i="32"/>
  <c r="A607" i="32"/>
  <c r="B607" i="32"/>
  <c r="C607" i="32"/>
  <c r="D607" i="32"/>
  <c r="E607" i="32"/>
  <c r="F607" i="32"/>
  <c r="G607" i="32"/>
  <c r="H607" i="32"/>
  <c r="I607" i="32"/>
  <c r="A608" i="32"/>
  <c r="B608" i="32"/>
  <c r="C608" i="32"/>
  <c r="D608" i="32"/>
  <c r="E608" i="32"/>
  <c r="F608" i="32"/>
  <c r="G608" i="32"/>
  <c r="H608" i="32"/>
  <c r="I608" i="32"/>
  <c r="A609" i="32"/>
  <c r="B609" i="32"/>
  <c r="C609" i="32"/>
  <c r="D609" i="32"/>
  <c r="E609" i="32"/>
  <c r="F609" i="32"/>
  <c r="G609" i="32"/>
  <c r="H609" i="32"/>
  <c r="I609" i="32"/>
  <c r="A610" i="32"/>
  <c r="B610" i="32"/>
  <c r="C610" i="32"/>
  <c r="D610" i="32"/>
  <c r="E610" i="32"/>
  <c r="F610" i="32"/>
  <c r="G610" i="32"/>
  <c r="H610" i="32"/>
  <c r="I610" i="32"/>
  <c r="A611" i="32"/>
  <c r="B611" i="32"/>
  <c r="C611" i="32"/>
  <c r="D611" i="32"/>
  <c r="E611" i="32"/>
  <c r="F611" i="32"/>
  <c r="G611" i="32"/>
  <c r="H611" i="32"/>
  <c r="I611" i="32"/>
  <c r="A612" i="32"/>
  <c r="B612" i="32"/>
  <c r="C612" i="32"/>
  <c r="D612" i="32"/>
  <c r="E612" i="32"/>
  <c r="F612" i="32"/>
  <c r="G612" i="32"/>
  <c r="H612" i="32"/>
  <c r="I612" i="32"/>
  <c r="A613" i="32"/>
  <c r="B613" i="32"/>
  <c r="C613" i="32"/>
  <c r="D613" i="32"/>
  <c r="E613" i="32"/>
  <c r="F613" i="32"/>
  <c r="G613" i="32"/>
  <c r="H613" i="32"/>
  <c r="I613" i="32"/>
  <c r="A614" i="32"/>
  <c r="B614" i="32"/>
  <c r="C614" i="32"/>
  <c r="D614" i="32"/>
  <c r="E614" i="32"/>
  <c r="F614" i="32"/>
  <c r="G614" i="32"/>
  <c r="H614" i="32"/>
  <c r="I614" i="32"/>
  <c r="A615" i="32"/>
  <c r="B615" i="32"/>
  <c r="C615" i="32"/>
  <c r="D615" i="32"/>
  <c r="E615" i="32"/>
  <c r="F615" i="32"/>
  <c r="G615" i="32"/>
  <c r="H615" i="32"/>
  <c r="I615" i="32"/>
  <c r="A616" i="32"/>
  <c r="B616" i="32"/>
  <c r="C616" i="32"/>
  <c r="D616" i="32"/>
  <c r="E616" i="32"/>
  <c r="F616" i="32"/>
  <c r="G616" i="32"/>
  <c r="H616" i="32"/>
  <c r="I616" i="32"/>
  <c r="A600" i="32"/>
  <c r="B600" i="32"/>
  <c r="C600" i="32"/>
  <c r="D600" i="32"/>
  <c r="E600" i="32"/>
  <c r="F600" i="32"/>
  <c r="G600" i="32"/>
  <c r="H600" i="32"/>
  <c r="I600" i="32"/>
  <c r="A601" i="32"/>
  <c r="B601" i="32"/>
  <c r="C601" i="32"/>
  <c r="D601" i="32"/>
  <c r="E601" i="32"/>
  <c r="F601" i="32"/>
  <c r="G601" i="32"/>
  <c r="H601" i="32"/>
  <c r="I601" i="32"/>
  <c r="A602" i="32"/>
  <c r="B602" i="32"/>
  <c r="C602" i="32"/>
  <c r="D602" i="32"/>
  <c r="E602" i="32"/>
  <c r="F602" i="32"/>
  <c r="G602" i="32"/>
  <c r="H602" i="32"/>
  <c r="I602" i="32"/>
  <c r="A603" i="32"/>
  <c r="B603" i="32"/>
  <c r="C603" i="32"/>
  <c r="D603" i="32"/>
  <c r="E603" i="32"/>
  <c r="F603" i="32"/>
  <c r="G603" i="32"/>
  <c r="H603" i="32"/>
  <c r="I603" i="32"/>
  <c r="A604" i="32"/>
  <c r="B604" i="32"/>
  <c r="C604" i="32"/>
  <c r="D604" i="32"/>
  <c r="E604" i="32"/>
  <c r="F604" i="32"/>
  <c r="G604" i="32"/>
  <c r="H604" i="32"/>
  <c r="I604" i="32"/>
  <c r="I599" i="32"/>
  <c r="H599" i="32"/>
  <c r="G599" i="32"/>
  <c r="F599" i="32"/>
  <c r="E599" i="32"/>
  <c r="D599" i="32"/>
  <c r="C599" i="32"/>
  <c r="B599" i="32"/>
  <c r="A599" i="32"/>
  <c r="V67" i="44"/>
  <c r="K67" i="44"/>
  <c r="I67" i="44"/>
  <c r="F67" i="44"/>
  <c r="B67" i="44"/>
  <c r="C67" i="44" s="1"/>
  <c r="V66" i="44"/>
  <c r="K66" i="44"/>
  <c r="I66" i="44"/>
  <c r="F66" i="44"/>
  <c r="C66" i="44"/>
  <c r="B66" i="44"/>
  <c r="V65" i="44"/>
  <c r="K65" i="44"/>
  <c r="I65" i="44"/>
  <c r="F65" i="44"/>
  <c r="C65" i="44"/>
  <c r="B65" i="44"/>
  <c r="V64" i="44"/>
  <c r="K64" i="44"/>
  <c r="I64" i="44"/>
  <c r="F64" i="44"/>
  <c r="C64" i="44"/>
  <c r="B64" i="44"/>
  <c r="V63" i="44"/>
  <c r="K63" i="44"/>
  <c r="I63" i="44"/>
  <c r="F63" i="44"/>
  <c r="C63" i="44"/>
  <c r="B63" i="44"/>
  <c r="V62" i="44"/>
  <c r="K62" i="44"/>
  <c r="I62" i="44"/>
  <c r="F62" i="44"/>
  <c r="C62" i="44"/>
  <c r="B62" i="44"/>
  <c r="V61" i="44"/>
  <c r="K61" i="44"/>
  <c r="I61" i="44"/>
  <c r="F61" i="44"/>
  <c r="C61" i="44"/>
  <c r="B61" i="44"/>
  <c r="V60" i="44"/>
  <c r="K60" i="44"/>
  <c r="I60" i="44"/>
  <c r="F60" i="44"/>
  <c r="C60" i="44"/>
  <c r="B60" i="44"/>
  <c r="V59" i="44"/>
  <c r="K59" i="44"/>
  <c r="I59" i="44"/>
  <c r="F59" i="44"/>
  <c r="B59" i="44"/>
  <c r="C59" i="44" s="1"/>
  <c r="V58" i="44"/>
  <c r="K58" i="44"/>
  <c r="I58" i="44"/>
  <c r="F58" i="44"/>
  <c r="C58" i="44"/>
  <c r="B58" i="44"/>
  <c r="V57" i="44"/>
  <c r="K57" i="44"/>
  <c r="I57" i="44"/>
  <c r="F57" i="44"/>
  <c r="C57" i="44"/>
  <c r="B57" i="44"/>
  <c r="V56" i="44"/>
  <c r="K56" i="44"/>
  <c r="I56" i="44"/>
  <c r="F56" i="44"/>
  <c r="C56" i="44"/>
  <c r="B56" i="44"/>
  <c r="V55" i="44"/>
  <c r="K55" i="44"/>
  <c r="I55" i="44"/>
  <c r="F55" i="44"/>
  <c r="C55" i="44"/>
  <c r="B55" i="44"/>
  <c r="V54" i="44"/>
  <c r="K54" i="44"/>
  <c r="I54" i="44"/>
  <c r="F54" i="44"/>
  <c r="C54" i="44"/>
  <c r="B54" i="44"/>
  <c r="V53" i="44"/>
  <c r="K53" i="44"/>
  <c r="I53" i="44"/>
  <c r="F53" i="44"/>
  <c r="C53" i="44"/>
  <c r="B53" i="44"/>
  <c r="V52" i="44"/>
  <c r="K52" i="44"/>
  <c r="I52" i="44"/>
  <c r="F52" i="44"/>
  <c r="C52" i="44"/>
  <c r="B52" i="44"/>
  <c r="V51" i="44"/>
  <c r="K51" i="44"/>
  <c r="I51" i="44"/>
  <c r="F51" i="44"/>
  <c r="C51" i="44"/>
  <c r="B51" i="44"/>
  <c r="V50" i="44"/>
  <c r="K50" i="44"/>
  <c r="I50" i="44"/>
  <c r="F50" i="44"/>
  <c r="C50" i="44"/>
  <c r="B50" i="44"/>
  <c r="V49" i="44"/>
  <c r="K49" i="44"/>
  <c r="I49" i="44"/>
  <c r="F49" i="44"/>
  <c r="C49" i="44"/>
  <c r="B49" i="44"/>
  <c r="V48" i="44"/>
  <c r="K48" i="44"/>
  <c r="I48" i="44"/>
  <c r="F48" i="44"/>
  <c r="C48" i="44"/>
  <c r="B48" i="44"/>
  <c r="V47" i="44"/>
  <c r="K47" i="44"/>
  <c r="I47" i="44"/>
  <c r="F47" i="44"/>
  <c r="C47" i="44"/>
  <c r="B47" i="44"/>
  <c r="V45" i="44"/>
  <c r="K45" i="44"/>
  <c r="I45" i="44"/>
  <c r="F45" i="44"/>
  <c r="C45" i="44"/>
  <c r="B45" i="44"/>
  <c r="V44" i="44"/>
  <c r="K44" i="44"/>
  <c r="I44" i="44"/>
  <c r="F44" i="44"/>
  <c r="C44" i="44"/>
  <c r="B44" i="44"/>
  <c r="V43" i="44"/>
  <c r="K43" i="44"/>
  <c r="I43" i="44"/>
  <c r="F43" i="44"/>
  <c r="C43" i="44"/>
  <c r="B43" i="44"/>
  <c r="V42" i="44"/>
  <c r="K42" i="44"/>
  <c r="I42" i="44"/>
  <c r="F42" i="44"/>
  <c r="C42" i="44"/>
  <c r="B42" i="44"/>
  <c r="V41" i="44"/>
  <c r="K41" i="44"/>
  <c r="I41" i="44"/>
  <c r="F41" i="44"/>
  <c r="C41" i="44"/>
  <c r="B41" i="44"/>
  <c r="V40" i="44"/>
  <c r="K40" i="44"/>
  <c r="I40" i="44"/>
  <c r="F40" i="44"/>
  <c r="C40" i="44"/>
  <c r="B40" i="44"/>
  <c r="V39" i="44"/>
  <c r="K39" i="44"/>
  <c r="I39" i="44"/>
  <c r="F39" i="44"/>
  <c r="C39" i="44"/>
  <c r="B39" i="44"/>
  <c r="V38" i="44"/>
  <c r="K38" i="44"/>
  <c r="I38" i="44"/>
  <c r="F38" i="44"/>
  <c r="B38" i="44"/>
  <c r="C38" i="44" s="1"/>
  <c r="V37" i="44"/>
  <c r="K37" i="44"/>
  <c r="I37" i="44"/>
  <c r="F37" i="44"/>
  <c r="B37" i="44"/>
  <c r="C37" i="44" s="1"/>
  <c r="V36" i="44"/>
  <c r="K36" i="44"/>
  <c r="I36" i="44"/>
  <c r="F36" i="44"/>
  <c r="C36" i="44"/>
  <c r="B36" i="44"/>
  <c r="V35" i="44"/>
  <c r="K35" i="44"/>
  <c r="I35" i="44"/>
  <c r="F35" i="44"/>
  <c r="C35" i="44"/>
  <c r="B35" i="44"/>
  <c r="V34" i="44"/>
  <c r="K34" i="44"/>
  <c r="I34" i="44"/>
  <c r="F34" i="44"/>
  <c r="C34" i="44"/>
  <c r="B34" i="44"/>
  <c r="V33" i="44"/>
  <c r="K33" i="44"/>
  <c r="I33" i="44"/>
  <c r="F33" i="44"/>
  <c r="C33" i="44"/>
  <c r="B33" i="44"/>
  <c r="V32" i="44"/>
  <c r="K32" i="44"/>
  <c r="I32" i="44"/>
  <c r="F32" i="44"/>
  <c r="C32" i="44"/>
  <c r="B32" i="44"/>
  <c r="V31" i="44"/>
  <c r="K31" i="44"/>
  <c r="I31" i="44"/>
  <c r="F31" i="44"/>
  <c r="C31" i="44"/>
  <c r="B31" i="44"/>
  <c r="V30" i="44"/>
  <c r="K30" i="44"/>
  <c r="I30" i="44"/>
  <c r="F30" i="44"/>
  <c r="C30" i="44"/>
  <c r="B30" i="44"/>
  <c r="V29" i="44"/>
  <c r="K29" i="44"/>
  <c r="I29" i="44"/>
  <c r="F29" i="44"/>
  <c r="C29" i="44"/>
  <c r="B29" i="44"/>
  <c r="V28" i="44"/>
  <c r="K28" i="44"/>
  <c r="I28" i="44"/>
  <c r="F28" i="44"/>
  <c r="C28" i="44"/>
  <c r="B28" i="44"/>
  <c r="V27" i="44"/>
  <c r="K27" i="44"/>
  <c r="I27" i="44"/>
  <c r="F27" i="44"/>
  <c r="C27" i="44"/>
  <c r="B27" i="44"/>
  <c r="V26" i="44"/>
  <c r="K26" i="44"/>
  <c r="I26" i="44"/>
  <c r="F26" i="44"/>
  <c r="C26" i="44"/>
  <c r="B26" i="44"/>
  <c r="V25" i="44"/>
  <c r="K25" i="44"/>
  <c r="I25" i="44"/>
  <c r="F25" i="44"/>
  <c r="C25" i="44"/>
  <c r="B25" i="44"/>
  <c r="V20" i="44"/>
  <c r="V21" i="44"/>
  <c r="V22" i="44"/>
  <c r="V23" i="44"/>
  <c r="V4" i="44"/>
  <c r="V5" i="44"/>
  <c r="V6" i="44"/>
  <c r="V7" i="44"/>
  <c r="V8" i="44"/>
  <c r="V9" i="44"/>
  <c r="V10" i="44"/>
  <c r="V11" i="44"/>
  <c r="V12" i="44"/>
  <c r="V13" i="44"/>
  <c r="V14" i="44"/>
  <c r="V15" i="44"/>
  <c r="V16" i="44"/>
  <c r="V17" i="44"/>
  <c r="V18" i="44"/>
  <c r="V19" i="44"/>
  <c r="K14" i="44"/>
  <c r="K15" i="44"/>
  <c r="K16" i="44"/>
  <c r="K17" i="44"/>
  <c r="K18" i="44"/>
  <c r="K19" i="44"/>
  <c r="K20" i="44"/>
  <c r="K21" i="44"/>
  <c r="K22" i="44"/>
  <c r="K23" i="44"/>
  <c r="K7" i="44"/>
  <c r="K8" i="44"/>
  <c r="K9" i="44"/>
  <c r="K10" i="44"/>
  <c r="K11" i="44"/>
  <c r="K12" i="44"/>
  <c r="K13" i="44"/>
  <c r="K4" i="44"/>
  <c r="K5" i="44"/>
  <c r="K6" i="44"/>
  <c r="K3" i="44"/>
  <c r="I20" i="44"/>
  <c r="I21" i="44"/>
  <c r="I22" i="44"/>
  <c r="I23" i="44"/>
  <c r="I4" i="44"/>
  <c r="I5" i="44"/>
  <c r="I6" i="44"/>
  <c r="I7" i="44"/>
  <c r="I8" i="44"/>
  <c r="I9" i="44"/>
  <c r="I10" i="44"/>
  <c r="I11" i="44"/>
  <c r="I12" i="44"/>
  <c r="I13" i="44"/>
  <c r="I14" i="44"/>
  <c r="I15" i="44"/>
  <c r="I16" i="44"/>
  <c r="I17" i="44"/>
  <c r="I18" i="44"/>
  <c r="I19" i="44"/>
  <c r="B14" i="44"/>
  <c r="C14" i="44" s="1"/>
  <c r="B15" i="44"/>
  <c r="C15" i="44" s="1"/>
  <c r="B16" i="44"/>
  <c r="C16" i="44" s="1"/>
  <c r="B17" i="44"/>
  <c r="C17" i="44" s="1"/>
  <c r="B18" i="44"/>
  <c r="C18" i="44" s="1"/>
  <c r="B19" i="44"/>
  <c r="C19" i="44" s="1"/>
  <c r="B20" i="44"/>
  <c r="C20" i="44" s="1"/>
  <c r="B21" i="44"/>
  <c r="C21" i="44" s="1"/>
  <c r="B22" i="44"/>
  <c r="C22" i="44" s="1"/>
  <c r="B23" i="44"/>
  <c r="C23" i="44" s="1"/>
  <c r="B4" i="44"/>
  <c r="C4" i="44" s="1"/>
  <c r="B5" i="44"/>
  <c r="C5" i="44" s="1"/>
  <c r="B6" i="44"/>
  <c r="C6" i="44" s="1"/>
  <c r="B7" i="44"/>
  <c r="C7" i="44" s="1"/>
  <c r="B8" i="44"/>
  <c r="C8" i="44" s="1"/>
  <c r="B9" i="44"/>
  <c r="C9" i="44" s="1"/>
  <c r="B10" i="44"/>
  <c r="C10" i="44" s="1"/>
  <c r="B11" i="44"/>
  <c r="C11" i="44" s="1"/>
  <c r="B12" i="44"/>
  <c r="C12" i="44" s="1"/>
  <c r="B13" i="44"/>
  <c r="C13" i="44" s="1"/>
  <c r="F17" i="44"/>
  <c r="F18" i="44"/>
  <c r="F19" i="44"/>
  <c r="F20" i="44"/>
  <c r="F21" i="44"/>
  <c r="F22" i="44"/>
  <c r="F23" i="44"/>
  <c r="F4" i="44"/>
  <c r="F5" i="44"/>
  <c r="F6" i="44"/>
  <c r="F7" i="44"/>
  <c r="F8" i="44"/>
  <c r="F9" i="44"/>
  <c r="F10" i="44"/>
  <c r="F11" i="44"/>
  <c r="F12" i="44"/>
  <c r="F13" i="44"/>
  <c r="F14" i="44"/>
  <c r="F15" i="44"/>
  <c r="F16" i="44"/>
  <c r="V3" i="44"/>
  <c r="I3" i="44"/>
  <c r="F3" i="44"/>
  <c r="B3" i="44"/>
  <c r="C3" i="44" s="1"/>
  <c r="Z73" i="28"/>
  <c r="Z62" i="28"/>
  <c r="Z61" i="28"/>
  <c r="Z18" i="28"/>
  <c r="Z17" i="28"/>
  <c r="Z16" i="28"/>
  <c r="Z15" i="28"/>
  <c r="N71" i="34"/>
  <c r="N72" i="34"/>
  <c r="N73" i="34"/>
  <c r="N74" i="34"/>
  <c r="N75" i="34"/>
  <c r="N76" i="34"/>
  <c r="N77" i="34"/>
  <c r="N78" i="34"/>
  <c r="N23" i="34"/>
  <c r="N24" i="34"/>
  <c r="N25" i="34"/>
  <c r="N26" i="34"/>
  <c r="N27" i="34"/>
  <c r="N28" i="34"/>
  <c r="N29" i="34"/>
  <c r="N30" i="34"/>
  <c r="N31" i="34"/>
  <c r="N32" i="34"/>
  <c r="N33" i="34"/>
  <c r="N34" i="34"/>
  <c r="N35" i="34"/>
  <c r="N36" i="34"/>
  <c r="N37" i="34"/>
  <c r="N38" i="34"/>
  <c r="N39" i="34"/>
  <c r="N40" i="34"/>
  <c r="N41" i="34"/>
  <c r="N42" i="34"/>
  <c r="N43" i="34"/>
  <c r="N44" i="34"/>
  <c r="N45" i="34"/>
  <c r="N46" i="34"/>
  <c r="N47" i="34"/>
  <c r="N48" i="34"/>
  <c r="N49" i="34"/>
  <c r="N50" i="34"/>
  <c r="N51" i="34"/>
  <c r="N52" i="34"/>
  <c r="N53" i="34"/>
  <c r="N54" i="34"/>
  <c r="N55" i="34"/>
  <c r="N56" i="34"/>
  <c r="N57" i="34"/>
  <c r="N58" i="34"/>
  <c r="N59" i="34"/>
  <c r="N60" i="34"/>
  <c r="N61" i="34"/>
  <c r="N62" i="34"/>
  <c r="N63" i="34"/>
  <c r="N64" i="34"/>
  <c r="N65" i="34"/>
  <c r="N66" i="34"/>
  <c r="N67" i="34"/>
  <c r="N68" i="34"/>
  <c r="N69" i="34"/>
  <c r="N70" i="34"/>
  <c r="A201" i="32"/>
  <c r="B201" i="32"/>
  <c r="C201" i="32"/>
  <c r="D201" i="32"/>
  <c r="E201" i="32"/>
  <c r="F201" i="32"/>
  <c r="G201" i="32"/>
  <c r="H201" i="32"/>
  <c r="I201" i="32"/>
  <c r="A400" i="32"/>
  <c r="B400" i="32"/>
  <c r="C400" i="32"/>
  <c r="D400" i="32"/>
  <c r="E400" i="32"/>
  <c r="F400" i="32"/>
  <c r="G400" i="32"/>
  <c r="H400" i="32"/>
  <c r="I400" i="32"/>
  <c r="I598" i="26"/>
  <c r="F598" i="26"/>
  <c r="B598" i="26"/>
  <c r="C598" i="26" s="1"/>
  <c r="I597" i="26"/>
  <c r="F597" i="26"/>
  <c r="B597" i="26"/>
  <c r="C597" i="26" s="1"/>
  <c r="I596" i="26"/>
  <c r="F596" i="26"/>
  <c r="B596" i="26"/>
  <c r="C596" i="26" s="1"/>
  <c r="I595" i="26"/>
  <c r="F595" i="26"/>
  <c r="B595" i="26"/>
  <c r="C595" i="26" s="1"/>
  <c r="I594" i="26"/>
  <c r="F594" i="26"/>
  <c r="B594" i="26"/>
  <c r="C594" i="26" s="1"/>
  <c r="I593" i="26"/>
  <c r="F593" i="26"/>
  <c r="B593" i="26"/>
  <c r="C593" i="26" s="1"/>
  <c r="I592" i="26"/>
  <c r="F592" i="26"/>
  <c r="B592" i="26"/>
  <c r="C592" i="26" s="1"/>
  <c r="I591" i="26"/>
  <c r="F591" i="26"/>
  <c r="B591" i="26"/>
  <c r="C591" i="26" s="1"/>
  <c r="I590" i="26"/>
  <c r="F590" i="26"/>
  <c r="B590" i="26"/>
  <c r="C590" i="26" s="1"/>
  <c r="I589" i="26"/>
  <c r="F589" i="26"/>
  <c r="B589" i="26"/>
  <c r="C589" i="26" s="1"/>
  <c r="I588" i="26"/>
  <c r="F588" i="26"/>
  <c r="B588" i="26"/>
  <c r="C588" i="26" s="1"/>
  <c r="I587" i="26"/>
  <c r="B587" i="26"/>
  <c r="C587" i="26" s="1"/>
  <c r="I586" i="26"/>
  <c r="B586" i="26"/>
  <c r="C586" i="26" s="1"/>
  <c r="I585" i="26"/>
  <c r="F585" i="26"/>
  <c r="B585" i="26"/>
  <c r="C585" i="26" s="1"/>
  <c r="I584" i="26"/>
  <c r="F584" i="26"/>
  <c r="B584" i="26"/>
  <c r="C584" i="26" s="1"/>
  <c r="I583" i="26"/>
  <c r="F583" i="26"/>
  <c r="B583" i="26"/>
  <c r="C583" i="26" s="1"/>
  <c r="I582" i="26"/>
  <c r="F582" i="26"/>
  <c r="B582" i="26"/>
  <c r="C582" i="26" s="1"/>
  <c r="I581" i="26"/>
  <c r="F581" i="26"/>
  <c r="B581" i="26"/>
  <c r="C581" i="26" s="1"/>
  <c r="I580" i="26"/>
  <c r="F580" i="26"/>
  <c r="B580" i="26"/>
  <c r="C580" i="26" s="1"/>
  <c r="I579" i="26"/>
  <c r="F579" i="26"/>
  <c r="B579" i="26"/>
  <c r="C579" i="26" s="1"/>
  <c r="I578" i="26"/>
  <c r="F578" i="26"/>
  <c r="B578" i="26"/>
  <c r="C578" i="26" s="1"/>
  <c r="I577" i="26"/>
  <c r="F577" i="26"/>
  <c r="B577" i="26"/>
  <c r="C577" i="26" s="1"/>
  <c r="I576" i="26"/>
  <c r="F576" i="26"/>
  <c r="B576" i="26"/>
  <c r="C576" i="26" s="1"/>
  <c r="I575" i="26"/>
  <c r="F575" i="26"/>
  <c r="B575" i="26"/>
  <c r="C575" i="26" s="1"/>
  <c r="I574" i="26"/>
  <c r="F574" i="26"/>
  <c r="B574" i="26"/>
  <c r="C574" i="26" s="1"/>
  <c r="I573" i="26"/>
  <c r="F573" i="26"/>
  <c r="B573" i="26"/>
  <c r="C573" i="26" s="1"/>
  <c r="I572" i="26"/>
  <c r="F572" i="26"/>
  <c r="B572" i="26"/>
  <c r="C572" i="26" s="1"/>
  <c r="I571" i="26"/>
  <c r="F571" i="26"/>
  <c r="B571" i="26"/>
  <c r="C571" i="26" s="1"/>
  <c r="I570" i="26"/>
  <c r="F570" i="26"/>
  <c r="B570" i="26"/>
  <c r="C570" i="26" s="1"/>
  <c r="I569" i="26"/>
  <c r="F569" i="26"/>
  <c r="B569" i="26"/>
  <c r="C569" i="26" s="1"/>
  <c r="I568" i="26"/>
  <c r="F568" i="26"/>
  <c r="B568" i="26"/>
  <c r="C568" i="26" s="1"/>
  <c r="I567" i="26"/>
  <c r="F567" i="26"/>
  <c r="B567" i="26"/>
  <c r="C567" i="26" s="1"/>
  <c r="I566" i="26"/>
  <c r="F566" i="26"/>
  <c r="B566" i="26"/>
  <c r="C566" i="26" s="1"/>
  <c r="I565" i="26"/>
  <c r="F565" i="26"/>
  <c r="B565" i="26"/>
  <c r="C565" i="26" s="1"/>
  <c r="I564" i="26"/>
  <c r="F564" i="26"/>
  <c r="B564" i="26"/>
  <c r="C564" i="26" s="1"/>
  <c r="I563" i="26"/>
  <c r="F563" i="26"/>
  <c r="B563" i="26"/>
  <c r="C563" i="26" s="1"/>
  <c r="I562" i="26"/>
  <c r="F562" i="26"/>
  <c r="B562" i="26"/>
  <c r="C562" i="26" s="1"/>
  <c r="I561" i="26"/>
  <c r="F561" i="26"/>
  <c r="B561" i="26"/>
  <c r="C561" i="26" s="1"/>
  <c r="I560" i="26"/>
  <c r="F560" i="26"/>
  <c r="B560" i="26"/>
  <c r="C560" i="26" s="1"/>
  <c r="I559" i="26"/>
  <c r="F559" i="26"/>
  <c r="B559" i="26"/>
  <c r="C559" i="26" s="1"/>
  <c r="I558" i="26"/>
  <c r="F558" i="26"/>
  <c r="B558" i="26"/>
  <c r="C558" i="26" s="1"/>
  <c r="I557" i="26"/>
  <c r="F557" i="26"/>
  <c r="B557" i="26"/>
  <c r="C557" i="26" s="1"/>
  <c r="I556" i="26"/>
  <c r="F556" i="26"/>
  <c r="B556" i="26"/>
  <c r="C556" i="26" s="1"/>
  <c r="I555" i="26"/>
  <c r="F555" i="26"/>
  <c r="B555" i="26"/>
  <c r="C555" i="26" s="1"/>
  <c r="I554" i="26"/>
  <c r="F554" i="26"/>
  <c r="B554" i="26"/>
  <c r="C554" i="26" s="1"/>
  <c r="I553" i="26"/>
  <c r="F553" i="26"/>
  <c r="B553" i="26"/>
  <c r="C553" i="26" s="1"/>
  <c r="I552" i="26"/>
  <c r="F552" i="26"/>
  <c r="B552" i="26"/>
  <c r="C552" i="26" s="1"/>
  <c r="I551" i="26"/>
  <c r="F551" i="26"/>
  <c r="B551" i="26"/>
  <c r="C551" i="26" s="1"/>
  <c r="I550" i="26"/>
  <c r="F550" i="26"/>
  <c r="B550" i="26"/>
  <c r="C550" i="26" s="1"/>
  <c r="I549" i="26"/>
  <c r="F549" i="26"/>
  <c r="B549" i="26"/>
  <c r="C549" i="26" s="1"/>
  <c r="I548" i="26"/>
  <c r="F548" i="26"/>
  <c r="B548" i="26"/>
  <c r="C548" i="26" s="1"/>
  <c r="I547" i="26"/>
  <c r="F547" i="26"/>
  <c r="B547" i="26"/>
  <c r="C547" i="26" s="1"/>
  <c r="I546" i="26"/>
  <c r="F546" i="26"/>
  <c r="B546" i="26"/>
  <c r="C546" i="26" s="1"/>
  <c r="I545" i="26"/>
  <c r="F545" i="26"/>
  <c r="B545" i="26"/>
  <c r="C545" i="26" s="1"/>
  <c r="I544" i="26"/>
  <c r="F544" i="26"/>
  <c r="B544" i="26"/>
  <c r="C544" i="26" s="1"/>
  <c r="I543" i="26"/>
  <c r="F543" i="26"/>
  <c r="B543" i="26"/>
  <c r="C543" i="26" s="1"/>
  <c r="I542" i="26"/>
  <c r="F542" i="26"/>
  <c r="B542" i="26"/>
  <c r="C542" i="26" s="1"/>
  <c r="I541" i="26"/>
  <c r="F541" i="26"/>
  <c r="B541" i="26"/>
  <c r="C541" i="26" s="1"/>
  <c r="I540" i="26"/>
  <c r="F540" i="26"/>
  <c r="B540" i="26"/>
  <c r="C540" i="26" s="1"/>
  <c r="F539" i="26"/>
  <c r="B539" i="26"/>
  <c r="C539" i="26" s="1"/>
  <c r="F538" i="26"/>
  <c r="B538" i="26"/>
  <c r="C538" i="26" s="1"/>
  <c r="I537" i="26"/>
  <c r="F537" i="26"/>
  <c r="B537" i="26"/>
  <c r="C537" i="26" s="1"/>
  <c r="I536" i="26"/>
  <c r="F536" i="26"/>
  <c r="B536" i="26"/>
  <c r="C536" i="26" s="1"/>
  <c r="I535" i="26"/>
  <c r="F535" i="26"/>
  <c r="B535" i="26"/>
  <c r="C535" i="26" s="1"/>
  <c r="I534" i="26"/>
  <c r="F534" i="26"/>
  <c r="B534" i="26"/>
  <c r="C534" i="26" s="1"/>
  <c r="I533" i="26"/>
  <c r="F533" i="26"/>
  <c r="B533" i="26"/>
  <c r="C533" i="26" s="1"/>
  <c r="I531" i="26"/>
  <c r="F531" i="26"/>
  <c r="B531" i="26"/>
  <c r="C531" i="26" s="1"/>
  <c r="I530" i="26"/>
  <c r="F530" i="26"/>
  <c r="B530" i="26"/>
  <c r="C530" i="26" s="1"/>
  <c r="I529" i="26"/>
  <c r="F529" i="26"/>
  <c r="B529" i="26"/>
  <c r="C529" i="26" s="1"/>
  <c r="I528" i="26"/>
  <c r="F528" i="26"/>
  <c r="B528" i="26"/>
  <c r="C528" i="26" s="1"/>
  <c r="I527" i="26"/>
  <c r="F527" i="26"/>
  <c r="B527" i="26"/>
  <c r="C527" i="26" s="1"/>
  <c r="I526" i="26"/>
  <c r="F526" i="26"/>
  <c r="B526" i="26"/>
  <c r="C526" i="26" s="1"/>
  <c r="I525" i="26"/>
  <c r="F525" i="26"/>
  <c r="B525" i="26"/>
  <c r="C525" i="26" s="1"/>
  <c r="I524" i="26"/>
  <c r="F524" i="26"/>
  <c r="B524" i="26"/>
  <c r="C524" i="26" s="1"/>
  <c r="I523" i="26"/>
  <c r="F523" i="26"/>
  <c r="B523" i="26"/>
  <c r="C523" i="26" s="1"/>
  <c r="I522" i="26"/>
  <c r="F522" i="26"/>
  <c r="B522" i="26"/>
  <c r="C522" i="26" s="1"/>
  <c r="I521" i="26"/>
  <c r="F521" i="26"/>
  <c r="B521" i="26"/>
  <c r="C521" i="26" s="1"/>
  <c r="I520" i="26"/>
  <c r="F520" i="26"/>
  <c r="B520" i="26"/>
  <c r="C520" i="26" s="1"/>
  <c r="I519" i="26"/>
  <c r="F519" i="26"/>
  <c r="B519" i="26"/>
  <c r="C519" i="26" s="1"/>
  <c r="I518" i="26"/>
  <c r="F518" i="26"/>
  <c r="B518" i="26"/>
  <c r="C518" i="26" s="1"/>
  <c r="I517" i="26"/>
  <c r="F517" i="26"/>
  <c r="B517" i="26"/>
  <c r="C517" i="26" s="1"/>
  <c r="I516" i="26"/>
  <c r="F516" i="26"/>
  <c r="B516" i="26"/>
  <c r="C516" i="26" s="1"/>
  <c r="I515" i="26"/>
  <c r="F515" i="26"/>
  <c r="B515" i="26"/>
  <c r="C515" i="26" s="1"/>
  <c r="I514" i="26"/>
  <c r="F514" i="26"/>
  <c r="B514" i="26"/>
  <c r="C514" i="26" s="1"/>
  <c r="I513" i="26"/>
  <c r="F513" i="26"/>
  <c r="B513" i="26"/>
  <c r="C513" i="26" s="1"/>
  <c r="I512" i="26"/>
  <c r="F512" i="26"/>
  <c r="B512" i="26"/>
  <c r="C512" i="26" s="1"/>
  <c r="I511" i="26"/>
  <c r="F511" i="26"/>
  <c r="B511" i="26"/>
  <c r="C511" i="26" s="1"/>
  <c r="I510" i="26"/>
  <c r="F510" i="26"/>
  <c r="B510" i="26"/>
  <c r="C510" i="26" s="1"/>
  <c r="I509" i="26"/>
  <c r="F509" i="26"/>
  <c r="B509" i="26"/>
  <c r="C509" i="26" s="1"/>
  <c r="I508" i="26"/>
  <c r="F508" i="26"/>
  <c r="B508" i="26"/>
  <c r="C508" i="26" s="1"/>
  <c r="I507" i="26"/>
  <c r="F507" i="26"/>
  <c r="B507" i="26"/>
  <c r="C507" i="26" s="1"/>
  <c r="I506" i="26"/>
  <c r="F506" i="26"/>
  <c r="B506" i="26"/>
  <c r="C506" i="26" s="1"/>
  <c r="I505" i="26"/>
  <c r="F505" i="26"/>
  <c r="B505" i="26"/>
  <c r="C505" i="26" s="1"/>
  <c r="I504" i="26"/>
  <c r="F504" i="26"/>
  <c r="B504" i="26"/>
  <c r="C504" i="26" s="1"/>
  <c r="I503" i="26"/>
  <c r="F503" i="26"/>
  <c r="B503" i="26"/>
  <c r="C503" i="26" s="1"/>
  <c r="I502" i="26"/>
  <c r="F502" i="26"/>
  <c r="B502" i="26"/>
  <c r="C502" i="26" s="1"/>
  <c r="I501" i="26"/>
  <c r="F501" i="26"/>
  <c r="B501" i="26"/>
  <c r="C501" i="26" s="1"/>
  <c r="I500" i="26"/>
  <c r="F500" i="26"/>
  <c r="B500" i="26"/>
  <c r="C500" i="26" s="1"/>
  <c r="I499" i="26"/>
  <c r="F499" i="26"/>
  <c r="B499" i="26"/>
  <c r="C499" i="26" s="1"/>
  <c r="I498" i="26"/>
  <c r="F498" i="26"/>
  <c r="B498" i="26"/>
  <c r="C498" i="26" s="1"/>
  <c r="I497" i="26"/>
  <c r="F497" i="26"/>
  <c r="B497" i="26"/>
  <c r="C497" i="26" s="1"/>
  <c r="I496" i="26"/>
  <c r="F496" i="26"/>
  <c r="B496" i="26"/>
  <c r="C496" i="26" s="1"/>
  <c r="I495" i="26"/>
  <c r="F495" i="26"/>
  <c r="B495" i="26"/>
  <c r="C495" i="26" s="1"/>
  <c r="I494" i="26"/>
  <c r="F494" i="26"/>
  <c r="B494" i="26"/>
  <c r="C494" i="26" s="1"/>
  <c r="I493" i="26"/>
  <c r="F493" i="26"/>
  <c r="B493" i="26"/>
  <c r="C493" i="26" s="1"/>
  <c r="I492" i="26"/>
  <c r="F492" i="26"/>
  <c r="B492" i="26"/>
  <c r="C492" i="26" s="1"/>
  <c r="I491" i="26"/>
  <c r="F491" i="26"/>
  <c r="B491" i="26"/>
  <c r="C491" i="26" s="1"/>
  <c r="I490" i="26"/>
  <c r="F490" i="26"/>
  <c r="B490" i="26"/>
  <c r="C490" i="26" s="1"/>
  <c r="I489" i="26"/>
  <c r="F489" i="26"/>
  <c r="B489" i="26"/>
  <c r="C489" i="26" s="1"/>
  <c r="I488" i="26"/>
  <c r="B488" i="26"/>
  <c r="C488" i="26" s="1"/>
  <c r="I487" i="26"/>
  <c r="B487" i="26"/>
  <c r="C487" i="26" s="1"/>
  <c r="I486" i="26"/>
  <c r="B486" i="26"/>
  <c r="C486" i="26" s="1"/>
  <c r="I485" i="26"/>
  <c r="B485" i="26"/>
  <c r="C485" i="26" s="1"/>
  <c r="I484" i="26"/>
  <c r="F484" i="26"/>
  <c r="B484" i="26"/>
  <c r="C484" i="26" s="1"/>
  <c r="I483" i="26"/>
  <c r="F483" i="26"/>
  <c r="B483" i="26"/>
  <c r="C483" i="26" s="1"/>
  <c r="I482" i="26"/>
  <c r="F482" i="26"/>
  <c r="B482" i="26"/>
  <c r="C482" i="26" s="1"/>
  <c r="I481" i="26"/>
  <c r="F481" i="26"/>
  <c r="B481" i="26"/>
  <c r="C481" i="26" s="1"/>
  <c r="I480" i="26"/>
  <c r="F480" i="26"/>
  <c r="B480" i="26"/>
  <c r="C480" i="26" s="1"/>
  <c r="I479" i="26"/>
  <c r="F479" i="26"/>
  <c r="B479" i="26"/>
  <c r="C479" i="26" s="1"/>
  <c r="I478" i="26"/>
  <c r="F478" i="26"/>
  <c r="B478" i="26"/>
  <c r="C478" i="26" s="1"/>
  <c r="I477" i="26"/>
  <c r="F477" i="26"/>
  <c r="B477" i="26"/>
  <c r="C477" i="26" s="1"/>
  <c r="I476" i="26"/>
  <c r="F476" i="26"/>
  <c r="B476" i="26"/>
  <c r="C476" i="26" s="1"/>
  <c r="I475" i="26"/>
  <c r="F475" i="26"/>
  <c r="B475" i="26"/>
  <c r="C475" i="26" s="1"/>
  <c r="I474" i="26"/>
  <c r="F474" i="26"/>
  <c r="B474" i="26"/>
  <c r="C474" i="26" s="1"/>
  <c r="I473" i="26"/>
  <c r="F473" i="26"/>
  <c r="B473" i="26"/>
  <c r="C473" i="26" s="1"/>
  <c r="I472" i="26"/>
  <c r="F472" i="26"/>
  <c r="B472" i="26"/>
  <c r="C472" i="26" s="1"/>
  <c r="I471" i="26"/>
  <c r="F471" i="26"/>
  <c r="B471" i="26"/>
  <c r="C471" i="26" s="1"/>
  <c r="I470" i="26"/>
  <c r="F470" i="26"/>
  <c r="B470" i="26"/>
  <c r="C470" i="26" s="1"/>
  <c r="I469" i="26"/>
  <c r="F469" i="26"/>
  <c r="B469" i="26"/>
  <c r="C469" i="26" s="1"/>
  <c r="I468" i="26"/>
  <c r="F468" i="26"/>
  <c r="B468" i="26"/>
  <c r="C468" i="26" s="1"/>
  <c r="I467" i="26"/>
  <c r="F467" i="26"/>
  <c r="B467" i="26"/>
  <c r="C467" i="26" s="1"/>
  <c r="I466" i="26"/>
  <c r="F466" i="26"/>
  <c r="B466" i="26"/>
  <c r="C466" i="26" s="1"/>
  <c r="I465" i="26"/>
  <c r="F465" i="26"/>
  <c r="B465" i="26"/>
  <c r="C465" i="26" s="1"/>
  <c r="I464" i="26"/>
  <c r="F464" i="26"/>
  <c r="B464" i="26"/>
  <c r="C464" i="26" s="1"/>
  <c r="I463" i="26"/>
  <c r="F463" i="26"/>
  <c r="B463" i="26"/>
  <c r="C463" i="26" s="1"/>
  <c r="I462" i="26"/>
  <c r="F462" i="26"/>
  <c r="B462" i="26"/>
  <c r="C462" i="26" s="1"/>
  <c r="I461" i="26"/>
  <c r="F461" i="26"/>
  <c r="B461" i="26"/>
  <c r="C461" i="26" s="1"/>
  <c r="I460" i="26"/>
  <c r="F460" i="26"/>
  <c r="B460" i="26"/>
  <c r="C460" i="26" s="1"/>
  <c r="I459" i="26"/>
  <c r="F459" i="26"/>
  <c r="B459" i="26"/>
  <c r="C459" i="26" s="1"/>
  <c r="I458" i="26"/>
  <c r="F458" i="26"/>
  <c r="B458" i="26"/>
  <c r="C458" i="26" s="1"/>
  <c r="I457" i="26"/>
  <c r="F457" i="26"/>
  <c r="B457" i="26"/>
  <c r="C457" i="26" s="1"/>
  <c r="I456" i="26"/>
  <c r="F456" i="26"/>
  <c r="B456" i="26"/>
  <c r="C456" i="26" s="1"/>
  <c r="I455" i="26"/>
  <c r="F455" i="26"/>
  <c r="B455" i="26"/>
  <c r="C455" i="26" s="1"/>
  <c r="I454" i="26"/>
  <c r="F454" i="26"/>
  <c r="B454" i="26"/>
  <c r="C454" i="26" s="1"/>
  <c r="I453" i="26"/>
  <c r="F453" i="26"/>
  <c r="B453" i="26"/>
  <c r="C453" i="26" s="1"/>
  <c r="I452" i="26"/>
  <c r="F452" i="26"/>
  <c r="B452" i="26"/>
  <c r="C452" i="26" s="1"/>
  <c r="I451" i="26"/>
  <c r="F451" i="26"/>
  <c r="B451" i="26"/>
  <c r="C451" i="26" s="1"/>
  <c r="I450" i="26"/>
  <c r="F450" i="26"/>
  <c r="B450" i="26"/>
  <c r="C450" i="26" s="1"/>
  <c r="I449" i="26"/>
  <c r="F449" i="26"/>
  <c r="B449" i="26"/>
  <c r="C449" i="26" s="1"/>
  <c r="I448" i="26"/>
  <c r="F448" i="26"/>
  <c r="B448" i="26"/>
  <c r="C448" i="26" s="1"/>
  <c r="I447" i="26"/>
  <c r="F447" i="26"/>
  <c r="B447" i="26"/>
  <c r="C447" i="26" s="1"/>
  <c r="I446" i="26"/>
  <c r="F446" i="26"/>
  <c r="B446" i="26"/>
  <c r="C446" i="26" s="1"/>
  <c r="I445" i="26"/>
  <c r="F445" i="26"/>
  <c r="B445" i="26"/>
  <c r="C445" i="26" s="1"/>
  <c r="I444" i="26"/>
  <c r="F444" i="26"/>
  <c r="B444" i="26"/>
  <c r="C444" i="26" s="1"/>
  <c r="I443" i="26"/>
  <c r="F443" i="26"/>
  <c r="B443" i="26"/>
  <c r="C443" i="26" s="1"/>
  <c r="I442" i="26"/>
  <c r="F442" i="26"/>
  <c r="B442" i="26"/>
  <c r="C442" i="26" s="1"/>
  <c r="I441" i="26"/>
  <c r="F441" i="26"/>
  <c r="B441" i="26"/>
  <c r="C441" i="26" s="1"/>
  <c r="I440" i="26"/>
  <c r="F440" i="26"/>
  <c r="B440" i="26"/>
  <c r="C440" i="26" s="1"/>
  <c r="I439" i="26"/>
  <c r="F439" i="26"/>
  <c r="B439" i="26"/>
  <c r="C439" i="26" s="1"/>
  <c r="I438" i="26"/>
  <c r="F438" i="26"/>
  <c r="B438" i="26"/>
  <c r="C438" i="26" s="1"/>
  <c r="I437" i="26"/>
  <c r="F437" i="26"/>
  <c r="B437" i="26"/>
  <c r="C437" i="26" s="1"/>
  <c r="I436" i="26"/>
  <c r="F436" i="26"/>
  <c r="B436" i="26"/>
  <c r="C436" i="26" s="1"/>
  <c r="I435" i="26"/>
  <c r="F435" i="26"/>
  <c r="B435" i="26"/>
  <c r="C435" i="26" s="1"/>
  <c r="I434" i="26"/>
  <c r="F434" i="26"/>
  <c r="B434" i="26"/>
  <c r="C434" i="26" s="1"/>
  <c r="I433" i="26"/>
  <c r="F433" i="26"/>
  <c r="B433" i="26"/>
  <c r="C433" i="26" s="1"/>
  <c r="I432" i="26"/>
  <c r="F432" i="26"/>
  <c r="B432" i="26"/>
  <c r="C432" i="26" s="1"/>
  <c r="I431" i="26"/>
  <c r="F431" i="26"/>
  <c r="B431" i="26"/>
  <c r="C431" i="26" s="1"/>
  <c r="I430" i="26"/>
  <c r="F430" i="26"/>
  <c r="B430" i="26"/>
  <c r="C430" i="26" s="1"/>
  <c r="I429" i="26"/>
  <c r="F429" i="26"/>
  <c r="B429" i="26"/>
  <c r="C429" i="26" s="1"/>
  <c r="I428" i="26"/>
  <c r="F428" i="26"/>
  <c r="B428" i="26"/>
  <c r="C428" i="26" s="1"/>
  <c r="I427" i="26"/>
  <c r="F427" i="26"/>
  <c r="B427" i="26"/>
  <c r="C427" i="26" s="1"/>
  <c r="I426" i="26"/>
  <c r="F426" i="26"/>
  <c r="B426" i="26"/>
  <c r="C426" i="26" s="1"/>
  <c r="I425" i="26"/>
  <c r="F425" i="26"/>
  <c r="B425" i="26"/>
  <c r="C425" i="26" s="1"/>
  <c r="I424" i="26"/>
  <c r="F424" i="26"/>
  <c r="B424" i="26"/>
  <c r="C424" i="26" s="1"/>
  <c r="I423" i="26"/>
  <c r="F423" i="26"/>
  <c r="B423" i="26"/>
  <c r="C423" i="26" s="1"/>
  <c r="I399" i="26"/>
  <c r="F399" i="26"/>
  <c r="B399" i="26"/>
  <c r="C399" i="26" s="1"/>
  <c r="I398" i="26"/>
  <c r="F398" i="26"/>
  <c r="B398" i="26"/>
  <c r="C398" i="26" s="1"/>
  <c r="I397" i="26"/>
  <c r="F397" i="26"/>
  <c r="B397" i="26"/>
  <c r="C397" i="26" s="1"/>
  <c r="I396" i="26"/>
  <c r="F396" i="26"/>
  <c r="B396" i="26"/>
  <c r="C396" i="26" s="1"/>
  <c r="I395" i="26"/>
  <c r="F395" i="26"/>
  <c r="B395" i="26"/>
  <c r="C395" i="26" s="1"/>
  <c r="I394" i="26"/>
  <c r="F394" i="26"/>
  <c r="B394" i="26"/>
  <c r="C394" i="26" s="1"/>
  <c r="I393" i="26"/>
  <c r="F393" i="26"/>
  <c r="B393" i="26"/>
  <c r="C393" i="26" s="1"/>
  <c r="I392" i="26"/>
  <c r="F392" i="26"/>
  <c r="B392" i="26"/>
  <c r="C392" i="26" s="1"/>
  <c r="I391" i="26"/>
  <c r="F391" i="26"/>
  <c r="B391" i="26"/>
  <c r="C391" i="26" s="1"/>
  <c r="I390" i="26"/>
  <c r="F390" i="26"/>
  <c r="B390" i="26"/>
  <c r="C390" i="26" s="1"/>
  <c r="I389" i="26"/>
  <c r="F389" i="26"/>
  <c r="B389" i="26"/>
  <c r="C389" i="26" s="1"/>
  <c r="I388" i="26"/>
  <c r="B388" i="26"/>
  <c r="C388" i="26" s="1"/>
  <c r="I387" i="26"/>
  <c r="B387" i="26"/>
  <c r="C387" i="26" s="1"/>
  <c r="I386" i="26"/>
  <c r="F386" i="26"/>
  <c r="B386" i="26"/>
  <c r="C386" i="26" s="1"/>
  <c r="I385" i="26"/>
  <c r="F385" i="26"/>
  <c r="B385" i="26"/>
  <c r="C385" i="26" s="1"/>
  <c r="I384" i="26"/>
  <c r="F384" i="26"/>
  <c r="B384" i="26"/>
  <c r="C384" i="26" s="1"/>
  <c r="I383" i="26"/>
  <c r="F383" i="26"/>
  <c r="B383" i="26"/>
  <c r="C383" i="26" s="1"/>
  <c r="I382" i="26"/>
  <c r="F382" i="26"/>
  <c r="B382" i="26"/>
  <c r="C382" i="26" s="1"/>
  <c r="I381" i="26"/>
  <c r="F381" i="26"/>
  <c r="B381" i="26"/>
  <c r="C381" i="26" s="1"/>
  <c r="I380" i="26"/>
  <c r="F380" i="26"/>
  <c r="B380" i="26"/>
  <c r="C380" i="26" s="1"/>
  <c r="I379" i="26"/>
  <c r="F379" i="26"/>
  <c r="B379" i="26"/>
  <c r="C379" i="26" s="1"/>
  <c r="I378" i="26"/>
  <c r="F378" i="26"/>
  <c r="B378" i="26"/>
  <c r="C378" i="26" s="1"/>
  <c r="I377" i="26"/>
  <c r="F377" i="26"/>
  <c r="B377" i="26"/>
  <c r="C377" i="26" s="1"/>
  <c r="I376" i="26"/>
  <c r="F376" i="26"/>
  <c r="B376" i="26"/>
  <c r="C376" i="26" s="1"/>
  <c r="I375" i="26"/>
  <c r="F375" i="26"/>
  <c r="B375" i="26"/>
  <c r="C375" i="26" s="1"/>
  <c r="I374" i="26"/>
  <c r="F374" i="26"/>
  <c r="B374" i="26"/>
  <c r="C374" i="26" s="1"/>
  <c r="I373" i="26"/>
  <c r="F373" i="26"/>
  <c r="B373" i="26"/>
  <c r="C373" i="26" s="1"/>
  <c r="I372" i="26"/>
  <c r="F372" i="26"/>
  <c r="B372" i="26"/>
  <c r="C372" i="26" s="1"/>
  <c r="I371" i="26"/>
  <c r="F371" i="26"/>
  <c r="B371" i="26"/>
  <c r="C371" i="26" s="1"/>
  <c r="I370" i="26"/>
  <c r="F370" i="26"/>
  <c r="B370" i="26"/>
  <c r="C370" i="26" s="1"/>
  <c r="I369" i="26"/>
  <c r="F369" i="26"/>
  <c r="B369" i="26"/>
  <c r="C369" i="26" s="1"/>
  <c r="I368" i="26"/>
  <c r="F368" i="26"/>
  <c r="B368" i="26"/>
  <c r="C368" i="26" s="1"/>
  <c r="I367" i="26"/>
  <c r="F367" i="26"/>
  <c r="B367" i="26"/>
  <c r="C367" i="26" s="1"/>
  <c r="I366" i="26"/>
  <c r="F366" i="26"/>
  <c r="B366" i="26"/>
  <c r="C366" i="26" s="1"/>
  <c r="I365" i="26"/>
  <c r="F365" i="26"/>
  <c r="B365" i="26"/>
  <c r="C365" i="26" s="1"/>
  <c r="I364" i="26"/>
  <c r="F364" i="26"/>
  <c r="B364" i="26"/>
  <c r="C364" i="26" s="1"/>
  <c r="I363" i="26"/>
  <c r="F363" i="26"/>
  <c r="B363" i="26"/>
  <c r="C363" i="26" s="1"/>
  <c r="I362" i="26"/>
  <c r="F362" i="26"/>
  <c r="B362" i="26"/>
  <c r="C362" i="26" s="1"/>
  <c r="I361" i="26"/>
  <c r="F361" i="26"/>
  <c r="B361" i="26"/>
  <c r="C361" i="26" s="1"/>
  <c r="I360" i="26"/>
  <c r="F360" i="26"/>
  <c r="B360" i="26"/>
  <c r="C360" i="26" s="1"/>
  <c r="I359" i="26"/>
  <c r="F359" i="26"/>
  <c r="B359" i="26"/>
  <c r="C359" i="26" s="1"/>
  <c r="I358" i="26"/>
  <c r="F358" i="26"/>
  <c r="B358" i="26"/>
  <c r="C358" i="26" s="1"/>
  <c r="I357" i="26"/>
  <c r="F357" i="26"/>
  <c r="B357" i="26"/>
  <c r="C357" i="26" s="1"/>
  <c r="I356" i="26"/>
  <c r="F356" i="26"/>
  <c r="B356" i="26"/>
  <c r="C356" i="26" s="1"/>
  <c r="I355" i="26"/>
  <c r="F355" i="26"/>
  <c r="B355" i="26"/>
  <c r="C355" i="26" s="1"/>
  <c r="I354" i="26"/>
  <c r="F354" i="26"/>
  <c r="B354" i="26"/>
  <c r="C354" i="26" s="1"/>
  <c r="I353" i="26"/>
  <c r="F353" i="26"/>
  <c r="B353" i="26"/>
  <c r="C353" i="26" s="1"/>
  <c r="I352" i="26"/>
  <c r="F352" i="26"/>
  <c r="B352" i="26"/>
  <c r="C352" i="26" s="1"/>
  <c r="I351" i="26"/>
  <c r="F351" i="26"/>
  <c r="B351" i="26"/>
  <c r="C351" i="26" s="1"/>
  <c r="I350" i="26"/>
  <c r="F350" i="26"/>
  <c r="B350" i="26"/>
  <c r="C350" i="26" s="1"/>
  <c r="I349" i="26"/>
  <c r="F349" i="26"/>
  <c r="B349" i="26"/>
  <c r="C349" i="26" s="1"/>
  <c r="I348" i="26"/>
  <c r="F348" i="26"/>
  <c r="B348" i="26"/>
  <c r="C348" i="26" s="1"/>
  <c r="I347" i="26"/>
  <c r="F347" i="26"/>
  <c r="B347" i="26"/>
  <c r="C347" i="26" s="1"/>
  <c r="I346" i="26"/>
  <c r="F346" i="26"/>
  <c r="B346" i="26"/>
  <c r="C346" i="26" s="1"/>
  <c r="I345" i="26"/>
  <c r="F345" i="26"/>
  <c r="B345" i="26"/>
  <c r="C345" i="26" s="1"/>
  <c r="I344" i="26"/>
  <c r="F344" i="26"/>
  <c r="B344" i="26"/>
  <c r="C344" i="26" s="1"/>
  <c r="I343" i="26"/>
  <c r="F343" i="26"/>
  <c r="B343" i="26"/>
  <c r="C343" i="26" s="1"/>
  <c r="I342" i="26"/>
  <c r="F342" i="26"/>
  <c r="B342" i="26"/>
  <c r="C342" i="26" s="1"/>
  <c r="I341" i="26"/>
  <c r="F341" i="26"/>
  <c r="B341" i="26"/>
  <c r="C341" i="26" s="1"/>
  <c r="F340" i="26"/>
  <c r="B340" i="26"/>
  <c r="C340" i="26" s="1"/>
  <c r="F339" i="26"/>
  <c r="B339" i="26"/>
  <c r="C339" i="26" s="1"/>
  <c r="I338" i="26"/>
  <c r="F338" i="26"/>
  <c r="B338" i="26"/>
  <c r="C338" i="26" s="1"/>
  <c r="I337" i="26"/>
  <c r="F337" i="26"/>
  <c r="B337" i="26"/>
  <c r="C337" i="26" s="1"/>
  <c r="I336" i="26"/>
  <c r="F336" i="26"/>
  <c r="B336" i="26"/>
  <c r="C336" i="26" s="1"/>
  <c r="I335" i="26"/>
  <c r="F335" i="26"/>
  <c r="B335" i="26"/>
  <c r="C335" i="26" s="1"/>
  <c r="I334" i="26"/>
  <c r="F334" i="26"/>
  <c r="B334" i="26"/>
  <c r="C334" i="26" s="1"/>
  <c r="I332" i="26"/>
  <c r="F332" i="26"/>
  <c r="B332" i="26"/>
  <c r="C332" i="26" s="1"/>
  <c r="I331" i="26"/>
  <c r="F331" i="26"/>
  <c r="B331" i="26"/>
  <c r="C331" i="26" s="1"/>
  <c r="I330" i="26"/>
  <c r="F330" i="26"/>
  <c r="B330" i="26"/>
  <c r="C330" i="26" s="1"/>
  <c r="I329" i="26"/>
  <c r="F329" i="26"/>
  <c r="B329" i="26"/>
  <c r="C329" i="26" s="1"/>
  <c r="I328" i="26"/>
  <c r="F328" i="26"/>
  <c r="B328" i="26"/>
  <c r="C328" i="26" s="1"/>
  <c r="I327" i="26"/>
  <c r="F327" i="26"/>
  <c r="B327" i="26"/>
  <c r="C327" i="26" s="1"/>
  <c r="I326" i="26"/>
  <c r="F326" i="26"/>
  <c r="B326" i="26"/>
  <c r="C326" i="26" s="1"/>
  <c r="I325" i="26"/>
  <c r="F325" i="26"/>
  <c r="B325" i="26"/>
  <c r="C325" i="26" s="1"/>
  <c r="I324" i="26"/>
  <c r="F324" i="26"/>
  <c r="B324" i="26"/>
  <c r="C324" i="26" s="1"/>
  <c r="I323" i="26"/>
  <c r="F323" i="26"/>
  <c r="B323" i="26"/>
  <c r="C323" i="26" s="1"/>
  <c r="I322" i="26"/>
  <c r="F322" i="26"/>
  <c r="B322" i="26"/>
  <c r="C322" i="26" s="1"/>
  <c r="I321" i="26"/>
  <c r="F321" i="26"/>
  <c r="B321" i="26"/>
  <c r="C321" i="26" s="1"/>
  <c r="I320" i="26"/>
  <c r="F320" i="26"/>
  <c r="B320" i="26"/>
  <c r="C320" i="26" s="1"/>
  <c r="I319" i="26"/>
  <c r="F319" i="26"/>
  <c r="B319" i="26"/>
  <c r="C319" i="26" s="1"/>
  <c r="I318" i="26"/>
  <c r="F318" i="26"/>
  <c r="B318" i="26"/>
  <c r="C318" i="26" s="1"/>
  <c r="I317" i="26"/>
  <c r="F317" i="26"/>
  <c r="B317" i="26"/>
  <c r="C317" i="26" s="1"/>
  <c r="I316" i="26"/>
  <c r="F316" i="26"/>
  <c r="B316" i="26"/>
  <c r="C316" i="26" s="1"/>
  <c r="I315" i="26"/>
  <c r="F315" i="26"/>
  <c r="B315" i="26"/>
  <c r="C315" i="26" s="1"/>
  <c r="I314" i="26"/>
  <c r="F314" i="26"/>
  <c r="B314" i="26"/>
  <c r="C314" i="26" s="1"/>
  <c r="I313" i="26"/>
  <c r="F313" i="26"/>
  <c r="B313" i="26"/>
  <c r="C313" i="26" s="1"/>
  <c r="I312" i="26"/>
  <c r="F312" i="26"/>
  <c r="B312" i="26"/>
  <c r="C312" i="26" s="1"/>
  <c r="I311" i="26"/>
  <c r="F311" i="26"/>
  <c r="B311" i="26"/>
  <c r="C311" i="26" s="1"/>
  <c r="I310" i="26"/>
  <c r="F310" i="26"/>
  <c r="B310" i="26"/>
  <c r="C310" i="26" s="1"/>
  <c r="I309" i="26"/>
  <c r="F309" i="26"/>
  <c r="B309" i="26"/>
  <c r="C309" i="26" s="1"/>
  <c r="I308" i="26"/>
  <c r="F308" i="26"/>
  <c r="B308" i="26"/>
  <c r="C308" i="26" s="1"/>
  <c r="I307" i="26"/>
  <c r="F307" i="26"/>
  <c r="B307" i="26"/>
  <c r="C307" i="26" s="1"/>
  <c r="I306" i="26"/>
  <c r="F306" i="26"/>
  <c r="B306" i="26"/>
  <c r="C306" i="26" s="1"/>
  <c r="I305" i="26"/>
  <c r="F305" i="26"/>
  <c r="B305" i="26"/>
  <c r="C305" i="26" s="1"/>
  <c r="I304" i="26"/>
  <c r="F304" i="26"/>
  <c r="B304" i="26"/>
  <c r="C304" i="26" s="1"/>
  <c r="I303" i="26"/>
  <c r="F303" i="26"/>
  <c r="B303" i="26"/>
  <c r="C303" i="26" s="1"/>
  <c r="I302" i="26"/>
  <c r="F302" i="26"/>
  <c r="B302" i="26"/>
  <c r="C302" i="26" s="1"/>
  <c r="I301" i="26"/>
  <c r="F301" i="26"/>
  <c r="B301" i="26"/>
  <c r="C301" i="26" s="1"/>
  <c r="I300" i="26"/>
  <c r="F300" i="26"/>
  <c r="B300" i="26"/>
  <c r="C300" i="26" s="1"/>
  <c r="I299" i="26"/>
  <c r="F299" i="26"/>
  <c r="B299" i="26"/>
  <c r="C299" i="26" s="1"/>
  <c r="I298" i="26"/>
  <c r="F298" i="26"/>
  <c r="B298" i="26"/>
  <c r="C298" i="26" s="1"/>
  <c r="I297" i="26"/>
  <c r="F297" i="26"/>
  <c r="B297" i="26"/>
  <c r="C297" i="26" s="1"/>
  <c r="I296" i="26"/>
  <c r="F296" i="26"/>
  <c r="B296" i="26"/>
  <c r="C296" i="26" s="1"/>
  <c r="I295" i="26"/>
  <c r="F295" i="26"/>
  <c r="B295" i="26"/>
  <c r="C295" i="26" s="1"/>
  <c r="I294" i="26"/>
  <c r="F294" i="26"/>
  <c r="B294" i="26"/>
  <c r="C294" i="26" s="1"/>
  <c r="I293" i="26"/>
  <c r="F293" i="26"/>
  <c r="B293" i="26"/>
  <c r="C293" i="26" s="1"/>
  <c r="I292" i="26"/>
  <c r="F292" i="26"/>
  <c r="B292" i="26"/>
  <c r="C292" i="26" s="1"/>
  <c r="I291" i="26"/>
  <c r="F291" i="26"/>
  <c r="B291" i="26"/>
  <c r="C291" i="26" s="1"/>
  <c r="I290" i="26"/>
  <c r="F290" i="26"/>
  <c r="B290" i="26"/>
  <c r="C290" i="26" s="1"/>
  <c r="I289" i="26"/>
  <c r="B289" i="26"/>
  <c r="C289" i="26" s="1"/>
  <c r="I288" i="26"/>
  <c r="B288" i="26"/>
  <c r="C288" i="26" s="1"/>
  <c r="I287" i="26"/>
  <c r="B287" i="26"/>
  <c r="C287" i="26" s="1"/>
  <c r="I286" i="26"/>
  <c r="B286" i="26"/>
  <c r="C286" i="26" s="1"/>
  <c r="I285" i="26"/>
  <c r="F285" i="26"/>
  <c r="B285" i="26"/>
  <c r="C285" i="26" s="1"/>
  <c r="I284" i="26"/>
  <c r="F284" i="26"/>
  <c r="B284" i="26"/>
  <c r="C284" i="26" s="1"/>
  <c r="I283" i="26"/>
  <c r="F283" i="26"/>
  <c r="B283" i="26"/>
  <c r="C283" i="26" s="1"/>
  <c r="I282" i="26"/>
  <c r="F282" i="26"/>
  <c r="B282" i="26"/>
  <c r="C282" i="26" s="1"/>
  <c r="I281" i="26"/>
  <c r="F281" i="26"/>
  <c r="B281" i="26"/>
  <c r="C281" i="26" s="1"/>
  <c r="I280" i="26"/>
  <c r="F280" i="26"/>
  <c r="B280" i="26"/>
  <c r="C280" i="26" s="1"/>
  <c r="I279" i="26"/>
  <c r="F279" i="26"/>
  <c r="B279" i="26"/>
  <c r="C279" i="26" s="1"/>
  <c r="I278" i="26"/>
  <c r="F278" i="26"/>
  <c r="B278" i="26"/>
  <c r="C278" i="26" s="1"/>
  <c r="I277" i="26"/>
  <c r="F277" i="26"/>
  <c r="B277" i="26"/>
  <c r="C277" i="26" s="1"/>
  <c r="I276" i="26"/>
  <c r="F276" i="26"/>
  <c r="B276" i="26"/>
  <c r="C276" i="26" s="1"/>
  <c r="I275" i="26"/>
  <c r="F275" i="26"/>
  <c r="B275" i="26"/>
  <c r="C275" i="26" s="1"/>
  <c r="I274" i="26"/>
  <c r="F274" i="26"/>
  <c r="B274" i="26"/>
  <c r="C274" i="26" s="1"/>
  <c r="I273" i="26"/>
  <c r="F273" i="26"/>
  <c r="B273" i="26"/>
  <c r="C273" i="26" s="1"/>
  <c r="I272" i="26"/>
  <c r="F272" i="26"/>
  <c r="B272" i="26"/>
  <c r="C272" i="26" s="1"/>
  <c r="I271" i="26"/>
  <c r="F271" i="26"/>
  <c r="B271" i="26"/>
  <c r="C271" i="26" s="1"/>
  <c r="I270" i="26"/>
  <c r="F270" i="26"/>
  <c r="B270" i="26"/>
  <c r="C270" i="26" s="1"/>
  <c r="I269" i="26"/>
  <c r="F269" i="26"/>
  <c r="B269" i="26"/>
  <c r="C269" i="26" s="1"/>
  <c r="I268" i="26"/>
  <c r="F268" i="26"/>
  <c r="B268" i="26"/>
  <c r="C268" i="26" s="1"/>
  <c r="I267" i="26"/>
  <c r="F267" i="26"/>
  <c r="B267" i="26"/>
  <c r="C267" i="26" s="1"/>
  <c r="I266" i="26"/>
  <c r="F266" i="26"/>
  <c r="B266" i="26"/>
  <c r="C266" i="26" s="1"/>
  <c r="I265" i="26"/>
  <c r="F265" i="26"/>
  <c r="B265" i="26"/>
  <c r="C265" i="26" s="1"/>
  <c r="I264" i="26"/>
  <c r="F264" i="26"/>
  <c r="B264" i="26"/>
  <c r="C264" i="26" s="1"/>
  <c r="I263" i="26"/>
  <c r="F263" i="26"/>
  <c r="B263" i="26"/>
  <c r="C263" i="26" s="1"/>
  <c r="I262" i="26"/>
  <c r="F262" i="26"/>
  <c r="B262" i="26"/>
  <c r="C262" i="26" s="1"/>
  <c r="I261" i="26"/>
  <c r="F261" i="26"/>
  <c r="B261" i="26"/>
  <c r="C261" i="26" s="1"/>
  <c r="I260" i="26"/>
  <c r="F260" i="26"/>
  <c r="B260" i="26"/>
  <c r="C260" i="26" s="1"/>
  <c r="I259" i="26"/>
  <c r="F259" i="26"/>
  <c r="B259" i="26"/>
  <c r="C259" i="26" s="1"/>
  <c r="I258" i="26"/>
  <c r="F258" i="26"/>
  <c r="B258" i="26"/>
  <c r="C258" i="26" s="1"/>
  <c r="I257" i="26"/>
  <c r="F257" i="26"/>
  <c r="B257" i="26"/>
  <c r="C257" i="26" s="1"/>
  <c r="I256" i="26"/>
  <c r="F256" i="26"/>
  <c r="B256" i="26"/>
  <c r="C256" i="26" s="1"/>
  <c r="I255" i="26"/>
  <c r="F255" i="26"/>
  <c r="B255" i="26"/>
  <c r="C255" i="26" s="1"/>
  <c r="I254" i="26"/>
  <c r="F254" i="26"/>
  <c r="B254" i="26"/>
  <c r="C254" i="26" s="1"/>
  <c r="I253" i="26"/>
  <c r="F253" i="26"/>
  <c r="B253" i="26"/>
  <c r="C253" i="26" s="1"/>
  <c r="I252" i="26"/>
  <c r="F252" i="26"/>
  <c r="B252" i="26"/>
  <c r="C252" i="26" s="1"/>
  <c r="I251" i="26"/>
  <c r="F251" i="26"/>
  <c r="B251" i="26"/>
  <c r="C251" i="26" s="1"/>
  <c r="I250" i="26"/>
  <c r="F250" i="26"/>
  <c r="B250" i="26"/>
  <c r="C250" i="26" s="1"/>
  <c r="I249" i="26"/>
  <c r="F249" i="26"/>
  <c r="B249" i="26"/>
  <c r="C249" i="26" s="1"/>
  <c r="I248" i="26"/>
  <c r="F248" i="26"/>
  <c r="B248" i="26"/>
  <c r="C248" i="26" s="1"/>
  <c r="I247" i="26"/>
  <c r="F247" i="26"/>
  <c r="B247" i="26"/>
  <c r="C247" i="26" s="1"/>
  <c r="I246" i="26"/>
  <c r="F246" i="26"/>
  <c r="B246" i="26"/>
  <c r="C246" i="26" s="1"/>
  <c r="I245" i="26"/>
  <c r="F245" i="26"/>
  <c r="B245" i="26"/>
  <c r="C245" i="26" s="1"/>
  <c r="I244" i="26"/>
  <c r="F244" i="26"/>
  <c r="B244" i="26"/>
  <c r="C244" i="26" s="1"/>
  <c r="I243" i="26"/>
  <c r="F243" i="26"/>
  <c r="B243" i="26"/>
  <c r="C243" i="26" s="1"/>
  <c r="I242" i="26"/>
  <c r="F242" i="26"/>
  <c r="B242" i="26"/>
  <c r="C242" i="26" s="1"/>
  <c r="I241" i="26"/>
  <c r="F241" i="26"/>
  <c r="B241" i="26"/>
  <c r="C241" i="26" s="1"/>
  <c r="I240" i="26"/>
  <c r="F240" i="26"/>
  <c r="B240" i="26"/>
  <c r="C240" i="26" s="1"/>
  <c r="I239" i="26"/>
  <c r="F239" i="26"/>
  <c r="B239" i="26"/>
  <c r="C239" i="26" s="1"/>
  <c r="I238" i="26"/>
  <c r="F238" i="26"/>
  <c r="B238" i="26"/>
  <c r="C238" i="26" s="1"/>
  <c r="I237" i="26"/>
  <c r="F237" i="26"/>
  <c r="B237" i="26"/>
  <c r="C237" i="26" s="1"/>
  <c r="I236" i="26"/>
  <c r="F236" i="26"/>
  <c r="B236" i="26"/>
  <c r="C236" i="26" s="1"/>
  <c r="I235" i="26"/>
  <c r="F235" i="26"/>
  <c r="B235" i="26"/>
  <c r="C235" i="26" s="1"/>
  <c r="I234" i="26"/>
  <c r="F234" i="26"/>
  <c r="B234" i="26"/>
  <c r="C234" i="26" s="1"/>
  <c r="I233" i="26"/>
  <c r="F233" i="26"/>
  <c r="B233" i="26"/>
  <c r="C233" i="26" s="1"/>
  <c r="I232" i="26"/>
  <c r="F232" i="26"/>
  <c r="B232" i="26"/>
  <c r="C232" i="26" s="1"/>
  <c r="I231" i="26"/>
  <c r="F231" i="26"/>
  <c r="B231" i="26"/>
  <c r="C231" i="26" s="1"/>
  <c r="I230" i="26"/>
  <c r="F230" i="26"/>
  <c r="B230" i="26"/>
  <c r="C230" i="26" s="1"/>
  <c r="I229" i="26"/>
  <c r="F229" i="26"/>
  <c r="B229" i="26"/>
  <c r="C229" i="26" s="1"/>
  <c r="I228" i="26"/>
  <c r="F228" i="26"/>
  <c r="B228" i="26"/>
  <c r="C228" i="26" s="1"/>
  <c r="I227" i="26"/>
  <c r="F227" i="26"/>
  <c r="B227" i="26"/>
  <c r="C227" i="26" s="1"/>
  <c r="I226" i="26"/>
  <c r="F226" i="26"/>
  <c r="B226" i="26"/>
  <c r="C226" i="26" s="1"/>
  <c r="I225" i="26"/>
  <c r="F225" i="26"/>
  <c r="B225" i="26"/>
  <c r="C225" i="26" s="1"/>
  <c r="I224" i="26"/>
  <c r="F224" i="26"/>
  <c r="B224" i="26"/>
  <c r="C224" i="26" s="1"/>
  <c r="D3" i="36"/>
  <c r="F3" i="36"/>
  <c r="D4" i="36"/>
  <c r="F4" i="36"/>
  <c r="D5" i="36"/>
  <c r="F5" i="36"/>
  <c r="D6" i="36"/>
  <c r="F6" i="36"/>
  <c r="D7" i="36"/>
  <c r="F7" i="36"/>
  <c r="D8" i="36"/>
  <c r="F8" i="36"/>
  <c r="D10" i="36"/>
  <c r="F10" i="36"/>
  <c r="D11" i="36"/>
  <c r="F11" i="36"/>
  <c r="D12" i="36"/>
  <c r="F12" i="36"/>
  <c r="D13" i="36"/>
  <c r="F13" i="36"/>
  <c r="D15" i="36"/>
  <c r="F15" i="36"/>
  <c r="D16" i="36"/>
  <c r="F16" i="36"/>
  <c r="D17" i="36"/>
  <c r="F17" i="36"/>
  <c r="D19" i="36"/>
  <c r="F19" i="36"/>
  <c r="D20" i="36"/>
  <c r="F20" i="36"/>
  <c r="D21" i="36"/>
  <c r="F21" i="36"/>
  <c r="D22" i="36"/>
  <c r="F22" i="36"/>
  <c r="D24" i="36"/>
  <c r="F24" i="36"/>
  <c r="D25" i="36"/>
  <c r="F25" i="36"/>
  <c r="D26" i="36"/>
  <c r="F26" i="36"/>
  <c r="D27" i="36"/>
  <c r="F27" i="36"/>
  <c r="D28" i="36"/>
  <c r="F28" i="36"/>
  <c r="D29" i="36"/>
  <c r="F29" i="36"/>
  <c r="D30" i="36"/>
  <c r="F30" i="36"/>
  <c r="D31" i="36"/>
  <c r="F31" i="36"/>
  <c r="D32" i="36"/>
  <c r="F32" i="36"/>
  <c r="D33" i="36"/>
  <c r="F33" i="36"/>
  <c r="D34" i="36"/>
  <c r="F34" i="36"/>
  <c r="D35" i="36"/>
  <c r="F35" i="36"/>
  <c r="D36" i="36"/>
  <c r="F36" i="36"/>
  <c r="D37" i="36"/>
  <c r="F37" i="36"/>
  <c r="D38" i="36"/>
  <c r="F38" i="36"/>
  <c r="D39" i="36"/>
  <c r="F39" i="36"/>
  <c r="D40" i="36"/>
  <c r="F40" i="36"/>
  <c r="D41" i="36"/>
  <c r="F41" i="36"/>
  <c r="D42" i="36"/>
  <c r="F42" i="36"/>
  <c r="D43" i="36"/>
  <c r="F43" i="36"/>
  <c r="D44" i="36"/>
  <c r="F44" i="36"/>
  <c r="D45" i="36"/>
  <c r="F45" i="36"/>
  <c r="D46" i="36"/>
  <c r="F46" i="36"/>
  <c r="D47" i="36"/>
  <c r="F47" i="36"/>
  <c r="D48" i="36"/>
  <c r="F48" i="36"/>
  <c r="D49" i="36"/>
  <c r="F49" i="36"/>
  <c r="D50" i="36"/>
  <c r="F50" i="36"/>
  <c r="D51" i="36"/>
  <c r="F51" i="36"/>
  <c r="D52" i="36"/>
  <c r="F52" i="36"/>
  <c r="D53" i="36"/>
  <c r="F53" i="36"/>
  <c r="D54" i="36"/>
  <c r="F54" i="36"/>
  <c r="D55" i="36"/>
  <c r="F55" i="36"/>
  <c r="D56" i="36"/>
  <c r="F56" i="36"/>
  <c r="D57" i="36"/>
  <c r="F57" i="36"/>
  <c r="D58" i="36"/>
  <c r="F58" i="36"/>
  <c r="D59" i="36"/>
  <c r="F59" i="36"/>
  <c r="D60" i="36"/>
  <c r="F60" i="36"/>
  <c r="D61" i="36"/>
  <c r="F61" i="36"/>
  <c r="D62" i="36"/>
  <c r="F62" i="36"/>
  <c r="D63" i="36"/>
  <c r="F63" i="36"/>
  <c r="D64" i="36"/>
  <c r="F64" i="36"/>
  <c r="D65" i="36"/>
  <c r="F65" i="36"/>
  <c r="D66" i="36"/>
  <c r="F66" i="36"/>
  <c r="D67" i="36"/>
  <c r="F67" i="36"/>
  <c r="D68" i="36"/>
  <c r="F68" i="36"/>
  <c r="D69" i="36"/>
  <c r="F69" i="36"/>
  <c r="D70" i="36"/>
  <c r="F70" i="36"/>
  <c r="D71" i="36"/>
  <c r="F71" i="36"/>
  <c r="D72" i="36"/>
  <c r="F72" i="36"/>
  <c r="D73" i="36"/>
  <c r="F73" i="36"/>
  <c r="D74" i="36"/>
  <c r="F74" i="36"/>
  <c r="D75" i="36"/>
  <c r="F75" i="36"/>
  <c r="D76" i="36"/>
  <c r="F76" i="36"/>
  <c r="D77" i="36"/>
  <c r="F77" i="36"/>
  <c r="D78" i="36"/>
  <c r="F78" i="36"/>
  <c r="D79" i="36"/>
  <c r="F79" i="36"/>
  <c r="D80" i="36"/>
  <c r="F80" i="36"/>
  <c r="D81" i="36"/>
  <c r="F81" i="36"/>
  <c r="D82" i="36"/>
  <c r="F82" i="36"/>
  <c r="D83" i="36"/>
  <c r="F83" i="36"/>
  <c r="D84" i="36"/>
  <c r="F84" i="36"/>
  <c r="D85" i="36"/>
  <c r="F85" i="36"/>
  <c r="D86" i="36"/>
  <c r="F86" i="36"/>
  <c r="D87" i="36"/>
  <c r="F87" i="36"/>
  <c r="D88" i="36"/>
  <c r="F88" i="36"/>
  <c r="D89" i="36"/>
  <c r="F89" i="36"/>
  <c r="D90" i="36"/>
  <c r="F90" i="36"/>
  <c r="D91" i="36"/>
  <c r="F91" i="36"/>
  <c r="D92" i="36"/>
  <c r="F92" i="36"/>
  <c r="D93" i="36"/>
  <c r="F93" i="36"/>
  <c r="D94" i="36"/>
  <c r="F94" i="36"/>
  <c r="D95" i="36"/>
  <c r="F95" i="36"/>
  <c r="D96" i="36"/>
  <c r="F96" i="36"/>
  <c r="D97" i="36"/>
  <c r="F97" i="36"/>
  <c r="D98" i="36"/>
  <c r="F98" i="36"/>
  <c r="D99" i="36"/>
  <c r="F99" i="36"/>
  <c r="D100" i="36"/>
  <c r="F100" i="36"/>
  <c r="D101" i="36"/>
  <c r="F101" i="36"/>
  <c r="D102" i="36"/>
  <c r="F102" i="36"/>
  <c r="D103" i="36"/>
  <c r="F103" i="36"/>
  <c r="D104" i="36"/>
  <c r="F104" i="36"/>
  <c r="D105" i="36"/>
  <c r="F105" i="36"/>
  <c r="D106" i="36"/>
  <c r="F106" i="36"/>
  <c r="D107" i="36"/>
  <c r="F107" i="36"/>
  <c r="D108" i="36"/>
  <c r="F108" i="36"/>
  <c r="D109" i="36"/>
  <c r="F109" i="36"/>
  <c r="D110" i="36"/>
  <c r="F110" i="36"/>
  <c r="D111" i="36"/>
  <c r="F111" i="36"/>
  <c r="D112" i="36"/>
  <c r="F112" i="36"/>
  <c r="D113" i="36"/>
  <c r="F113" i="36"/>
  <c r="D114" i="36"/>
  <c r="F114" i="36"/>
  <c r="D115" i="36"/>
  <c r="F115" i="36"/>
  <c r="D116" i="36"/>
  <c r="F116" i="36"/>
  <c r="D117" i="36"/>
  <c r="F117" i="36"/>
  <c r="D118" i="36"/>
  <c r="F118" i="36"/>
  <c r="D119" i="36"/>
  <c r="F119" i="36"/>
  <c r="D120" i="36"/>
  <c r="F120" i="36"/>
  <c r="D121" i="36"/>
  <c r="F121" i="36"/>
  <c r="D122" i="36"/>
  <c r="F122" i="36"/>
  <c r="D123" i="36"/>
  <c r="F123" i="36"/>
  <c r="D124" i="36"/>
  <c r="F124" i="36"/>
  <c r="D125" i="36"/>
  <c r="F125" i="36"/>
  <c r="D126" i="36"/>
  <c r="F126" i="36"/>
  <c r="D127" i="36"/>
  <c r="F127" i="36"/>
  <c r="D128" i="36"/>
  <c r="F128" i="36"/>
  <c r="D129" i="36"/>
  <c r="F129" i="36"/>
  <c r="D131" i="36"/>
  <c r="F131" i="36"/>
  <c r="D132" i="36"/>
  <c r="F132" i="36"/>
  <c r="D133" i="36"/>
  <c r="F133" i="36"/>
  <c r="D134" i="36"/>
  <c r="F134" i="36"/>
  <c r="D135" i="36"/>
  <c r="F135" i="36"/>
  <c r="D136" i="36"/>
  <c r="F136" i="36"/>
  <c r="D137" i="36"/>
  <c r="F137" i="36"/>
  <c r="D138" i="36"/>
  <c r="F138" i="36"/>
  <c r="D139" i="36"/>
  <c r="F139" i="36"/>
  <c r="D140" i="36"/>
  <c r="F140" i="36"/>
  <c r="D141" i="36"/>
  <c r="F141" i="36"/>
  <c r="D142" i="36"/>
  <c r="F142" i="36"/>
  <c r="D143" i="36"/>
  <c r="F143" i="36"/>
  <c r="D144" i="36"/>
  <c r="F144" i="36"/>
  <c r="D145" i="36"/>
  <c r="F145" i="36"/>
  <c r="D146" i="36"/>
  <c r="F146" i="36"/>
  <c r="D147" i="36"/>
  <c r="F147" i="36"/>
  <c r="D148" i="36"/>
  <c r="F148" i="36"/>
  <c r="D149" i="36"/>
  <c r="F149" i="36"/>
  <c r="D150" i="36"/>
  <c r="F150" i="36"/>
  <c r="D151" i="36"/>
  <c r="F151" i="36"/>
  <c r="D152" i="36"/>
  <c r="F152" i="36"/>
  <c r="D153" i="36"/>
  <c r="F153" i="36"/>
  <c r="D154" i="36"/>
  <c r="F154" i="36"/>
  <c r="D155" i="36"/>
  <c r="F155" i="36"/>
  <c r="D156" i="36"/>
  <c r="F156" i="36"/>
  <c r="D157" i="36"/>
  <c r="F157" i="36"/>
  <c r="D158" i="36"/>
  <c r="F158" i="36"/>
  <c r="D159" i="36"/>
  <c r="F159" i="36"/>
  <c r="D160" i="36"/>
  <c r="F160" i="36"/>
  <c r="D161" i="36"/>
  <c r="F161" i="36"/>
  <c r="D162" i="36"/>
  <c r="F162" i="36"/>
  <c r="D163" i="36"/>
  <c r="F163" i="36"/>
  <c r="D164" i="36"/>
  <c r="F164" i="36"/>
  <c r="D165" i="36"/>
  <c r="F165" i="36"/>
  <c r="D166" i="36"/>
  <c r="F166" i="36"/>
  <c r="D167" i="36"/>
  <c r="F167" i="36"/>
  <c r="D168" i="36"/>
  <c r="F168" i="36"/>
  <c r="D169" i="36"/>
  <c r="F169" i="36"/>
  <c r="D170" i="36"/>
  <c r="F170" i="36"/>
  <c r="D171" i="36"/>
  <c r="F171" i="36"/>
  <c r="D172" i="36"/>
  <c r="F172" i="36"/>
  <c r="D173" i="36"/>
  <c r="F173" i="36"/>
  <c r="D174" i="36"/>
  <c r="F174" i="36"/>
  <c r="D175" i="36"/>
  <c r="F175" i="36"/>
  <c r="D176" i="36"/>
  <c r="F176" i="36"/>
  <c r="D177" i="36"/>
  <c r="F177" i="36"/>
  <c r="D178" i="36"/>
  <c r="F178" i="36"/>
  <c r="D179" i="36"/>
  <c r="F179" i="36"/>
  <c r="D180" i="36"/>
  <c r="F180" i="36"/>
  <c r="D181" i="36"/>
  <c r="F181" i="36"/>
  <c r="D182" i="36"/>
  <c r="F182" i="36"/>
  <c r="D183" i="36"/>
  <c r="F183" i="36"/>
  <c r="D184" i="36"/>
  <c r="F184" i="36"/>
  <c r="D185" i="36"/>
  <c r="F185" i="36"/>
  <c r="D186" i="36"/>
  <c r="F186" i="36"/>
  <c r="D187" i="36"/>
  <c r="F187" i="36"/>
  <c r="D188" i="36"/>
  <c r="F188" i="36"/>
  <c r="D189" i="36"/>
  <c r="F189" i="36"/>
  <c r="D190" i="36"/>
  <c r="F190" i="36"/>
  <c r="D191" i="36"/>
  <c r="F191" i="36"/>
  <c r="D192" i="36"/>
  <c r="F192" i="36"/>
  <c r="D193" i="36"/>
  <c r="F193" i="36"/>
  <c r="D194" i="36"/>
  <c r="F194" i="36"/>
  <c r="D195" i="36"/>
  <c r="F195" i="36"/>
  <c r="D196" i="36"/>
  <c r="F196" i="36"/>
  <c r="D197" i="36"/>
  <c r="F197" i="36"/>
  <c r="D198" i="36"/>
  <c r="F198" i="36"/>
  <c r="D199" i="36"/>
  <c r="F199" i="36"/>
  <c r="D38" i="37" a="1"/>
  <c r="D38" i="37" s="1"/>
  <c r="V565" i="26"/>
  <c r="V366" i="26"/>
  <c r="V570" i="26"/>
  <c r="V371" i="26"/>
  <c r="V172" i="26"/>
  <c r="I172" i="26"/>
  <c r="F172" i="26"/>
  <c r="B172" i="26"/>
  <c r="C172" i="26" s="1"/>
  <c r="V167" i="26"/>
  <c r="I167" i="26"/>
  <c r="F167" i="26"/>
  <c r="B167" i="26"/>
  <c r="C167" i="26" s="1"/>
  <c r="V571" i="26"/>
  <c r="V572" i="26"/>
  <c r="V573" i="26"/>
  <c r="V574" i="26"/>
  <c r="V380" i="26"/>
  <c r="V381" i="26"/>
  <c r="V382" i="26"/>
  <c r="V383" i="26"/>
  <c r="V507" i="26"/>
  <c r="V308" i="26"/>
  <c r="V109" i="26"/>
  <c r="I109" i="26"/>
  <c r="F109" i="26"/>
  <c r="B109" i="26"/>
  <c r="C109" i="26" s="1"/>
  <c r="J623" i="32" l="1"/>
  <c r="A623" i="40" s="1"/>
  <c r="J640" i="32"/>
  <c r="A640" i="40" s="1"/>
  <c r="J654" i="32"/>
  <c r="A654" i="40" s="1"/>
  <c r="J646" i="32"/>
  <c r="A646" i="40" s="1"/>
  <c r="J605" i="32"/>
  <c r="A605" i="40" s="1"/>
  <c r="J626" i="32"/>
  <c r="A626" i="40" s="1"/>
  <c r="J606" i="32"/>
  <c r="A606" i="40" s="1"/>
  <c r="J651" i="32"/>
  <c r="A651" i="40" s="1"/>
  <c r="J608" i="32"/>
  <c r="A608" i="40" s="1"/>
  <c r="J604" i="32"/>
  <c r="A604" i="40" s="1"/>
  <c r="J637" i="32"/>
  <c r="A637" i="40" s="1"/>
  <c r="J636" i="32"/>
  <c r="A636" i="40" s="1"/>
  <c r="J603" i="32"/>
  <c r="A603" i="40" s="1"/>
  <c r="J658" i="32"/>
  <c r="A658" i="40" s="1"/>
  <c r="J624" i="32"/>
  <c r="A624" i="40" s="1"/>
  <c r="J660" i="32"/>
  <c r="A660" i="40" s="1"/>
  <c r="J635" i="32"/>
  <c r="A635" i="40" s="1"/>
  <c r="J600" i="32"/>
  <c r="A600" i="40" s="1"/>
  <c r="J610" i="32"/>
  <c r="A610" i="40" s="1"/>
  <c r="J634" i="32"/>
  <c r="A634" i="40" s="1"/>
  <c r="J659" i="32"/>
  <c r="A659" i="40" s="1"/>
  <c r="J616" i="32"/>
  <c r="A616" i="40" s="1"/>
  <c r="J617" i="32"/>
  <c r="A617" i="40" s="1"/>
  <c r="J652" i="32"/>
  <c r="A652" i="40" s="1"/>
  <c r="J638" i="32"/>
  <c r="A638" i="40" s="1"/>
  <c r="J632" i="32"/>
  <c r="A632" i="40" s="1"/>
  <c r="J599" i="32"/>
  <c r="A599" i="40" s="1"/>
  <c r="J614" i="32"/>
  <c r="A614" i="40" s="1"/>
  <c r="J643" i="32"/>
  <c r="A643" i="40" s="1"/>
  <c r="J648" i="32"/>
  <c r="A648" i="40" s="1"/>
  <c r="W48" i="27"/>
  <c r="Z45" i="27"/>
  <c r="J611" i="32"/>
  <c r="A611" i="40" s="1"/>
  <c r="J647" i="32"/>
  <c r="A647" i="40" s="1"/>
  <c r="J653" i="32"/>
  <c r="A653" i="40" s="1"/>
  <c r="J613" i="32"/>
  <c r="A613" i="40" s="1"/>
  <c r="J601" i="32"/>
  <c r="A601" i="40" s="1"/>
  <c r="J627" i="32"/>
  <c r="A627" i="40" s="1"/>
  <c r="J629" i="32"/>
  <c r="A629" i="40" s="1"/>
  <c r="J650" i="32"/>
  <c r="A650" i="40" s="1"/>
  <c r="J662" i="32"/>
  <c r="A662" i="40" s="1"/>
  <c r="J609" i="32"/>
  <c r="A609" i="40" s="1"/>
  <c r="J644" i="32"/>
  <c r="A644" i="40" s="1"/>
  <c r="J663" i="32"/>
  <c r="A663" i="40" s="1"/>
  <c r="J622" i="32"/>
  <c r="A622" i="40" s="1"/>
  <c r="J602" i="32"/>
  <c r="A602" i="40" s="1"/>
  <c r="J628" i="32"/>
  <c r="A628" i="40" s="1"/>
  <c r="J639" i="32"/>
  <c r="A639" i="40" s="1"/>
  <c r="J630" i="32"/>
  <c r="A630" i="40" s="1"/>
  <c r="J645" i="32"/>
  <c r="A645" i="40" s="1"/>
  <c r="J619" i="32"/>
  <c r="A619" i="40" s="1"/>
  <c r="J615" i="32"/>
  <c r="A615" i="40" s="1"/>
  <c r="J641" i="32"/>
  <c r="A641" i="40" s="1"/>
  <c r="J655" i="32"/>
  <c r="A655" i="40" s="1"/>
  <c r="J625" i="32"/>
  <c r="A625" i="40" s="1"/>
  <c r="J631" i="32"/>
  <c r="A631" i="40" s="1"/>
  <c r="J400" i="32"/>
  <c r="A400" i="40" s="1"/>
  <c r="J649" i="32"/>
  <c r="A649" i="40" s="1"/>
  <c r="J607" i="32"/>
  <c r="A607" i="40" s="1"/>
  <c r="J661" i="32"/>
  <c r="A661" i="40" s="1"/>
  <c r="J633" i="32"/>
  <c r="A633" i="40" s="1"/>
  <c r="J657" i="32"/>
  <c r="A657" i="40" s="1"/>
  <c r="J612" i="32"/>
  <c r="A612" i="40" s="1"/>
  <c r="J618" i="32"/>
  <c r="A618" i="40" s="1"/>
  <c r="J621" i="32"/>
  <c r="A621" i="40" s="1"/>
  <c r="J656" i="32"/>
  <c r="A656" i="40" s="1"/>
  <c r="J201" i="32"/>
  <c r="A201" i="40" s="1"/>
  <c r="V175" i="26"/>
  <c r="I175" i="26"/>
  <c r="F175" i="26"/>
  <c r="B175" i="26"/>
  <c r="C175" i="26" s="1"/>
  <c r="V186" i="26"/>
  <c r="I186" i="26"/>
  <c r="F186" i="26"/>
  <c r="B186" i="26"/>
  <c r="C186" i="26" s="1"/>
  <c r="V185" i="26"/>
  <c r="I185" i="26"/>
  <c r="F185" i="26"/>
  <c r="B185" i="26"/>
  <c r="C185" i="26" s="1"/>
  <c r="V184" i="26"/>
  <c r="I184" i="26"/>
  <c r="F184" i="26"/>
  <c r="B184" i="26"/>
  <c r="C184" i="26" s="1"/>
  <c r="V183" i="26"/>
  <c r="I183" i="26"/>
  <c r="F183" i="26"/>
  <c r="B183" i="26"/>
  <c r="C183" i="26" s="1"/>
  <c r="V182" i="26"/>
  <c r="I182" i="26"/>
  <c r="F182" i="26"/>
  <c r="B182" i="26"/>
  <c r="C182" i="26" s="1"/>
  <c r="V181" i="26"/>
  <c r="I181" i="26"/>
  <c r="F181" i="26"/>
  <c r="B181" i="26"/>
  <c r="C181" i="26" s="1"/>
  <c r="V180" i="26"/>
  <c r="I180" i="26"/>
  <c r="F180" i="26"/>
  <c r="B180" i="26"/>
  <c r="C180" i="26" s="1"/>
  <c r="V176" i="26"/>
  <c r="I176" i="26"/>
  <c r="F176" i="26"/>
  <c r="B176" i="26"/>
  <c r="C176" i="26" s="1"/>
  <c r="V174" i="26"/>
  <c r="I174" i="26"/>
  <c r="F174" i="26"/>
  <c r="B174" i="26"/>
  <c r="C174" i="26" s="1"/>
  <c r="V173" i="26"/>
  <c r="I173" i="26"/>
  <c r="F173" i="26"/>
  <c r="B173" i="26"/>
  <c r="C173" i="26" s="1"/>
  <c r="V171" i="26"/>
  <c r="I171" i="26"/>
  <c r="F171" i="26"/>
  <c r="B171" i="26"/>
  <c r="C171" i="26" s="1"/>
  <c r="V170" i="26"/>
  <c r="I170" i="26"/>
  <c r="F170" i="26"/>
  <c r="B170" i="26"/>
  <c r="C170" i="26" s="1"/>
  <c r="V168" i="26"/>
  <c r="I168" i="26"/>
  <c r="F168" i="26"/>
  <c r="B168" i="26"/>
  <c r="C168" i="26" s="1"/>
  <c r="V166" i="26"/>
  <c r="I166" i="26"/>
  <c r="F166" i="26"/>
  <c r="B166" i="26"/>
  <c r="C166" i="26" s="1"/>
  <c r="B187" i="26"/>
  <c r="C187" i="26" s="1"/>
  <c r="F187" i="26"/>
  <c r="I187" i="26"/>
  <c r="V187" i="26"/>
  <c r="B188" i="26"/>
  <c r="C188" i="26" s="1"/>
  <c r="I188" i="26"/>
  <c r="V188" i="26"/>
  <c r="B189" i="26"/>
  <c r="C189" i="26" s="1"/>
  <c r="I189" i="26"/>
  <c r="V189" i="26"/>
  <c r="B190" i="26"/>
  <c r="C190" i="26" s="1"/>
  <c r="F190" i="26"/>
  <c r="I190" i="26"/>
  <c r="V190" i="26"/>
  <c r="B191" i="26"/>
  <c r="C191" i="26" s="1"/>
  <c r="F191" i="26"/>
  <c r="I191" i="26"/>
  <c r="V191" i="26"/>
  <c r="B192" i="26"/>
  <c r="C192" i="26" s="1"/>
  <c r="F192" i="26"/>
  <c r="I192" i="26"/>
  <c r="V192" i="26"/>
  <c r="B193" i="26"/>
  <c r="C193" i="26" s="1"/>
  <c r="F193" i="26"/>
  <c r="I193" i="26"/>
  <c r="V193" i="26"/>
  <c r="B194" i="26"/>
  <c r="C194" i="26" s="1"/>
  <c r="F194" i="26"/>
  <c r="I194" i="26"/>
  <c r="V194" i="26"/>
  <c r="B195" i="26"/>
  <c r="C195" i="26" s="1"/>
  <c r="F195" i="26"/>
  <c r="I195" i="26"/>
  <c r="V195" i="26"/>
  <c r="B196" i="26"/>
  <c r="C196" i="26" s="1"/>
  <c r="F196" i="26"/>
  <c r="I196" i="26"/>
  <c r="V196" i="26"/>
  <c r="B197" i="26"/>
  <c r="C197" i="26" s="1"/>
  <c r="F197" i="26"/>
  <c r="I197" i="26"/>
  <c r="V197" i="26"/>
  <c r="B198" i="26"/>
  <c r="C198" i="26" s="1"/>
  <c r="F198" i="26"/>
  <c r="I198" i="26"/>
  <c r="V198" i="26"/>
  <c r="B199" i="26"/>
  <c r="C199" i="26" s="1"/>
  <c r="F199" i="26"/>
  <c r="I199" i="26"/>
  <c r="V199" i="26"/>
  <c r="B200" i="26"/>
  <c r="C200" i="26" s="1"/>
  <c r="F200" i="26"/>
  <c r="I200" i="26"/>
  <c r="V200" i="26"/>
  <c r="V165" i="26"/>
  <c r="I165" i="26"/>
  <c r="F165" i="26"/>
  <c r="B165" i="26"/>
  <c r="C165" i="26" s="1"/>
  <c r="V164" i="26"/>
  <c r="I164" i="26"/>
  <c r="F164" i="26"/>
  <c r="B164" i="26"/>
  <c r="C164" i="26" s="1"/>
  <c r="V163" i="26"/>
  <c r="I163" i="26"/>
  <c r="F163" i="26"/>
  <c r="B163" i="26"/>
  <c r="C163" i="26" s="1"/>
  <c r="V162" i="26"/>
  <c r="I162" i="26"/>
  <c r="F162" i="26"/>
  <c r="B162" i="26"/>
  <c r="C162" i="26" s="1"/>
  <c r="V160" i="26"/>
  <c r="I160" i="26"/>
  <c r="F160" i="26"/>
  <c r="B160" i="26"/>
  <c r="C160" i="26" s="1"/>
  <c r="V159" i="26"/>
  <c r="I159" i="26"/>
  <c r="F159" i="26"/>
  <c r="B159" i="26"/>
  <c r="C159" i="26" s="1"/>
  <c r="V158" i="26"/>
  <c r="I158" i="26"/>
  <c r="F158" i="26"/>
  <c r="B158" i="26"/>
  <c r="C158" i="26" s="1"/>
  <c r="V149" i="26"/>
  <c r="I149" i="26"/>
  <c r="F149" i="26"/>
  <c r="B149" i="26"/>
  <c r="C149" i="26" s="1"/>
  <c r="V148" i="26"/>
  <c r="I148" i="26"/>
  <c r="F148" i="26"/>
  <c r="B148" i="26"/>
  <c r="C148" i="26" s="1"/>
  <c r="V119" i="26"/>
  <c r="I119" i="26"/>
  <c r="F119" i="26"/>
  <c r="B119" i="26"/>
  <c r="C119" i="26" s="1"/>
  <c r="V116" i="26"/>
  <c r="I116" i="26"/>
  <c r="F116" i="26"/>
  <c r="B116" i="26"/>
  <c r="C116" i="26" s="1"/>
  <c r="V115" i="26"/>
  <c r="I115" i="26"/>
  <c r="F115" i="26"/>
  <c r="B115" i="26"/>
  <c r="C115" i="26" s="1"/>
  <c r="V114" i="26"/>
  <c r="I114" i="26"/>
  <c r="F114" i="26"/>
  <c r="B114" i="26"/>
  <c r="C114" i="26" s="1"/>
  <c r="V113" i="26"/>
  <c r="I113" i="26"/>
  <c r="F113" i="26"/>
  <c r="B113" i="26"/>
  <c r="C113" i="26" s="1"/>
  <c r="V111" i="26"/>
  <c r="I111" i="26"/>
  <c r="F111" i="26"/>
  <c r="B111" i="26"/>
  <c r="C111" i="26" s="1"/>
  <c r="V104" i="26"/>
  <c r="I104" i="26"/>
  <c r="F104" i="26"/>
  <c r="B104" i="26"/>
  <c r="C104" i="26" s="1"/>
  <c r="V103" i="26"/>
  <c r="I103" i="26"/>
  <c r="F103" i="26"/>
  <c r="B103" i="26"/>
  <c r="C103" i="26" s="1"/>
  <c r="V77" i="26"/>
  <c r="I77" i="26"/>
  <c r="F77" i="26"/>
  <c r="B77" i="26"/>
  <c r="C77" i="26" s="1"/>
  <c r="V75" i="26"/>
  <c r="I75" i="26"/>
  <c r="F75" i="26"/>
  <c r="B75" i="26"/>
  <c r="C75" i="26" s="1"/>
  <c r="V70" i="26"/>
  <c r="I70" i="26"/>
  <c r="F70" i="26"/>
  <c r="B70" i="26"/>
  <c r="C70" i="26" s="1"/>
  <c r="V64" i="26"/>
  <c r="I64" i="26"/>
  <c r="F64" i="26"/>
  <c r="B64" i="26"/>
  <c r="C64" i="26" s="1"/>
  <c r="V65" i="26"/>
  <c r="I65" i="26"/>
  <c r="F65" i="26"/>
  <c r="B65" i="26"/>
  <c r="C65" i="26" s="1"/>
  <c r="V50" i="26"/>
  <c r="I50" i="26"/>
  <c r="F50" i="26"/>
  <c r="B50" i="26"/>
  <c r="C50" i="26" s="1"/>
  <c r="V49" i="26"/>
  <c r="I49" i="26"/>
  <c r="F49" i="26"/>
  <c r="B49" i="26"/>
  <c r="C49" i="26" s="1"/>
  <c r="V46" i="26"/>
  <c r="I46" i="26"/>
  <c r="F46" i="26"/>
  <c r="B46" i="26"/>
  <c r="C46" i="26" s="1"/>
  <c r="V47" i="26"/>
  <c r="I47" i="26"/>
  <c r="F47" i="26"/>
  <c r="B47" i="26"/>
  <c r="C47" i="26" s="1"/>
  <c r="V45" i="26"/>
  <c r="I45" i="26"/>
  <c r="F45" i="26"/>
  <c r="B45" i="26"/>
  <c r="C45" i="26" s="1"/>
  <c r="V44" i="26"/>
  <c r="I44" i="26"/>
  <c r="F44" i="26"/>
  <c r="B44" i="26"/>
  <c r="C44" i="26" s="1"/>
  <c r="V43" i="26"/>
  <c r="I43" i="26"/>
  <c r="F43" i="26"/>
  <c r="B43" i="26"/>
  <c r="C43" i="26" s="1"/>
  <c r="V48" i="26"/>
  <c r="I48" i="26"/>
  <c r="F48" i="26"/>
  <c r="B48" i="26"/>
  <c r="C48" i="26" s="1"/>
  <c r="V41" i="26"/>
  <c r="I41" i="26"/>
  <c r="F41" i="26"/>
  <c r="B41" i="26"/>
  <c r="C41" i="26" s="1"/>
  <c r="V40" i="26"/>
  <c r="I40" i="26"/>
  <c r="F40" i="26"/>
  <c r="B40" i="26"/>
  <c r="C40" i="26" s="1"/>
  <c r="V39" i="26"/>
  <c r="I39" i="26"/>
  <c r="F39" i="26"/>
  <c r="B39" i="26"/>
  <c r="C39" i="26" s="1"/>
  <c r="V37" i="26"/>
  <c r="I37" i="26"/>
  <c r="F37" i="26"/>
  <c r="B37" i="26"/>
  <c r="C37" i="26" s="1"/>
  <c r="V35" i="26"/>
  <c r="I35" i="26"/>
  <c r="F35" i="26"/>
  <c r="B35" i="26"/>
  <c r="C35" i="26" s="1"/>
  <c r="V28" i="26"/>
  <c r="I28" i="26"/>
  <c r="F28" i="26"/>
  <c r="B28" i="26"/>
  <c r="C28" i="26" s="1"/>
  <c r="V25" i="26"/>
  <c r="I25" i="26"/>
  <c r="F25" i="26"/>
  <c r="B25" i="26"/>
  <c r="C25" i="26" s="1"/>
  <c r="V560" i="26"/>
  <c r="V361" i="26"/>
  <c r="V179" i="26"/>
  <c r="I179" i="26"/>
  <c r="F179" i="26"/>
  <c r="B179" i="26"/>
  <c r="C179" i="26" s="1"/>
  <c r="V568" i="26"/>
  <c r="V369" i="26"/>
  <c r="V468" i="26"/>
  <c r="V269" i="26"/>
  <c r="V69" i="26"/>
  <c r="I69" i="26"/>
  <c r="F69" i="26"/>
  <c r="B69" i="26"/>
  <c r="C69" i="26" s="1"/>
  <c r="V587" i="26"/>
  <c r="V388" i="26"/>
  <c r="V598" i="26"/>
  <c r="V597" i="26"/>
  <c r="V596" i="26"/>
  <c r="V595" i="26"/>
  <c r="V594" i="26"/>
  <c r="V593" i="26"/>
  <c r="V592" i="26"/>
  <c r="V591" i="26"/>
  <c r="V590" i="26"/>
  <c r="V589" i="26"/>
  <c r="V588" i="26"/>
  <c r="V586" i="26"/>
  <c r="V585" i="26"/>
  <c r="V584" i="26"/>
  <c r="V583" i="26"/>
  <c r="V582" i="26"/>
  <c r="V581" i="26"/>
  <c r="V580" i="26"/>
  <c r="V579" i="26"/>
  <c r="V578" i="26"/>
  <c r="V577" i="26"/>
  <c r="V576" i="26"/>
  <c r="V575" i="26"/>
  <c r="V569" i="26"/>
  <c r="V567" i="26"/>
  <c r="V566" i="26"/>
  <c r="V564" i="26"/>
  <c r="V563" i="26"/>
  <c r="V562" i="26"/>
  <c r="V561" i="26"/>
  <c r="V559" i="26"/>
  <c r="V558" i="26"/>
  <c r="V557" i="26"/>
  <c r="V556" i="26"/>
  <c r="V555" i="26"/>
  <c r="V554" i="26"/>
  <c r="V553" i="26"/>
  <c r="V552" i="26"/>
  <c r="V551" i="26"/>
  <c r="V550" i="26"/>
  <c r="V549" i="26"/>
  <c r="V548" i="26"/>
  <c r="V547" i="26"/>
  <c r="V546" i="26"/>
  <c r="V545" i="26"/>
  <c r="V544" i="26"/>
  <c r="V543" i="26"/>
  <c r="V542" i="26"/>
  <c r="V541" i="26"/>
  <c r="V540" i="26"/>
  <c r="V539" i="26"/>
  <c r="V538" i="26"/>
  <c r="V537" i="26"/>
  <c r="V536" i="26"/>
  <c r="V535" i="26"/>
  <c r="V534" i="26"/>
  <c r="V533" i="26"/>
  <c r="V531" i="26"/>
  <c r="V530" i="26"/>
  <c r="V529" i="26"/>
  <c r="V528" i="26"/>
  <c r="V527" i="26"/>
  <c r="V526" i="26"/>
  <c r="V525" i="26"/>
  <c r="V524" i="26"/>
  <c r="V523" i="26"/>
  <c r="V522" i="26"/>
  <c r="V521" i="26"/>
  <c r="V520" i="26"/>
  <c r="V519" i="26"/>
  <c r="V518" i="26"/>
  <c r="V517" i="26"/>
  <c r="V516" i="26"/>
  <c r="V515" i="26"/>
  <c r="V514" i="26"/>
  <c r="V513" i="26"/>
  <c r="V512" i="26"/>
  <c r="V511" i="26"/>
  <c r="V510" i="26"/>
  <c r="V509" i="26"/>
  <c r="V508" i="26"/>
  <c r="V506" i="26"/>
  <c r="V505" i="26"/>
  <c r="V504" i="26"/>
  <c r="V503" i="26"/>
  <c r="V502" i="26"/>
  <c r="V501" i="26"/>
  <c r="V500" i="26"/>
  <c r="V499" i="26"/>
  <c r="V498" i="26"/>
  <c r="V497" i="26"/>
  <c r="V496" i="26"/>
  <c r="V495" i="26"/>
  <c r="V494" i="26"/>
  <c r="V493" i="26"/>
  <c r="V492" i="26"/>
  <c r="V491" i="26"/>
  <c r="V490" i="26"/>
  <c r="V489" i="26"/>
  <c r="V488" i="26"/>
  <c r="V487" i="26"/>
  <c r="V486" i="26"/>
  <c r="V485" i="26"/>
  <c r="V484" i="26"/>
  <c r="V483" i="26"/>
  <c r="V482" i="26"/>
  <c r="V481" i="26"/>
  <c r="V480" i="26"/>
  <c r="V479" i="26"/>
  <c r="V478" i="26"/>
  <c r="V477" i="26"/>
  <c r="V476" i="26"/>
  <c r="V475" i="26"/>
  <c r="V474" i="26"/>
  <c r="V473" i="26"/>
  <c r="V472" i="26"/>
  <c r="V471" i="26"/>
  <c r="V470" i="26"/>
  <c r="V469" i="26"/>
  <c r="V467" i="26"/>
  <c r="V466" i="26"/>
  <c r="V465" i="26"/>
  <c r="V464" i="26"/>
  <c r="V463" i="26"/>
  <c r="V462" i="26"/>
  <c r="V461" i="26"/>
  <c r="V460" i="26"/>
  <c r="V459" i="26"/>
  <c r="V458" i="26"/>
  <c r="V457" i="26"/>
  <c r="V456" i="26"/>
  <c r="V455" i="26"/>
  <c r="V454" i="26"/>
  <c r="V453" i="26"/>
  <c r="V452" i="26"/>
  <c r="V451" i="26"/>
  <c r="V450" i="26"/>
  <c r="V449" i="26"/>
  <c r="V448" i="26"/>
  <c r="V447" i="26"/>
  <c r="V446" i="26"/>
  <c r="V445" i="26"/>
  <c r="V444" i="26"/>
  <c r="V443" i="26"/>
  <c r="V442" i="26"/>
  <c r="V441" i="26"/>
  <c r="V440" i="26"/>
  <c r="V439" i="26"/>
  <c r="V438" i="26"/>
  <c r="V437" i="26"/>
  <c r="V436" i="26"/>
  <c r="V435" i="26"/>
  <c r="V434" i="26"/>
  <c r="V433" i="26"/>
  <c r="V432" i="26"/>
  <c r="V431" i="26"/>
  <c r="V430" i="26"/>
  <c r="V429" i="26"/>
  <c r="V428" i="26"/>
  <c r="V427" i="26"/>
  <c r="V426" i="26"/>
  <c r="V425" i="26"/>
  <c r="V424" i="26"/>
  <c r="V423" i="26"/>
  <c r="V422" i="26"/>
  <c r="V421" i="26"/>
  <c r="V420" i="26"/>
  <c r="V419" i="26"/>
  <c r="V418" i="26"/>
  <c r="V417" i="26"/>
  <c r="V416" i="26"/>
  <c r="V415" i="26"/>
  <c r="V410" i="26"/>
  <c r="V409" i="26"/>
  <c r="V408" i="26"/>
  <c r="V407" i="26"/>
  <c r="V406" i="26"/>
  <c r="V405" i="26"/>
  <c r="V404" i="26"/>
  <c r="V403" i="26"/>
  <c r="V402" i="26"/>
  <c r="V401" i="26"/>
  <c r="V399" i="26"/>
  <c r="V398" i="26"/>
  <c r="V397" i="26"/>
  <c r="V396" i="26"/>
  <c r="V395" i="26"/>
  <c r="V394" i="26"/>
  <c r="V393" i="26"/>
  <c r="V392" i="26"/>
  <c r="V391" i="26"/>
  <c r="V390" i="26"/>
  <c r="V389" i="26"/>
  <c r="V387" i="26"/>
  <c r="V386" i="26"/>
  <c r="V385" i="26"/>
  <c r="V384" i="26"/>
  <c r="V379" i="26"/>
  <c r="V378" i="26"/>
  <c r="V377" i="26"/>
  <c r="V376" i="26"/>
  <c r="V375" i="26"/>
  <c r="V374" i="26"/>
  <c r="V373" i="26"/>
  <c r="V372" i="26"/>
  <c r="V370" i="26"/>
  <c r="V368" i="26"/>
  <c r="V367" i="26"/>
  <c r="V365" i="26"/>
  <c r="V364" i="26"/>
  <c r="V363" i="26"/>
  <c r="V362" i="26"/>
  <c r="V360" i="26"/>
  <c r="V359" i="26"/>
  <c r="V358" i="26"/>
  <c r="V357" i="26"/>
  <c r="V356" i="26"/>
  <c r="V355" i="26"/>
  <c r="V354" i="26"/>
  <c r="V353" i="26"/>
  <c r="V352" i="26"/>
  <c r="V351" i="26"/>
  <c r="V350" i="26"/>
  <c r="V349" i="26"/>
  <c r="V348" i="26"/>
  <c r="V347" i="26"/>
  <c r="V346" i="26"/>
  <c r="V345" i="26"/>
  <c r="V344" i="26"/>
  <c r="V343" i="26"/>
  <c r="V342" i="26"/>
  <c r="V341" i="26"/>
  <c r="V340" i="26"/>
  <c r="V339" i="26"/>
  <c r="V338" i="26"/>
  <c r="V337" i="26"/>
  <c r="V336" i="26"/>
  <c r="V335" i="26"/>
  <c r="V334" i="26"/>
  <c r="V332" i="26"/>
  <c r="V331" i="26"/>
  <c r="V330" i="26"/>
  <c r="V329" i="26"/>
  <c r="V328" i="26"/>
  <c r="V327" i="26"/>
  <c r="V326" i="26"/>
  <c r="V325" i="26"/>
  <c r="V324" i="26"/>
  <c r="V323" i="26"/>
  <c r="V322" i="26"/>
  <c r="V321" i="26"/>
  <c r="V320" i="26"/>
  <c r="V319" i="26"/>
  <c r="V318" i="26"/>
  <c r="V317" i="26"/>
  <c r="V316" i="26"/>
  <c r="V315" i="26"/>
  <c r="V314" i="26"/>
  <c r="V313" i="26"/>
  <c r="V312" i="26"/>
  <c r="V311" i="26"/>
  <c r="V310" i="26"/>
  <c r="V309" i="26"/>
  <c r="V307" i="26"/>
  <c r="V306" i="26"/>
  <c r="V305" i="26"/>
  <c r="V304" i="26"/>
  <c r="V303" i="26"/>
  <c r="V302" i="26"/>
  <c r="V301" i="26"/>
  <c r="V300" i="26"/>
  <c r="V299" i="26"/>
  <c r="V298" i="26"/>
  <c r="V297" i="26"/>
  <c r="V296" i="26"/>
  <c r="V295" i="26"/>
  <c r="V294" i="26"/>
  <c r="V293" i="26"/>
  <c r="V292" i="26"/>
  <c r="V291" i="26"/>
  <c r="V290" i="26"/>
  <c r="V289" i="26"/>
  <c r="V288" i="26"/>
  <c r="V287" i="26"/>
  <c r="V286" i="26"/>
  <c r="V285" i="26"/>
  <c r="V284" i="26"/>
  <c r="V283" i="26"/>
  <c r="V282" i="26"/>
  <c r="V281" i="26"/>
  <c r="V280" i="26"/>
  <c r="V279" i="26"/>
  <c r="V278" i="26"/>
  <c r="V277" i="26"/>
  <c r="V276" i="26"/>
  <c r="V275" i="26"/>
  <c r="V274" i="26"/>
  <c r="V273" i="26"/>
  <c r="V272" i="26"/>
  <c r="V271" i="26"/>
  <c r="V270" i="26"/>
  <c r="V268" i="26"/>
  <c r="V267" i="26"/>
  <c r="V266" i="26"/>
  <c r="V265" i="26"/>
  <c r="V264" i="26"/>
  <c r="V263" i="26"/>
  <c r="V262" i="26"/>
  <c r="V261" i="26"/>
  <c r="V260" i="26"/>
  <c r="V259" i="26"/>
  <c r="V258" i="26"/>
  <c r="V257" i="26"/>
  <c r="V256" i="26"/>
  <c r="V255" i="26"/>
  <c r="V254" i="26"/>
  <c r="V253" i="26"/>
  <c r="V252" i="26"/>
  <c r="V251" i="26"/>
  <c r="V250" i="26"/>
  <c r="V249" i="26"/>
  <c r="V248" i="26"/>
  <c r="V247" i="26"/>
  <c r="V246" i="26"/>
  <c r="V245" i="26"/>
  <c r="V244" i="26"/>
  <c r="V243" i="26"/>
  <c r="V242" i="26"/>
  <c r="V241" i="26"/>
  <c r="V240" i="26"/>
  <c r="V239" i="26"/>
  <c r="V238" i="26"/>
  <c r="V237" i="26"/>
  <c r="V236" i="26"/>
  <c r="V235" i="26"/>
  <c r="V234" i="26"/>
  <c r="V233" i="26"/>
  <c r="V232" i="26"/>
  <c r="V231" i="26"/>
  <c r="V230" i="26"/>
  <c r="V229" i="26"/>
  <c r="V228" i="26"/>
  <c r="V227" i="26"/>
  <c r="V226" i="26"/>
  <c r="V225" i="26"/>
  <c r="V224" i="26"/>
  <c r="V223" i="26"/>
  <c r="V222" i="26"/>
  <c r="V221" i="26"/>
  <c r="V220" i="26"/>
  <c r="V219" i="26"/>
  <c r="V218" i="26"/>
  <c r="V212" i="26"/>
  <c r="V211" i="26"/>
  <c r="V210" i="26"/>
  <c r="V209" i="26"/>
  <c r="V208" i="26"/>
  <c r="V207" i="26"/>
  <c r="V206" i="26"/>
  <c r="V205" i="26"/>
  <c r="V204" i="26"/>
  <c r="V203" i="26"/>
  <c r="V202" i="26"/>
  <c r="V94" i="26"/>
  <c r="I94" i="26"/>
  <c r="F94" i="26"/>
  <c r="B94" i="26"/>
  <c r="C94" i="26" s="1"/>
  <c r="V34" i="26"/>
  <c r="I34" i="26"/>
  <c r="F34" i="26"/>
  <c r="B34" i="26"/>
  <c r="C34" i="26" s="1"/>
  <c r="V33" i="26"/>
  <c r="I33" i="26"/>
  <c r="F33" i="26"/>
  <c r="B33" i="26"/>
  <c r="C33" i="26" s="1"/>
  <c r="D148" i="41" l="1"/>
  <c r="D149" i="41" s="1"/>
  <c r="B146" i="41"/>
  <c r="BP145" i="41"/>
  <c r="BO145" i="41"/>
  <c r="BN145" i="41"/>
  <c r="BM145" i="41"/>
  <c r="BL145" i="41"/>
  <c r="BK145" i="41"/>
  <c r="D145" i="41"/>
  <c r="E15" i="39"/>
  <c r="E24" i="39" s="1"/>
  <c r="F15" i="39"/>
  <c r="N15" i="39" s="1"/>
  <c r="G15" i="39"/>
  <c r="G17" i="39" s="1"/>
  <c r="H15" i="39"/>
  <c r="H17" i="39" s="1"/>
  <c r="I15" i="39"/>
  <c r="J15" i="39"/>
  <c r="J19" i="39" s="1"/>
  <c r="K15" i="39"/>
  <c r="S15" i="39" s="1"/>
  <c r="AA15" i="39" s="1"/>
  <c r="AI15" i="39" s="1"/>
  <c r="L15" i="39"/>
  <c r="L17" i="39" s="1"/>
  <c r="M16" i="39"/>
  <c r="N16" i="39"/>
  <c r="V16" i="39" s="1"/>
  <c r="AD16" i="39" s="1"/>
  <c r="AL16" i="39" s="1"/>
  <c r="O16" i="39"/>
  <c r="W16" i="39" s="1"/>
  <c r="AE16" i="39" s="1"/>
  <c r="P16" i="39"/>
  <c r="X16" i="39" s="1"/>
  <c r="AF16" i="39" s="1"/>
  <c r="Q16" i="39"/>
  <c r="Y16" i="39" s="1"/>
  <c r="R16" i="39"/>
  <c r="Z16" i="39" s="1"/>
  <c r="S16" i="39"/>
  <c r="J17" i="39"/>
  <c r="E22" i="39"/>
  <c r="H23" i="39"/>
  <c r="K23" i="39"/>
  <c r="E25" i="39"/>
  <c r="E29" i="39"/>
  <c r="F29" i="39"/>
  <c r="G29" i="39"/>
  <c r="H29" i="39"/>
  <c r="I29" i="39"/>
  <c r="J29" i="39"/>
  <c r="K29" i="39"/>
  <c r="D31" i="39"/>
  <c r="E37" i="39"/>
  <c r="F37" i="39"/>
  <c r="G37" i="39"/>
  <c r="H37" i="39"/>
  <c r="I37" i="39"/>
  <c r="J37" i="39"/>
  <c r="K37" i="39"/>
  <c r="L37" i="39"/>
  <c r="E38" i="39"/>
  <c r="F38" i="39"/>
  <c r="G38" i="39"/>
  <c r="H38" i="39"/>
  <c r="I38" i="39"/>
  <c r="J38" i="39"/>
  <c r="K38" i="39"/>
  <c r="L38" i="39"/>
  <c r="B103" i="41"/>
  <c r="B104" i="41" s="1"/>
  <c r="E98" i="41"/>
  <c r="C98" i="41"/>
  <c r="L38" i="41"/>
  <c r="K38" i="41"/>
  <c r="J38" i="41"/>
  <c r="I38" i="41"/>
  <c r="H38" i="41"/>
  <c r="G38" i="41"/>
  <c r="F38" i="41"/>
  <c r="E38" i="41"/>
  <c r="L37" i="41"/>
  <c r="K37" i="41"/>
  <c r="J37" i="41"/>
  <c r="I37" i="41"/>
  <c r="H37" i="41"/>
  <c r="G37" i="41"/>
  <c r="F37" i="41"/>
  <c r="E37" i="41"/>
  <c r="K29" i="41"/>
  <c r="J29" i="41"/>
  <c r="I29" i="41"/>
  <c r="H29" i="41"/>
  <c r="G29" i="41"/>
  <c r="F29" i="41"/>
  <c r="E29" i="41"/>
  <c r="S16" i="41"/>
  <c r="R16" i="41"/>
  <c r="Q16" i="41"/>
  <c r="P16" i="41"/>
  <c r="X16" i="41" s="1"/>
  <c r="O16" i="41"/>
  <c r="N16" i="41"/>
  <c r="M16" i="41"/>
  <c r="U16" i="41" s="1"/>
  <c r="L15" i="41"/>
  <c r="L17" i="41" s="1"/>
  <c r="K15" i="41"/>
  <c r="K24" i="41" s="1"/>
  <c r="J15" i="41"/>
  <c r="R15" i="41" s="1"/>
  <c r="Z15" i="41" s="1"/>
  <c r="AH15" i="41" s="1"/>
  <c r="I15" i="41"/>
  <c r="I23" i="41" s="1"/>
  <c r="H15" i="41"/>
  <c r="G15" i="41"/>
  <c r="O15" i="41" s="1"/>
  <c r="F15" i="41"/>
  <c r="E15" i="41"/>
  <c r="D31" i="41" s="1"/>
  <c r="F25" i="39" l="1"/>
  <c r="K21" i="39"/>
  <c r="S25" i="39"/>
  <c r="L21" i="39"/>
  <c r="J21" i="39"/>
  <c r="L25" i="39"/>
  <c r="J23" i="39"/>
  <c r="E19" i="39"/>
  <c r="N20" i="39"/>
  <c r="BI146" i="41"/>
  <c r="BI148" i="41"/>
  <c r="D150" i="41"/>
  <c r="AJ150" i="41" s="1"/>
  <c r="BN151" i="41" s="1"/>
  <c r="T149" i="41"/>
  <c r="BL148" i="41" s="1"/>
  <c r="AR149" i="41"/>
  <c r="BO149" i="41" s="1"/>
  <c r="AR148" i="41"/>
  <c r="BO147" i="41" s="1"/>
  <c r="T148" i="41"/>
  <c r="BL146" i="41" s="1"/>
  <c r="AB149" i="41"/>
  <c r="BM148" i="41" s="1"/>
  <c r="AJ148" i="41"/>
  <c r="BN147" i="41" s="1"/>
  <c r="AZ149" i="41"/>
  <c r="BP149" i="41" s="1"/>
  <c r="AZ148" i="41"/>
  <c r="BP147" i="41" s="1"/>
  <c r="AB148" i="41"/>
  <c r="BM146" i="41" s="1"/>
  <c r="AJ149" i="41"/>
  <c r="BN149" i="41" s="1"/>
  <c r="N25" i="39"/>
  <c r="E18" i="39"/>
  <c r="G23" i="39"/>
  <c r="E17" i="39"/>
  <c r="N24" i="39"/>
  <c r="F21" i="39"/>
  <c r="L24" i="39"/>
  <c r="E21" i="39"/>
  <c r="K24" i="39"/>
  <c r="J24" i="39"/>
  <c r="K20" i="39"/>
  <c r="M15" i="39"/>
  <c r="U15" i="39" s="1"/>
  <c r="D33" i="39" s="1"/>
  <c r="R17" i="41"/>
  <c r="L18" i="41"/>
  <c r="O17" i="41"/>
  <c r="J20" i="41"/>
  <c r="T15" i="41"/>
  <c r="T22" i="41" s="1"/>
  <c r="I20" i="41"/>
  <c r="L24" i="41"/>
  <c r="G24" i="39"/>
  <c r="L23" i="39"/>
  <c r="L20" i="39"/>
  <c r="F19" i="39"/>
  <c r="F17" i="39"/>
  <c r="F22" i="39"/>
  <c r="J18" i="39"/>
  <c r="N23" i="39"/>
  <c r="F18" i="39"/>
  <c r="E23" i="39"/>
  <c r="E20" i="39"/>
  <c r="L19" i="39"/>
  <c r="R15" i="39"/>
  <c r="R23" i="39" s="1"/>
  <c r="D32" i="39"/>
  <c r="H25" i="39"/>
  <c r="F24" i="39"/>
  <c r="K22" i="39"/>
  <c r="K19" i="39"/>
  <c r="L18" i="39"/>
  <c r="P15" i="39"/>
  <c r="N22" i="39"/>
  <c r="J20" i="39"/>
  <c r="N19" i="39"/>
  <c r="U16" i="39"/>
  <c r="AC16" i="39" s="1"/>
  <c r="AK16" i="39" s="1"/>
  <c r="AS16" i="39" s="1"/>
  <c r="K25" i="39"/>
  <c r="H24" i="39"/>
  <c r="F23" i="39"/>
  <c r="F20" i="39"/>
  <c r="T15" i="39"/>
  <c r="T21" i="39" s="1"/>
  <c r="J25" i="39"/>
  <c r="L22" i="39"/>
  <c r="G25" i="39"/>
  <c r="J22" i="39"/>
  <c r="N21" i="39"/>
  <c r="K18" i="39"/>
  <c r="O15" i="39"/>
  <c r="O21" i="39" s="1"/>
  <c r="AM16" i="39"/>
  <c r="AQ15" i="39"/>
  <c r="AY15" i="39" s="1"/>
  <c r="BG15" i="39" s="1"/>
  <c r="BO15" i="39" s="1"/>
  <c r="BW15" i="39" s="1"/>
  <c r="CE15" i="39" s="1"/>
  <c r="CM15" i="39" s="1"/>
  <c r="CU15" i="39" s="1"/>
  <c r="AI26" i="39"/>
  <c r="AH16" i="39"/>
  <c r="AA16" i="39"/>
  <c r="S17" i="39"/>
  <c r="S18" i="39"/>
  <c r="S19" i="39"/>
  <c r="S20" i="39"/>
  <c r="S21" i="39"/>
  <c r="S22" i="39"/>
  <c r="S24" i="39"/>
  <c r="AT16" i="39"/>
  <c r="AG16" i="39"/>
  <c r="S23" i="39"/>
  <c r="K17" i="39"/>
  <c r="Q15" i="39"/>
  <c r="I17" i="39"/>
  <c r="I18" i="39"/>
  <c r="I19" i="39"/>
  <c r="I20" i="39"/>
  <c r="I21" i="39"/>
  <c r="I22" i="39"/>
  <c r="I23" i="39"/>
  <c r="I24" i="39"/>
  <c r="I25" i="39"/>
  <c r="AN16" i="39"/>
  <c r="N17" i="39"/>
  <c r="N18" i="39"/>
  <c r="V15" i="39"/>
  <c r="V17" i="39" s="1"/>
  <c r="H22" i="39"/>
  <c r="H21" i="39"/>
  <c r="H20" i="39"/>
  <c r="H19" i="39"/>
  <c r="H18" i="39"/>
  <c r="G22" i="39"/>
  <c r="G21" i="39"/>
  <c r="G20" i="39"/>
  <c r="G19" i="39"/>
  <c r="G18" i="39"/>
  <c r="L21" i="41"/>
  <c r="L22" i="41"/>
  <c r="K23" i="41"/>
  <c r="K25" i="41"/>
  <c r="S15" i="41"/>
  <c r="AA15" i="41" s="1"/>
  <c r="AI15" i="41" s="1"/>
  <c r="AI26" i="41" s="1"/>
  <c r="K18" i="41"/>
  <c r="AH26" i="41"/>
  <c r="AP15" i="41"/>
  <c r="AX15" i="41" s="1"/>
  <c r="BF15" i="41" s="1"/>
  <c r="BN15" i="41" s="1"/>
  <c r="BV15" i="41" s="1"/>
  <c r="CD15" i="41" s="1"/>
  <c r="CL15" i="41" s="1"/>
  <c r="CT15" i="41" s="1"/>
  <c r="AC16" i="41"/>
  <c r="H19" i="41"/>
  <c r="H18" i="41"/>
  <c r="H24" i="41"/>
  <c r="H23" i="41"/>
  <c r="P15" i="41"/>
  <c r="P25" i="41" s="1"/>
  <c r="H25" i="41"/>
  <c r="H22" i="41"/>
  <c r="H20" i="41"/>
  <c r="H21" i="41"/>
  <c r="H17" i="41"/>
  <c r="Y16" i="41"/>
  <c r="F23" i="41"/>
  <c r="F25" i="41"/>
  <c r="F22" i="41"/>
  <c r="F19" i="41"/>
  <c r="F20" i="41"/>
  <c r="F24" i="41"/>
  <c r="F21" i="41"/>
  <c r="G25" i="41"/>
  <c r="G24" i="41"/>
  <c r="G23" i="41"/>
  <c r="G22" i="41"/>
  <c r="G21" i="41"/>
  <c r="G20" i="41"/>
  <c r="G19" i="41"/>
  <c r="I24" i="41"/>
  <c r="I22" i="41"/>
  <c r="I25" i="41"/>
  <c r="I19" i="41"/>
  <c r="I17" i="41"/>
  <c r="I18" i="41"/>
  <c r="I21" i="41"/>
  <c r="Q15" i="41"/>
  <c r="Q18" i="41" s="1"/>
  <c r="W15" i="41"/>
  <c r="AE15" i="41" s="1"/>
  <c r="R20" i="41"/>
  <c r="R18" i="41"/>
  <c r="R21" i="41"/>
  <c r="R24" i="41"/>
  <c r="R25" i="41"/>
  <c r="R19" i="41"/>
  <c r="Z16" i="41"/>
  <c r="R23" i="41"/>
  <c r="O19" i="41"/>
  <c r="R22" i="41"/>
  <c r="J23" i="41"/>
  <c r="J25" i="41"/>
  <c r="J22" i="41"/>
  <c r="J19" i="41"/>
  <c r="J18" i="41"/>
  <c r="J21" i="41"/>
  <c r="J24" i="41"/>
  <c r="J17" i="41"/>
  <c r="AA16" i="41"/>
  <c r="F17" i="41"/>
  <c r="E25" i="41"/>
  <c r="T18" i="41"/>
  <c r="T24" i="41"/>
  <c r="AB15" i="41"/>
  <c r="T17" i="41"/>
  <c r="G17" i="41"/>
  <c r="T20" i="41"/>
  <c r="V16" i="41"/>
  <c r="O25" i="41"/>
  <c r="AF16" i="41"/>
  <c r="T25" i="41"/>
  <c r="N15" i="41"/>
  <c r="V15" i="41" s="1"/>
  <c r="AD15" i="41" s="1"/>
  <c r="E18" i="41"/>
  <c r="E24" i="41"/>
  <c r="E21" i="41"/>
  <c r="E23" i="41"/>
  <c r="E17" i="41"/>
  <c r="E19" i="41"/>
  <c r="E22" i="41"/>
  <c r="E20" i="41"/>
  <c r="M15" i="41"/>
  <c r="M23" i="41" s="1"/>
  <c r="O23" i="41"/>
  <c r="O22" i="41"/>
  <c r="F18" i="41"/>
  <c r="G18" i="41"/>
  <c r="O24" i="41"/>
  <c r="F98" i="41"/>
  <c r="O18" i="41"/>
  <c r="K21" i="41"/>
  <c r="K22" i="41"/>
  <c r="K19" i="41"/>
  <c r="K17" i="41"/>
  <c r="K20" i="41"/>
  <c r="L23" i="41"/>
  <c r="L25" i="41"/>
  <c r="L19" i="41"/>
  <c r="L20" i="41"/>
  <c r="W16" i="41"/>
  <c r="B105" i="41"/>
  <c r="O21" i="41"/>
  <c r="O20" i="41"/>
  <c r="O17" i="39" l="1"/>
  <c r="E101" i="41"/>
  <c r="M18" i="39"/>
  <c r="AC15" i="39"/>
  <c r="M17" i="39"/>
  <c r="M24" i="39"/>
  <c r="M19" i="39"/>
  <c r="M25" i="39"/>
  <c r="M23" i="39"/>
  <c r="M22" i="39"/>
  <c r="M20" i="39"/>
  <c r="M21" i="39"/>
  <c r="P24" i="41"/>
  <c r="AZ150" i="41"/>
  <c r="BP151" i="41" s="1"/>
  <c r="T150" i="41"/>
  <c r="BL150" i="41" s="1"/>
  <c r="T23" i="41"/>
  <c r="T19" i="41"/>
  <c r="AB150" i="41"/>
  <c r="BM150" i="41" s="1"/>
  <c r="T21" i="41"/>
  <c r="L149" i="41"/>
  <c r="BK148" i="41" s="1"/>
  <c r="AR150" i="41"/>
  <c r="BO151" i="41" s="1"/>
  <c r="D151" i="41"/>
  <c r="BI150" i="41"/>
  <c r="L148" i="41"/>
  <c r="BK146" i="41" s="1"/>
  <c r="M18" i="41"/>
  <c r="S23" i="41"/>
  <c r="P21" i="41"/>
  <c r="P18" i="41"/>
  <c r="P20" i="41"/>
  <c r="Q20" i="41"/>
  <c r="S25" i="41"/>
  <c r="S24" i="41"/>
  <c r="N19" i="41"/>
  <c r="S20" i="41"/>
  <c r="S18" i="41"/>
  <c r="S17" i="41"/>
  <c r="N24" i="41"/>
  <c r="S19" i="41"/>
  <c r="S21" i="41"/>
  <c r="S22" i="41"/>
  <c r="L27" i="41"/>
  <c r="L31" i="41" s="1"/>
  <c r="R27" i="41"/>
  <c r="J32" i="41" s="1"/>
  <c r="J31" i="39"/>
  <c r="T18" i="39"/>
  <c r="T19" i="39"/>
  <c r="U21" i="39"/>
  <c r="U19" i="39"/>
  <c r="O18" i="39"/>
  <c r="U17" i="39"/>
  <c r="U18" i="39"/>
  <c r="L27" i="39"/>
  <c r="L31" i="39" s="1"/>
  <c r="F31" i="39"/>
  <c r="E31" i="39"/>
  <c r="N27" i="39"/>
  <c r="F32" i="39" s="1"/>
  <c r="U24" i="39"/>
  <c r="G31" i="39"/>
  <c r="T17" i="39"/>
  <c r="T25" i="39"/>
  <c r="AB15" i="39"/>
  <c r="T24" i="39"/>
  <c r="T23" i="39"/>
  <c r="T22" i="39"/>
  <c r="U23" i="39"/>
  <c r="W15" i="39"/>
  <c r="O19" i="39"/>
  <c r="O23" i="39"/>
  <c r="O24" i="39"/>
  <c r="O20" i="39"/>
  <c r="O22" i="39"/>
  <c r="O25" i="39"/>
  <c r="X15" i="39"/>
  <c r="P22" i="39"/>
  <c r="P19" i="39"/>
  <c r="P25" i="39"/>
  <c r="P24" i="39"/>
  <c r="P23" i="39"/>
  <c r="P18" i="39"/>
  <c r="P17" i="39"/>
  <c r="P21" i="39"/>
  <c r="P20" i="39"/>
  <c r="U25" i="39"/>
  <c r="U22" i="39"/>
  <c r="Z15" i="39"/>
  <c r="R24" i="39"/>
  <c r="R25" i="39"/>
  <c r="R19" i="39"/>
  <c r="R22" i="39"/>
  <c r="R20" i="39"/>
  <c r="R17" i="39"/>
  <c r="R21" i="39"/>
  <c r="R18" i="39"/>
  <c r="U20" i="39"/>
  <c r="T20" i="39"/>
  <c r="K31" i="39"/>
  <c r="H31" i="39"/>
  <c r="AK15" i="39"/>
  <c r="D34" i="39"/>
  <c r="AC17" i="39"/>
  <c r="AC26" i="39"/>
  <c r="AC24" i="39"/>
  <c r="AC18" i="39"/>
  <c r="AC19" i="39"/>
  <c r="AC20" i="39"/>
  <c r="AC21" i="39"/>
  <c r="AC22" i="39"/>
  <c r="AC25" i="39"/>
  <c r="AC23" i="39"/>
  <c r="AU16" i="39"/>
  <c r="BA16" i="39"/>
  <c r="S27" i="39"/>
  <c r="K32" i="39" s="1"/>
  <c r="AA17" i="39"/>
  <c r="AA18" i="39"/>
  <c r="AI16" i="39"/>
  <c r="AA24" i="39"/>
  <c r="AA19" i="39"/>
  <c r="AA20" i="39"/>
  <c r="AA21" i="39"/>
  <c r="AA22" i="39"/>
  <c r="AA25" i="39"/>
  <c r="AA23" i="39"/>
  <c r="AP16" i="39"/>
  <c r="AO16" i="39"/>
  <c r="I31" i="39"/>
  <c r="BB16" i="39"/>
  <c r="AD15" i="39"/>
  <c r="V19" i="39"/>
  <c r="V20" i="39"/>
  <c r="V21" i="39"/>
  <c r="V22" i="39"/>
  <c r="V25" i="39"/>
  <c r="V18" i="39"/>
  <c r="V23" i="39"/>
  <c r="V24" i="39"/>
  <c r="Y15" i="39"/>
  <c r="Q19" i="39"/>
  <c r="Q20" i="39"/>
  <c r="Q21" i="39"/>
  <c r="Q22" i="39"/>
  <c r="Q23" i="39"/>
  <c r="Q18" i="39"/>
  <c r="Q24" i="39"/>
  <c r="Q17" i="39"/>
  <c r="Q25" i="39"/>
  <c r="AV16" i="39"/>
  <c r="Q21" i="41"/>
  <c r="Q22" i="41"/>
  <c r="AQ15" i="41"/>
  <c r="AY15" i="41" s="1"/>
  <c r="BG15" i="41" s="1"/>
  <c r="BO15" i="41" s="1"/>
  <c r="BW15" i="41" s="1"/>
  <c r="CE15" i="41" s="1"/>
  <c r="CM15" i="41" s="1"/>
  <c r="CU15" i="41" s="1"/>
  <c r="O27" i="41"/>
  <c r="G32" i="41" s="1"/>
  <c r="N25" i="41"/>
  <c r="Q19" i="41"/>
  <c r="G31" i="41"/>
  <c r="M22" i="41"/>
  <c r="B106" i="41"/>
  <c r="K31" i="41"/>
  <c r="D32" i="41"/>
  <c r="M24" i="41"/>
  <c r="M17" i="41"/>
  <c r="U15" i="41"/>
  <c r="N17" i="41"/>
  <c r="AE26" i="41"/>
  <c r="AM15" i="41"/>
  <c r="AU15" i="41" s="1"/>
  <c r="BC15" i="41" s="1"/>
  <c r="BK15" i="41" s="1"/>
  <c r="BS15" i="41" s="1"/>
  <c r="CA15" i="41" s="1"/>
  <c r="CI15" i="41" s="1"/>
  <c r="CQ15" i="41" s="1"/>
  <c r="M19" i="41"/>
  <c r="Y15" i="41"/>
  <c r="AG15" i="41" s="1"/>
  <c r="Q17" i="41"/>
  <c r="Q23" i="41"/>
  <c r="X15" i="41"/>
  <c r="P17" i="41"/>
  <c r="P19" i="41"/>
  <c r="P22" i="41"/>
  <c r="P23" i="41"/>
  <c r="AN16" i="41"/>
  <c r="Q24" i="41"/>
  <c r="AK16" i="41"/>
  <c r="AB22" i="41"/>
  <c r="AB19" i="41"/>
  <c r="AB20" i="41"/>
  <c r="AB18" i="41"/>
  <c r="AB23" i="41"/>
  <c r="AB17" i="41"/>
  <c r="AB25" i="41"/>
  <c r="AB24" i="41"/>
  <c r="AB21" i="41"/>
  <c r="AJ15" i="41"/>
  <c r="I31" i="41"/>
  <c r="W22" i="41"/>
  <c r="W23" i="41"/>
  <c r="W17" i="41"/>
  <c r="W19" i="41"/>
  <c r="W25" i="41"/>
  <c r="W21" i="41"/>
  <c r="W24" i="41"/>
  <c r="AE16" i="41"/>
  <c r="W20" i="41"/>
  <c r="W18" i="41"/>
  <c r="M20" i="41"/>
  <c r="E31" i="41"/>
  <c r="J31" i="41"/>
  <c r="Z23" i="41"/>
  <c r="Z17" i="41"/>
  <c r="Z25" i="41"/>
  <c r="Z22" i="41"/>
  <c r="Z20" i="41"/>
  <c r="Z18" i="41"/>
  <c r="Z24" i="41"/>
  <c r="Z19" i="41"/>
  <c r="AH16" i="41"/>
  <c r="Z21" i="41"/>
  <c r="AG16" i="41"/>
  <c r="N21" i="41"/>
  <c r="M25" i="41"/>
  <c r="F31" i="41"/>
  <c r="Q25" i="41"/>
  <c r="N18" i="41"/>
  <c r="H31" i="41"/>
  <c r="N22" i="41"/>
  <c r="M21" i="41"/>
  <c r="F101" i="41"/>
  <c r="G98" i="41"/>
  <c r="AD26" i="41"/>
  <c r="AL15" i="41"/>
  <c r="AT15" i="41" s="1"/>
  <c r="BB15" i="41" s="1"/>
  <c r="BJ15" i="41" s="1"/>
  <c r="BR15" i="41" s="1"/>
  <c r="BZ15" i="41" s="1"/>
  <c r="CH15" i="41" s="1"/>
  <c r="CP15" i="41" s="1"/>
  <c r="V24" i="41"/>
  <c r="V23" i="41"/>
  <c r="V22" i="41"/>
  <c r="V19" i="41"/>
  <c r="V20" i="41"/>
  <c r="V25" i="41"/>
  <c r="AD16" i="41"/>
  <c r="V21" i="41"/>
  <c r="V17" i="41"/>
  <c r="V18" i="41"/>
  <c r="N23" i="41"/>
  <c r="AA21" i="41"/>
  <c r="AA20" i="41"/>
  <c r="AA19" i="41"/>
  <c r="AA25" i="41"/>
  <c r="AA23" i="41"/>
  <c r="AA18" i="41"/>
  <c r="AA17" i="41"/>
  <c r="AA22" i="41"/>
  <c r="AI16" i="41"/>
  <c r="AA24" i="41"/>
  <c r="N20" i="41"/>
  <c r="F102" i="41" l="1"/>
  <c r="F103" i="41"/>
  <c r="E102" i="41"/>
  <c r="M27" i="39"/>
  <c r="E32" i="39" s="1"/>
  <c r="T27" i="41"/>
  <c r="L32" i="41" s="1"/>
  <c r="L150" i="41"/>
  <c r="BK150" i="41" s="1"/>
  <c r="BI152" i="41"/>
  <c r="D152" i="41"/>
  <c r="T151" i="41"/>
  <c r="AB151" i="41"/>
  <c r="BM152" i="41" s="1"/>
  <c r="AJ151" i="41"/>
  <c r="BN153" i="41" s="1"/>
  <c r="AR151" i="41"/>
  <c r="BO153" i="41" s="1"/>
  <c r="AZ151" i="41"/>
  <c r="BP153" i="41" s="1"/>
  <c r="Y17" i="41"/>
  <c r="S27" i="41"/>
  <c r="K32" i="41" s="1"/>
  <c r="U27" i="39"/>
  <c r="E33" i="39" s="1"/>
  <c r="O27" i="39"/>
  <c r="G32" i="39" s="1"/>
  <c r="T27" i="39"/>
  <c r="L32" i="39" s="1"/>
  <c r="P27" i="39"/>
  <c r="H32" i="39" s="1"/>
  <c r="V27" i="39"/>
  <c r="F33" i="39" s="1"/>
  <c r="R27" i="39"/>
  <c r="J32" i="39" s="1"/>
  <c r="AE15" i="39"/>
  <c r="W18" i="39"/>
  <c r="W22" i="39"/>
  <c r="W24" i="39"/>
  <c r="W17" i="39"/>
  <c r="W25" i="39"/>
  <c r="W23" i="39"/>
  <c r="W20" i="39"/>
  <c r="W19" i="39"/>
  <c r="W21" i="39"/>
  <c r="AH15" i="39"/>
  <c r="Z17" i="39"/>
  <c r="Z18" i="39"/>
  <c r="Z22" i="39"/>
  <c r="Z21" i="39"/>
  <c r="Z24" i="39"/>
  <c r="Z20" i="39"/>
  <c r="Z19" i="39"/>
  <c r="Z25" i="39"/>
  <c r="Z23" i="39"/>
  <c r="AF15" i="39"/>
  <c r="X17" i="39"/>
  <c r="X22" i="39"/>
  <c r="X21" i="39"/>
  <c r="X19" i="39"/>
  <c r="X24" i="39"/>
  <c r="X18" i="39"/>
  <c r="X23" i="39"/>
  <c r="X20" i="39"/>
  <c r="X25" i="39"/>
  <c r="AJ15" i="39"/>
  <c r="AB21" i="39"/>
  <c r="AB19" i="39"/>
  <c r="AB17" i="39"/>
  <c r="AB18" i="39"/>
  <c r="AB25" i="39"/>
  <c r="AB24" i="39"/>
  <c r="AB20" i="39"/>
  <c r="AB23" i="39"/>
  <c r="AB22" i="39"/>
  <c r="AG15" i="39"/>
  <c r="Y19" i="39"/>
  <c r="Y20" i="39"/>
  <c r="Y21" i="39"/>
  <c r="Y22" i="39"/>
  <c r="Y25" i="39"/>
  <c r="Y18" i="39"/>
  <c r="Y23" i="39"/>
  <c r="Y24" i="39"/>
  <c r="Y17" i="39"/>
  <c r="AX16" i="39"/>
  <c r="BI16" i="39"/>
  <c r="BC16" i="39"/>
  <c r="AL15" i="39"/>
  <c r="AD18" i="39"/>
  <c r="AD23" i="39"/>
  <c r="AD26" i="39"/>
  <c r="AD24" i="39"/>
  <c r="AD19" i="39"/>
  <c r="AD20" i="39"/>
  <c r="AD21" i="39"/>
  <c r="AD22" i="39"/>
  <c r="AD25" i="39"/>
  <c r="AD17" i="39"/>
  <c r="BJ16" i="39"/>
  <c r="AW16" i="39"/>
  <c r="BD16" i="39"/>
  <c r="AC27" i="39"/>
  <c r="E34" i="39" s="1"/>
  <c r="Q27" i="39"/>
  <c r="I32" i="39" s="1"/>
  <c r="AQ16" i="39"/>
  <c r="AI19" i="39"/>
  <c r="AI20" i="39"/>
  <c r="AI21" i="39"/>
  <c r="AI22" i="39"/>
  <c r="AI18" i="39"/>
  <c r="AI25" i="39"/>
  <c r="AI17" i="39"/>
  <c r="AI23" i="39"/>
  <c r="AI24" i="39"/>
  <c r="AK24" i="39"/>
  <c r="AK19" i="39"/>
  <c r="AK20" i="39"/>
  <c r="AK21" i="39"/>
  <c r="AK22" i="39"/>
  <c r="AK25" i="39"/>
  <c r="E35" i="39" s="1"/>
  <c r="AK23" i="39"/>
  <c r="AS15" i="39"/>
  <c r="D35" i="39"/>
  <c r="AK17" i="39"/>
  <c r="AK18" i="39"/>
  <c r="AA27" i="39"/>
  <c r="K33" i="39" s="1"/>
  <c r="AB27" i="41"/>
  <c r="L33" i="41" s="1"/>
  <c r="AG19" i="41"/>
  <c r="AG21" i="41"/>
  <c r="AG17" i="41"/>
  <c r="AG25" i="41"/>
  <c r="AG24" i="41"/>
  <c r="AG20" i="41"/>
  <c r="AG22" i="41"/>
  <c r="AG18" i="41"/>
  <c r="AG23" i="41"/>
  <c r="AO16" i="41"/>
  <c r="W27" i="41"/>
  <c r="G33" i="41" s="1"/>
  <c r="Y24" i="41"/>
  <c r="Y21" i="41"/>
  <c r="AS16" i="41"/>
  <c r="AG26" i="41"/>
  <c r="AO15" i="41"/>
  <c r="AW15" i="41" s="1"/>
  <c r="BE15" i="41" s="1"/>
  <c r="BM15" i="41" s="1"/>
  <c r="BU15" i="41" s="1"/>
  <c r="CC15" i="41" s="1"/>
  <c r="CK15" i="41" s="1"/>
  <c r="CS15" i="41" s="1"/>
  <c r="B107" i="41"/>
  <c r="Y20" i="41"/>
  <c r="N27" i="41"/>
  <c r="F32" i="41" s="1"/>
  <c r="Y22" i="41"/>
  <c r="Z27" i="41"/>
  <c r="J33" i="41" s="1"/>
  <c r="D33" i="41"/>
  <c r="AC15" i="41"/>
  <c r="U20" i="41"/>
  <c r="U25" i="41"/>
  <c r="U19" i="41"/>
  <c r="U22" i="41"/>
  <c r="U18" i="41"/>
  <c r="U21" i="41"/>
  <c r="U24" i="41"/>
  <c r="U23" i="41"/>
  <c r="U17" i="41"/>
  <c r="M27" i="41"/>
  <c r="E32" i="41" s="1"/>
  <c r="V27" i="41"/>
  <c r="F33" i="41" s="1"/>
  <c r="G103" i="41"/>
  <c r="H98" i="41"/>
  <c r="G101" i="41"/>
  <c r="G102" i="41"/>
  <c r="Y19" i="41"/>
  <c r="AV16" i="41"/>
  <c r="Y23" i="41"/>
  <c r="AE25" i="41"/>
  <c r="AE24" i="41"/>
  <c r="AE23" i="41"/>
  <c r="AE22" i="41"/>
  <c r="AE18" i="41"/>
  <c r="AM16" i="41"/>
  <c r="AE21" i="41"/>
  <c r="AE19" i="41"/>
  <c r="AE20" i="41"/>
  <c r="AE17" i="41"/>
  <c r="AJ24" i="41"/>
  <c r="AJ23" i="41"/>
  <c r="AJ19" i="41"/>
  <c r="AJ17" i="41"/>
  <c r="AJ21" i="41"/>
  <c r="AJ22" i="41"/>
  <c r="AJ18" i="41"/>
  <c r="AR15" i="41"/>
  <c r="AJ25" i="41"/>
  <c r="AJ20" i="41"/>
  <c r="P27" i="41"/>
  <c r="H32" i="41" s="1"/>
  <c r="AD25" i="41"/>
  <c r="AD22" i="41"/>
  <c r="AD24" i="41"/>
  <c r="AD20" i="41"/>
  <c r="AD21" i="41"/>
  <c r="AD18" i="41"/>
  <c r="AD19" i="41"/>
  <c r="AD23" i="41"/>
  <c r="AD17" i="41"/>
  <c r="AL16" i="41"/>
  <c r="AF15" i="41"/>
  <c r="X17" i="41"/>
  <c r="X21" i="41"/>
  <c r="X24" i="41"/>
  <c r="X18" i="41"/>
  <c r="X19" i="41"/>
  <c r="X25" i="41"/>
  <c r="X22" i="41"/>
  <c r="X23" i="41"/>
  <c r="X20" i="41"/>
  <c r="Y25" i="41"/>
  <c r="AI24" i="41"/>
  <c r="AI21" i="41"/>
  <c r="AI17" i="41"/>
  <c r="AI23" i="41"/>
  <c r="AI18" i="41"/>
  <c r="AI22" i="41"/>
  <c r="AI25" i="41"/>
  <c r="AI19" i="41"/>
  <c r="AI20" i="41"/>
  <c r="AQ16" i="41"/>
  <c r="AA27" i="41"/>
  <c r="K33" i="41" s="1"/>
  <c r="AP16" i="41"/>
  <c r="AH24" i="41"/>
  <c r="AH20" i="41"/>
  <c r="AH21" i="41"/>
  <c r="AH22" i="41"/>
  <c r="AH18" i="41"/>
  <c r="AH25" i="41"/>
  <c r="AH19" i="41"/>
  <c r="AH23" i="41"/>
  <c r="AH17" i="41"/>
  <c r="Y18" i="41"/>
  <c r="Q27" i="41"/>
  <c r="I32" i="41" s="1"/>
  <c r="F104" i="41" l="1"/>
  <c r="G104" i="41"/>
  <c r="E103" i="41"/>
  <c r="BL152" i="41"/>
  <c r="L151" i="41"/>
  <c r="BK152" i="41" s="1"/>
  <c r="BI154" i="41"/>
  <c r="AB152" i="41"/>
  <c r="BM154" i="41" s="1"/>
  <c r="AJ152" i="41"/>
  <c r="BN155" i="41" s="1"/>
  <c r="AR152" i="41"/>
  <c r="BO155" i="41" s="1"/>
  <c r="T152" i="41"/>
  <c r="BL154" i="41" s="1"/>
  <c r="AZ152" i="41"/>
  <c r="BP155" i="41" s="1"/>
  <c r="D153" i="41"/>
  <c r="Y27" i="41"/>
  <c r="I33" i="41" s="1"/>
  <c r="W27" i="39"/>
  <c r="G33" i="39" s="1"/>
  <c r="AN15" i="39"/>
  <c r="AF26" i="39"/>
  <c r="AF23" i="39"/>
  <c r="AF25" i="39"/>
  <c r="AF22" i="39"/>
  <c r="AF24" i="39"/>
  <c r="AF17" i="39"/>
  <c r="AF18" i="39"/>
  <c r="AF19" i="39"/>
  <c r="AF20" i="39"/>
  <c r="AF21" i="39"/>
  <c r="AR15" i="39"/>
  <c r="AJ25" i="39"/>
  <c r="AJ22" i="39"/>
  <c r="AJ24" i="39"/>
  <c r="AJ17" i="39"/>
  <c r="AJ18" i="39"/>
  <c r="AJ21" i="39"/>
  <c r="AJ19" i="39"/>
  <c r="AJ20" i="39"/>
  <c r="AJ23" i="39"/>
  <c r="X27" i="39"/>
  <c r="H33" i="39" s="1"/>
  <c r="AM15" i="39"/>
  <c r="AE26" i="39"/>
  <c r="AE17" i="39"/>
  <c r="AE18" i="39"/>
  <c r="AE19" i="39"/>
  <c r="AE21" i="39"/>
  <c r="AE22" i="39"/>
  <c r="AE23" i="39"/>
  <c r="AE24" i="39"/>
  <c r="AE25" i="39"/>
  <c r="AE20" i="39"/>
  <c r="Z27" i="39"/>
  <c r="J33" i="39" s="1"/>
  <c r="AP15" i="39"/>
  <c r="AH26" i="39"/>
  <c r="AH22" i="39"/>
  <c r="AH20" i="39"/>
  <c r="AH25" i="39"/>
  <c r="AH18" i="39"/>
  <c r="AH17" i="39"/>
  <c r="AH23" i="39"/>
  <c r="AH21" i="39"/>
  <c r="AH24" i="39"/>
  <c r="AH19" i="39"/>
  <c r="AB27" i="39"/>
  <c r="L33" i="39" s="1"/>
  <c r="BF16" i="39"/>
  <c r="AQ17" i="39"/>
  <c r="AQ18" i="39"/>
  <c r="AQ19" i="39"/>
  <c r="AQ20" i="39"/>
  <c r="AQ21" i="39"/>
  <c r="AQ22" i="39"/>
  <c r="AQ23" i="39"/>
  <c r="AQ24" i="39"/>
  <c r="AY16" i="39"/>
  <c r="AQ25" i="39"/>
  <c r="K35" i="39" s="1"/>
  <c r="Y27" i="39"/>
  <c r="I33" i="39" s="1"/>
  <c r="AI27" i="39"/>
  <c r="K34" i="39" s="1"/>
  <c r="BQ16" i="39"/>
  <c r="BK16" i="39"/>
  <c r="AT15" i="39"/>
  <c r="AL19" i="39"/>
  <c r="AL20" i="39"/>
  <c r="AL21" i="39"/>
  <c r="AL22" i="39"/>
  <c r="AL18" i="39"/>
  <c r="AL25" i="39"/>
  <c r="F35" i="39" s="1"/>
  <c r="AL23" i="39"/>
  <c r="AL24" i="39"/>
  <c r="AL17" i="39"/>
  <c r="BA15" i="39"/>
  <c r="D36" i="39"/>
  <c r="AS17" i="39"/>
  <c r="AS18" i="39"/>
  <c r="AS20" i="39"/>
  <c r="AS19" i="39"/>
  <c r="AS21" i="39"/>
  <c r="AS22" i="39"/>
  <c r="AS23" i="39"/>
  <c r="AS24" i="39"/>
  <c r="AS25" i="39"/>
  <c r="BR16" i="39"/>
  <c r="AD27" i="39"/>
  <c r="F34" i="39" s="1"/>
  <c r="AK27" i="39"/>
  <c r="BE16" i="39"/>
  <c r="BL16" i="39"/>
  <c r="AO15" i="39"/>
  <c r="AG26" i="39"/>
  <c r="AG20" i="39"/>
  <c r="AG21" i="39"/>
  <c r="AG22" i="39"/>
  <c r="AG24" i="39"/>
  <c r="AG23" i="39"/>
  <c r="AG25" i="39"/>
  <c r="AG17" i="39"/>
  <c r="AG18" i="39"/>
  <c r="AG19" i="39"/>
  <c r="AD27" i="41"/>
  <c r="F34" i="41" s="1"/>
  <c r="AE27" i="41"/>
  <c r="G34" i="41" s="1"/>
  <c r="AR25" i="41"/>
  <c r="AR22" i="41"/>
  <c r="AR18" i="41"/>
  <c r="AR20" i="41"/>
  <c r="AZ15" i="41"/>
  <c r="AR21" i="41"/>
  <c r="AR23" i="41"/>
  <c r="AR19" i="41"/>
  <c r="AR17" i="41"/>
  <c r="AR24" i="41"/>
  <c r="AM23" i="41"/>
  <c r="AM21" i="41"/>
  <c r="AM20" i="41"/>
  <c r="AM19" i="41"/>
  <c r="AM22" i="41"/>
  <c r="AM25" i="41"/>
  <c r="G35" i="41" s="1"/>
  <c r="AM18" i="41"/>
  <c r="AM24" i="41"/>
  <c r="AM17" i="41"/>
  <c r="AU16" i="41"/>
  <c r="H102" i="41"/>
  <c r="H101" i="41"/>
  <c r="H103" i="41"/>
  <c r="I98" i="41"/>
  <c r="BA16" i="41"/>
  <c r="AH27" i="41"/>
  <c r="J34" i="41" s="1"/>
  <c r="D34" i="41"/>
  <c r="AC26" i="41"/>
  <c r="AK15" i="41"/>
  <c r="AC22" i="41"/>
  <c r="AC21" i="41"/>
  <c r="AC19" i="41"/>
  <c r="AC24" i="41"/>
  <c r="AC23" i="41"/>
  <c r="AC17" i="41"/>
  <c r="AC25" i="41"/>
  <c r="AC20" i="41"/>
  <c r="AC18" i="41"/>
  <c r="AO23" i="41"/>
  <c r="AO22" i="41"/>
  <c r="AO18" i="41"/>
  <c r="AO25" i="41"/>
  <c r="I35" i="41" s="1"/>
  <c r="AO20" i="41"/>
  <c r="AO17" i="41"/>
  <c r="AW16" i="41"/>
  <c r="AO19" i="41"/>
  <c r="AO21" i="41"/>
  <c r="AO24" i="41"/>
  <c r="AQ25" i="41"/>
  <c r="K35" i="41" s="1"/>
  <c r="AQ24" i="41"/>
  <c r="AQ23" i="41"/>
  <c r="AQ22" i="41"/>
  <c r="AQ20" i="41"/>
  <c r="AQ17" i="41"/>
  <c r="AY16" i="41"/>
  <c r="AQ18" i="41"/>
  <c r="AQ21" i="41"/>
  <c r="AQ19" i="41"/>
  <c r="AJ27" i="41"/>
  <c r="L34" i="41" s="1"/>
  <c r="U27" i="41"/>
  <c r="E33" i="41" s="1"/>
  <c r="B108" i="41"/>
  <c r="AG27" i="41"/>
  <c r="I34" i="41" s="1"/>
  <c r="AI27" i="41"/>
  <c r="K34" i="41" s="1"/>
  <c r="AF26" i="41"/>
  <c r="AN15" i="41"/>
  <c r="AF22" i="41"/>
  <c r="AF19" i="41"/>
  <c r="AF17" i="41"/>
  <c r="AF23" i="41"/>
  <c r="AF24" i="41"/>
  <c r="AF21" i="41"/>
  <c r="AF18" i="41"/>
  <c r="AF25" i="41"/>
  <c r="AF20" i="41"/>
  <c r="H104" i="41" s="1"/>
  <c r="X27" i="41"/>
  <c r="H33" i="41" s="1"/>
  <c r="AP20" i="41"/>
  <c r="AP23" i="41"/>
  <c r="AP19" i="41"/>
  <c r="AP18" i="41"/>
  <c r="AP25" i="41"/>
  <c r="J35" i="41" s="1"/>
  <c r="AX16" i="41"/>
  <c r="AP22" i="41"/>
  <c r="AP17" i="41"/>
  <c r="AP21" i="41"/>
  <c r="AP24" i="41"/>
  <c r="AL17" i="41"/>
  <c r="AL24" i="41"/>
  <c r="AL23" i="41"/>
  <c r="AL19" i="41"/>
  <c r="AL22" i="41"/>
  <c r="AT16" i="41"/>
  <c r="AL25" i="41"/>
  <c r="F35" i="41" s="1"/>
  <c r="AL20" i="41"/>
  <c r="AL21" i="41"/>
  <c r="AL18" i="41"/>
  <c r="BD16" i="41"/>
  <c r="E104" i="41" l="1"/>
  <c r="F105" i="41"/>
  <c r="G105" i="41"/>
  <c r="L152" i="41"/>
  <c r="BK154" i="41" s="1"/>
  <c r="AJ153" i="41"/>
  <c r="BN157" i="41" s="1"/>
  <c r="T153" i="41"/>
  <c r="BL156" i="41" s="1"/>
  <c r="AZ153" i="41"/>
  <c r="BP157" i="41" s="1"/>
  <c r="AR153" i="41"/>
  <c r="BO157" i="41" s="1"/>
  <c r="AB153" i="41"/>
  <c r="BM156" i="41" s="1"/>
  <c r="D154" i="41"/>
  <c r="BI156" i="41"/>
  <c r="AG27" i="39"/>
  <c r="I34" i="39" s="1"/>
  <c r="AZ15" i="39"/>
  <c r="AR25" i="39"/>
  <c r="AR24" i="39"/>
  <c r="AR23" i="39"/>
  <c r="AR20" i="39"/>
  <c r="AR17" i="39"/>
  <c r="AR18" i="39"/>
  <c r="AR21" i="39"/>
  <c r="AR22" i="39"/>
  <c r="AR19" i="39"/>
  <c r="AX15" i="39"/>
  <c r="AP25" i="39"/>
  <c r="J35" i="39" s="1"/>
  <c r="AP17" i="39"/>
  <c r="AP23" i="39"/>
  <c r="AP19" i="39"/>
  <c r="AP20" i="39"/>
  <c r="AP21" i="39"/>
  <c r="AP24" i="39"/>
  <c r="AP22" i="39"/>
  <c r="AP18" i="39"/>
  <c r="AU15" i="39"/>
  <c r="AM21" i="39"/>
  <c r="AM25" i="39"/>
  <c r="G35" i="39" s="1"/>
  <c r="AM23" i="39"/>
  <c r="AM18" i="39"/>
  <c r="AM17" i="39"/>
  <c r="AM24" i="39"/>
  <c r="AM22" i="39"/>
  <c r="AM19" i="39"/>
  <c r="AM20" i="39"/>
  <c r="AH27" i="39"/>
  <c r="J34" i="39" s="1"/>
  <c r="AF27" i="39"/>
  <c r="H34" i="39" s="1"/>
  <c r="AE27" i="39"/>
  <c r="G34" i="39" s="1"/>
  <c r="AJ27" i="39"/>
  <c r="L34" i="39" s="1"/>
  <c r="AV15" i="39"/>
  <c r="AN20" i="39"/>
  <c r="AN24" i="39"/>
  <c r="AN19" i="39"/>
  <c r="AN21" i="39"/>
  <c r="AN22" i="39"/>
  <c r="AN23" i="39"/>
  <c r="AN18" i="39"/>
  <c r="AN25" i="39"/>
  <c r="H35" i="39" s="1"/>
  <c r="AN17" i="39"/>
  <c r="AW15" i="39"/>
  <c r="AO21" i="39"/>
  <c r="AO23" i="39"/>
  <c r="AO24" i="39"/>
  <c r="AO19" i="39"/>
  <c r="AO20" i="39"/>
  <c r="AO22" i="39"/>
  <c r="AO17" i="39"/>
  <c r="AO18" i="39"/>
  <c r="AO25" i="39"/>
  <c r="I35" i="39" s="1"/>
  <c r="AQ27" i="39"/>
  <c r="AY17" i="39"/>
  <c r="AY18" i="39"/>
  <c r="BG16" i="39"/>
  <c r="AY19" i="39"/>
  <c r="AY20" i="39"/>
  <c r="AY21" i="39"/>
  <c r="AY22" i="39"/>
  <c r="AY25" i="39"/>
  <c r="AY23" i="39"/>
  <c r="AY24" i="39"/>
  <c r="AS27" i="39"/>
  <c r="E36" i="39" s="1"/>
  <c r="BB15" i="39"/>
  <c r="AT20" i="39"/>
  <c r="AT21" i="39"/>
  <c r="AT22" i="39"/>
  <c r="AT24" i="39"/>
  <c r="AT18" i="39"/>
  <c r="AT25" i="39"/>
  <c r="AT17" i="39"/>
  <c r="AT23" i="39"/>
  <c r="AT19" i="39"/>
  <c r="BS16" i="39"/>
  <c r="BT16" i="39"/>
  <c r="BM16" i="39"/>
  <c r="BZ16" i="39"/>
  <c r="AL27" i="39"/>
  <c r="BN16" i="39"/>
  <c r="BI15" i="39"/>
  <c r="D37" i="39"/>
  <c r="BA20" i="39"/>
  <c r="BA21" i="39"/>
  <c r="BA22" i="39"/>
  <c r="BA17" i="39"/>
  <c r="BA25" i="39"/>
  <c r="BA23" i="39"/>
  <c r="BA24" i="39"/>
  <c r="BA18" i="39"/>
  <c r="BA19" i="39"/>
  <c r="BY16" i="39"/>
  <c r="AT25" i="41"/>
  <c r="AT19" i="41"/>
  <c r="AT20" i="41"/>
  <c r="AT21" i="41"/>
  <c r="AT23" i="41"/>
  <c r="AT18" i="41"/>
  <c r="AT17" i="41"/>
  <c r="AT22" i="41"/>
  <c r="BB16" i="41"/>
  <c r="AT24" i="41"/>
  <c r="AF27" i="41"/>
  <c r="H34" i="41" s="1"/>
  <c r="I102" i="41"/>
  <c r="I101" i="41"/>
  <c r="J98" i="41"/>
  <c r="I103" i="41"/>
  <c r="I104" i="41"/>
  <c r="I105" i="41"/>
  <c r="AL27" i="41"/>
  <c r="AY21" i="41"/>
  <c r="AY20" i="41"/>
  <c r="AY19" i="41"/>
  <c r="AY22" i="41"/>
  <c r="AY23" i="41"/>
  <c r="AY24" i="41"/>
  <c r="AY18" i="41"/>
  <c r="BG16" i="41"/>
  <c r="AY17" i="41"/>
  <c r="AY25" i="41"/>
  <c r="AC27" i="41"/>
  <c r="E34" i="41" s="1"/>
  <c r="AQ27" i="41"/>
  <c r="BL16" i="41"/>
  <c r="AV15" i="41"/>
  <c r="AN25" i="41"/>
  <c r="H35" i="41" s="1"/>
  <c r="AN24" i="41"/>
  <c r="AN19" i="41"/>
  <c r="AN22" i="41"/>
  <c r="AN20" i="41"/>
  <c r="AN23" i="41"/>
  <c r="AN21" i="41"/>
  <c r="AN18" i="41"/>
  <c r="AN17" i="41"/>
  <c r="AW25" i="41"/>
  <c r="AW21" i="41"/>
  <c r="AW18" i="41"/>
  <c r="AW23" i="41"/>
  <c r="AW19" i="41"/>
  <c r="BE16" i="41"/>
  <c r="AW24" i="41"/>
  <c r="AW20" i="41"/>
  <c r="AW17" i="41"/>
  <c r="AW22" i="41"/>
  <c r="AR27" i="41"/>
  <c r="L35" i="41" s="1"/>
  <c r="AP27" i="41"/>
  <c r="B109" i="41"/>
  <c r="AO27" i="41"/>
  <c r="BI16" i="41"/>
  <c r="AU24" i="41"/>
  <c r="AU21" i="41"/>
  <c r="AU17" i="41"/>
  <c r="AU25" i="41"/>
  <c r="AU20" i="41"/>
  <c r="AU23" i="41"/>
  <c r="AU22" i="41"/>
  <c r="BC16" i="41"/>
  <c r="AU19" i="41"/>
  <c r="AU18" i="41"/>
  <c r="AM27" i="41"/>
  <c r="AX21" i="41"/>
  <c r="AX17" i="41"/>
  <c r="AX23" i="41"/>
  <c r="AX19" i="41"/>
  <c r="AX25" i="41"/>
  <c r="AX24" i="41"/>
  <c r="AX20" i="41"/>
  <c r="BF16" i="41"/>
  <c r="AX22" i="41"/>
  <c r="AX18" i="41"/>
  <c r="D35" i="41"/>
  <c r="AS15" i="41"/>
  <c r="AK25" i="41"/>
  <c r="E35" i="41" s="1"/>
  <c r="AK20" i="41"/>
  <c r="AK22" i="41"/>
  <c r="AK21" i="41"/>
  <c r="AK24" i="41"/>
  <c r="AK23" i="41"/>
  <c r="AK19" i="41"/>
  <c r="AK18" i="41"/>
  <c r="AK17" i="41"/>
  <c r="AZ23" i="41"/>
  <c r="AZ24" i="41"/>
  <c r="AZ19" i="41"/>
  <c r="AZ18" i="41"/>
  <c r="AZ21" i="41"/>
  <c r="AZ22" i="41"/>
  <c r="AZ17" i="41"/>
  <c r="AZ20" i="41"/>
  <c r="AZ25" i="41"/>
  <c r="BH15" i="41"/>
  <c r="H105" i="41" l="1"/>
  <c r="G106" i="41"/>
  <c r="I106" i="41"/>
  <c r="F106" i="41"/>
  <c r="E105" i="41"/>
  <c r="L153" i="41"/>
  <c r="BK156" i="41" s="1"/>
  <c r="AR154" i="41"/>
  <c r="BO159" i="41" s="1"/>
  <c r="AB154" i="41"/>
  <c r="BM158" i="41" s="1"/>
  <c r="AZ154" i="41"/>
  <c r="BP159" i="41" s="1"/>
  <c r="BI158" i="41"/>
  <c r="D155" i="41"/>
  <c r="T154" i="41"/>
  <c r="BL158" i="41" s="1"/>
  <c r="AJ154" i="41"/>
  <c r="BN159" i="41" s="1"/>
  <c r="BD15" i="39"/>
  <c r="AV22" i="39"/>
  <c r="AV17" i="39"/>
  <c r="AV18" i="39"/>
  <c r="AV19" i="39"/>
  <c r="AV25" i="39"/>
  <c r="AV20" i="39"/>
  <c r="AV21" i="39"/>
  <c r="AV24" i="39"/>
  <c r="AV23" i="39"/>
  <c r="BF15" i="39"/>
  <c r="AX19" i="39"/>
  <c r="AX20" i="39"/>
  <c r="AX22" i="39"/>
  <c r="F153" i="39" s="1"/>
  <c r="AX23" i="39"/>
  <c r="AX24" i="39"/>
  <c r="AX21" i="39"/>
  <c r="AX18" i="39"/>
  <c r="AX25" i="39"/>
  <c r="AX17" i="39"/>
  <c r="BA27" i="39"/>
  <c r="BC15" i="39"/>
  <c r="AU24" i="39"/>
  <c r="AU18" i="39"/>
  <c r="AU25" i="39"/>
  <c r="AU19" i="39"/>
  <c r="AU20" i="39"/>
  <c r="AU17" i="39"/>
  <c r="AU21" i="39"/>
  <c r="AU23" i="39"/>
  <c r="AU22" i="39"/>
  <c r="AN27" i="39"/>
  <c r="AR27" i="39"/>
  <c r="L35" i="39" s="1"/>
  <c r="AM27" i="39"/>
  <c r="AP27" i="39"/>
  <c r="BH15" i="39"/>
  <c r="AZ23" i="39"/>
  <c r="AZ18" i="39"/>
  <c r="AZ21" i="39"/>
  <c r="AZ19" i="39"/>
  <c r="AZ22" i="39"/>
  <c r="AZ20" i="39"/>
  <c r="AZ25" i="39"/>
  <c r="AZ24" i="39"/>
  <c r="AZ17" i="39"/>
  <c r="AT27" i="39"/>
  <c r="F36" i="39" s="1"/>
  <c r="BJ15" i="39"/>
  <c r="BB17" i="39"/>
  <c r="BB25" i="39"/>
  <c r="BB19" i="39"/>
  <c r="BB23" i="39"/>
  <c r="BB20" i="39"/>
  <c r="BB24" i="39"/>
  <c r="BB21" i="39"/>
  <c r="BB22" i="39"/>
  <c r="BB18" i="39"/>
  <c r="CA16" i="39"/>
  <c r="CB16" i="39"/>
  <c r="AO27" i="39"/>
  <c r="CH16" i="39"/>
  <c r="D38" i="39"/>
  <c r="BQ15" i="39"/>
  <c r="BI25" i="39"/>
  <c r="BI23" i="39"/>
  <c r="BI18" i="39"/>
  <c r="BI19" i="39"/>
  <c r="BI20" i="39"/>
  <c r="BI21" i="39"/>
  <c r="BI22" i="39"/>
  <c r="BI17" i="39"/>
  <c r="BI24" i="39"/>
  <c r="BU16" i="39"/>
  <c r="BO16" i="39"/>
  <c r="BG23" i="39"/>
  <c r="BG18" i="39"/>
  <c r="BG19" i="39"/>
  <c r="BG20" i="39"/>
  <c r="BG21" i="39"/>
  <c r="BG22" i="39"/>
  <c r="BG17" i="39"/>
  <c r="BG24" i="39"/>
  <c r="BG25" i="39"/>
  <c r="BV16" i="39"/>
  <c r="CG16" i="39"/>
  <c r="AY27" i="39"/>
  <c r="K36" i="39" s="1"/>
  <c r="BE15" i="39"/>
  <c r="AW18" i="39"/>
  <c r="AW17" i="39"/>
  <c r="AW23" i="39"/>
  <c r="AW22" i="39"/>
  <c r="AW20" i="39"/>
  <c r="AW19" i="39"/>
  <c r="AW24" i="39"/>
  <c r="AW25" i="39"/>
  <c r="AW21" i="39"/>
  <c r="AU27" i="41"/>
  <c r="G36" i="41" s="1"/>
  <c r="AK27" i="41"/>
  <c r="AZ27" i="41"/>
  <c r="L36" i="41" s="1"/>
  <c r="BQ16" i="41"/>
  <c r="BG19" i="41"/>
  <c r="BG17" i="41"/>
  <c r="BG21" i="41"/>
  <c r="BG25" i="41"/>
  <c r="BG22" i="41"/>
  <c r="BG20" i="41"/>
  <c r="BG18" i="41"/>
  <c r="BG23" i="41"/>
  <c r="BG24" i="41"/>
  <c r="BO16" i="41"/>
  <c r="BT16" i="41"/>
  <c r="K98" i="41"/>
  <c r="J101" i="41"/>
  <c r="J103" i="41"/>
  <c r="J102" i="41"/>
  <c r="J104" i="41"/>
  <c r="J105" i="41"/>
  <c r="J106" i="41"/>
  <c r="AX27" i="41"/>
  <c r="J36" i="41" s="1"/>
  <c r="AW27" i="41"/>
  <c r="I36" i="41" s="1"/>
  <c r="BC25" i="41"/>
  <c r="BC24" i="41"/>
  <c r="BC23" i="41"/>
  <c r="BC22" i="41"/>
  <c r="BC20" i="41"/>
  <c r="BC18" i="41"/>
  <c r="BK16" i="41"/>
  <c r="BC19" i="41"/>
  <c r="BC21" i="41"/>
  <c r="BC17" i="41"/>
  <c r="BB24" i="41"/>
  <c r="BB23" i="41"/>
  <c r="BB19" i="41"/>
  <c r="BB18" i="41"/>
  <c r="BB22" i="41"/>
  <c r="BB20" i="41"/>
  <c r="F107" i="41" s="1"/>
  <c r="BJ16" i="41"/>
  <c r="BB25" i="41"/>
  <c r="BB21" i="41"/>
  <c r="BB17" i="41"/>
  <c r="D36" i="41"/>
  <c r="BA15" i="41"/>
  <c r="AS22" i="41"/>
  <c r="AS18" i="41"/>
  <c r="AS25" i="41"/>
  <c r="AS21" i="41"/>
  <c r="AS17" i="41"/>
  <c r="AS19" i="41"/>
  <c r="AS24" i="41"/>
  <c r="AS23" i="41"/>
  <c r="AS20" i="41"/>
  <c r="BE25" i="41"/>
  <c r="BE22" i="41"/>
  <c r="BE24" i="41"/>
  <c r="BE20" i="41"/>
  <c r="BE17" i="41"/>
  <c r="BE21" i="41"/>
  <c r="BE19" i="41"/>
  <c r="BE18" i="41"/>
  <c r="BE23" i="41"/>
  <c r="BM16" i="41"/>
  <c r="AT27" i="41"/>
  <c r="F36" i="41" s="1"/>
  <c r="BF24" i="41"/>
  <c r="BF23" i="41"/>
  <c r="BF18" i="41"/>
  <c r="BF22" i="41"/>
  <c r="BF20" i="41"/>
  <c r="BN16" i="41"/>
  <c r="BF21" i="41"/>
  <c r="BF25" i="41"/>
  <c r="BF17" i="41"/>
  <c r="BF19" i="41"/>
  <c r="BD15" i="41"/>
  <c r="AV22" i="41"/>
  <c r="AV17" i="41"/>
  <c r="AV24" i="41"/>
  <c r="AV25" i="41"/>
  <c r="AV20" i="41"/>
  <c r="AV19" i="41"/>
  <c r="AV18" i="41"/>
  <c r="AV21" i="41"/>
  <c r="AV23" i="41"/>
  <c r="BH22" i="41"/>
  <c r="BH20" i="41"/>
  <c r="BH21" i="41"/>
  <c r="BH25" i="41"/>
  <c r="BP15" i="41"/>
  <c r="BH18" i="41"/>
  <c r="BH17" i="41"/>
  <c r="BH24" i="41"/>
  <c r="BH23" i="41"/>
  <c r="BH19" i="41"/>
  <c r="B110" i="41"/>
  <c r="AN27" i="41"/>
  <c r="AY27" i="41"/>
  <c r="K36" i="41" s="1"/>
  <c r="E106" i="41" l="1"/>
  <c r="G107" i="41"/>
  <c r="J107" i="41"/>
  <c r="I107" i="41"/>
  <c r="H106" i="41"/>
  <c r="L154" i="41"/>
  <c r="BK158" i="41" s="1"/>
  <c r="AJ155" i="41"/>
  <c r="BN160" i="41" s="1"/>
  <c r="AR155" i="41"/>
  <c r="BO160" i="41" s="1"/>
  <c r="T155" i="41"/>
  <c r="AZ155" i="41"/>
  <c r="BP160" i="41" s="1"/>
  <c r="AB155" i="41"/>
  <c r="D156" i="41"/>
  <c r="AX27" i="39"/>
  <c r="J36" i="39" s="1"/>
  <c r="BP15" i="39"/>
  <c r="BH21" i="39"/>
  <c r="BH24" i="39"/>
  <c r="BH18" i="39"/>
  <c r="BH17" i="39"/>
  <c r="BH23" i="39"/>
  <c r="BH19" i="39"/>
  <c r="BH22" i="39"/>
  <c r="BH25" i="39"/>
  <c r="BH20" i="39"/>
  <c r="BN15" i="39"/>
  <c r="BF23" i="39"/>
  <c r="BF25" i="39"/>
  <c r="BF18" i="39"/>
  <c r="BF19" i="39"/>
  <c r="BF22" i="39"/>
  <c r="BF17" i="39"/>
  <c r="BF20" i="39"/>
  <c r="BF21" i="39"/>
  <c r="BF24" i="39"/>
  <c r="BK15" i="39"/>
  <c r="BC18" i="39"/>
  <c r="BC25" i="39"/>
  <c r="BC20" i="39"/>
  <c r="BC21" i="39"/>
  <c r="BC24" i="39"/>
  <c r="BC23" i="39"/>
  <c r="BC19" i="39"/>
  <c r="BC22" i="39"/>
  <c r="BC17" i="39"/>
  <c r="AZ27" i="39"/>
  <c r="L36" i="39" s="1"/>
  <c r="AU27" i="39"/>
  <c r="G36" i="39" s="1"/>
  <c r="AV27" i="39"/>
  <c r="H36" i="39" s="1"/>
  <c r="BG27" i="39"/>
  <c r="BL15" i="39"/>
  <c r="BD17" i="39"/>
  <c r="BD25" i="39"/>
  <c r="BD18" i="39"/>
  <c r="BD23" i="39"/>
  <c r="BD19" i="39"/>
  <c r="BD22" i="39"/>
  <c r="BD24" i="39"/>
  <c r="BD20" i="39"/>
  <c r="BD21" i="39"/>
  <c r="CP16" i="39"/>
  <c r="CD16" i="39"/>
  <c r="BY15" i="39"/>
  <c r="D39" i="39"/>
  <c r="BQ17" i="39"/>
  <c r="BQ18" i="39"/>
  <c r="BQ19" i="39"/>
  <c r="BQ21" i="39"/>
  <c r="BQ22" i="39"/>
  <c r="BQ23" i="39"/>
  <c r="BQ24" i="39"/>
  <c r="BQ25" i="39"/>
  <c r="BQ20" i="39"/>
  <c r="CI16" i="39"/>
  <c r="CC16" i="39"/>
  <c r="BW16" i="39"/>
  <c r="BO17" i="39"/>
  <c r="BO18" i="39"/>
  <c r="BO19" i="39"/>
  <c r="BO20" i="39"/>
  <c r="BO21" i="39"/>
  <c r="BO22" i="39"/>
  <c r="BO23" i="39"/>
  <c r="BO24" i="39"/>
  <c r="BO25" i="39"/>
  <c r="CJ16" i="39"/>
  <c r="BI27" i="39"/>
  <c r="BB27" i="39"/>
  <c r="AW27" i="39"/>
  <c r="I36" i="39" s="1"/>
  <c r="BM15" i="39"/>
  <c r="BE24" i="39"/>
  <c r="BE17" i="39"/>
  <c r="BE25" i="39"/>
  <c r="BE18" i="39"/>
  <c r="BE19" i="39"/>
  <c r="BE20" i="39"/>
  <c r="BE21" i="39"/>
  <c r="BE23" i="39"/>
  <c r="BE22" i="39"/>
  <c r="CO16" i="39"/>
  <c r="BR15" i="39"/>
  <c r="BJ17" i="39"/>
  <c r="BJ23" i="39"/>
  <c r="BJ18" i="39"/>
  <c r="BJ21" i="39"/>
  <c r="BJ22" i="39"/>
  <c r="BJ20" i="39"/>
  <c r="BJ24" i="39"/>
  <c r="BJ25" i="39"/>
  <c r="BJ19" i="39"/>
  <c r="AS27" i="41"/>
  <c r="E36" i="41" s="1"/>
  <c r="BM23" i="41"/>
  <c r="BM22" i="41"/>
  <c r="BM21" i="41"/>
  <c r="BM19" i="41"/>
  <c r="BM18" i="41"/>
  <c r="BM24" i="41"/>
  <c r="BM17" i="41"/>
  <c r="BM20" i="41"/>
  <c r="BU16" i="41"/>
  <c r="BM25" i="41"/>
  <c r="BJ17" i="41"/>
  <c r="BR16" i="41"/>
  <c r="BJ25" i="41"/>
  <c r="BJ24" i="41"/>
  <c r="BJ22" i="41"/>
  <c r="BJ23" i="41"/>
  <c r="BJ19" i="41"/>
  <c r="BJ20" i="41"/>
  <c r="BJ18" i="41"/>
  <c r="BJ21" i="41"/>
  <c r="K101" i="41"/>
  <c r="L101" i="41" s="1"/>
  <c r="K102" i="41"/>
  <c r="L102" i="41" s="1"/>
  <c r="K103" i="41"/>
  <c r="L103" i="41" s="1"/>
  <c r="K104" i="41"/>
  <c r="L104" i="41" s="1"/>
  <c r="K105" i="41"/>
  <c r="L105" i="41" s="1"/>
  <c r="K106" i="41"/>
  <c r="K107" i="41"/>
  <c r="BO25" i="41"/>
  <c r="BO24" i="41"/>
  <c r="BO23" i="41"/>
  <c r="BO22" i="41"/>
  <c r="BO19" i="41"/>
  <c r="BO18" i="41"/>
  <c r="BO20" i="41"/>
  <c r="BO17" i="41"/>
  <c r="BW16" i="41"/>
  <c r="BO21" i="41"/>
  <c r="CB16" i="41"/>
  <c r="BE27" i="41"/>
  <c r="D37" i="41"/>
  <c r="BI15" i="41"/>
  <c r="BA21" i="41"/>
  <c r="BA25" i="41"/>
  <c r="BA24" i="41"/>
  <c r="BA23" i="41"/>
  <c r="BA19" i="41"/>
  <c r="BA18" i="41"/>
  <c r="BA22" i="41"/>
  <c r="BA17" i="41"/>
  <c r="BA20" i="41"/>
  <c r="BC27" i="41"/>
  <c r="BY16" i="41"/>
  <c r="BL15" i="41"/>
  <c r="BD25" i="41"/>
  <c r="BD21" i="41"/>
  <c r="BD17" i="41"/>
  <c r="BD23" i="41"/>
  <c r="BD18" i="41"/>
  <c r="BD19" i="41"/>
  <c r="BD22" i="41"/>
  <c r="BD20" i="41"/>
  <c r="BD24" i="41"/>
  <c r="AV27" i="41"/>
  <c r="H36" i="41" s="1"/>
  <c r="BB27" i="41"/>
  <c r="BF27" i="41"/>
  <c r="BK21" i="41"/>
  <c r="BK20" i="41"/>
  <c r="G108" i="41" s="1"/>
  <c r="BK19" i="41"/>
  <c r="BK24" i="41"/>
  <c r="BK25" i="41"/>
  <c r="BK23" i="41"/>
  <c r="BS16" i="41"/>
  <c r="BK22" i="41"/>
  <c r="BK17" i="41"/>
  <c r="BK18" i="41"/>
  <c r="BP20" i="41"/>
  <c r="BP18" i="41"/>
  <c r="BP17" i="41"/>
  <c r="BP25" i="41"/>
  <c r="BP19" i="41"/>
  <c r="BX15" i="41"/>
  <c r="BP23" i="41"/>
  <c r="BP24" i="41"/>
  <c r="BP21" i="41"/>
  <c r="BP22" i="41"/>
  <c r="BN25" i="41"/>
  <c r="BN19" i="41"/>
  <c r="BN18" i="41"/>
  <c r="BN23" i="41"/>
  <c r="BN22" i="41"/>
  <c r="BN24" i="41"/>
  <c r="BN17" i="41"/>
  <c r="BN20" i="41"/>
  <c r="BV16" i="41"/>
  <c r="BN21" i="41"/>
  <c r="B111" i="41"/>
  <c r="BH27" i="41"/>
  <c r="BG27" i="41"/>
  <c r="L106" i="41" l="1"/>
  <c r="H107" i="41"/>
  <c r="E107" i="41"/>
  <c r="F108" i="41"/>
  <c r="J108" i="41"/>
  <c r="K108" i="41"/>
  <c r="I108" i="41"/>
  <c r="L155" i="41"/>
  <c r="T156" i="41"/>
  <c r="BL161" i="41" s="1"/>
  <c r="AB156" i="41"/>
  <c r="BM161" i="41" s="1"/>
  <c r="AJ156" i="41"/>
  <c r="BN162" i="41" s="1"/>
  <c r="BI161" i="41"/>
  <c r="D157" i="41"/>
  <c r="AZ156" i="41"/>
  <c r="BP162" i="41" s="1"/>
  <c r="AR156" i="41"/>
  <c r="BO162" i="41" s="1"/>
  <c r="BC27" i="39"/>
  <c r="BD27" i="39"/>
  <c r="BQ27" i="39"/>
  <c r="E39" i="39" s="1"/>
  <c r="BT15" i="39"/>
  <c r="BL21" i="39"/>
  <c r="BL25" i="39"/>
  <c r="BL18" i="39"/>
  <c r="BL19" i="39"/>
  <c r="BL22" i="39"/>
  <c r="BL24" i="39"/>
  <c r="BL23" i="39"/>
  <c r="BL17" i="39"/>
  <c r="BL20" i="39"/>
  <c r="BV15" i="39"/>
  <c r="BN25" i="39"/>
  <c r="BN23" i="39"/>
  <c r="BN17" i="39"/>
  <c r="BN18" i="39"/>
  <c r="BN19" i="39"/>
  <c r="BN20" i="39"/>
  <c r="BN21" i="39"/>
  <c r="BN22" i="39"/>
  <c r="BN24" i="39"/>
  <c r="BS15" i="39"/>
  <c r="BK17" i="39"/>
  <c r="BK24" i="39"/>
  <c r="BK25" i="39"/>
  <c r="BK23" i="39"/>
  <c r="BK20" i="39"/>
  <c r="BK22" i="39"/>
  <c r="BK18" i="39"/>
  <c r="BK19" i="39"/>
  <c r="BK21" i="39"/>
  <c r="BF27" i="39"/>
  <c r="BH27" i="39"/>
  <c r="BX15" i="39"/>
  <c r="BP24" i="39"/>
  <c r="BP25" i="39"/>
  <c r="BP23" i="39"/>
  <c r="BP18" i="39"/>
  <c r="BP17" i="39"/>
  <c r="BP20" i="39"/>
  <c r="BP19" i="39"/>
  <c r="BP21" i="39"/>
  <c r="BP22" i="39"/>
  <c r="CL16" i="39"/>
  <c r="CG15" i="39"/>
  <c r="D40" i="39"/>
  <c r="BY17" i="39"/>
  <c r="BY21" i="39"/>
  <c r="BY25" i="39"/>
  <c r="BY20" i="39"/>
  <c r="BY18" i="39"/>
  <c r="BY19" i="39"/>
  <c r="BY22" i="39"/>
  <c r="BY23" i="39"/>
  <c r="BY24" i="39"/>
  <c r="CQ16" i="39"/>
  <c r="BE27" i="39"/>
  <c r="CK16" i="39"/>
  <c r="BO27" i="39"/>
  <c r="CE16" i="39"/>
  <c r="BW17" i="39"/>
  <c r="BW22" i="39"/>
  <c r="BW23" i="39"/>
  <c r="BW18" i="39"/>
  <c r="BW19" i="39"/>
  <c r="BW20" i="39"/>
  <c r="BW21" i="39"/>
  <c r="BW24" i="39"/>
  <c r="BW25" i="39"/>
  <c r="BJ27" i="39"/>
  <c r="CR16" i="39"/>
  <c r="BU15" i="39"/>
  <c r="BM24" i="39"/>
  <c r="BM25" i="39"/>
  <c r="BM23" i="39"/>
  <c r="BM17" i="39"/>
  <c r="BM18" i="39"/>
  <c r="BM19" i="39"/>
  <c r="BM22" i="39"/>
  <c r="BM20" i="39"/>
  <c r="BM21" i="39"/>
  <c r="BZ15" i="39"/>
  <c r="BR25" i="39"/>
  <c r="BR19" i="39"/>
  <c r="BR17" i="39"/>
  <c r="BR20" i="39"/>
  <c r="BR21" i="39"/>
  <c r="BR22" i="39"/>
  <c r="BR24" i="39"/>
  <c r="BR23" i="39"/>
  <c r="BR18" i="39"/>
  <c r="BK27" i="41"/>
  <c r="B112" i="41"/>
  <c r="BP27" i="41"/>
  <c r="BU23" i="41"/>
  <c r="BU22" i="41"/>
  <c r="BU21" i="41"/>
  <c r="BU20" i="41"/>
  <c r="BU18" i="41"/>
  <c r="CC16" i="41"/>
  <c r="BU17" i="41"/>
  <c r="BU24" i="41"/>
  <c r="BU25" i="41"/>
  <c r="BU19" i="41"/>
  <c r="BT15" i="41"/>
  <c r="BL23" i="41"/>
  <c r="BL25" i="41"/>
  <c r="BL24" i="41"/>
  <c r="BL22" i="41"/>
  <c r="BL17" i="41"/>
  <c r="BL19" i="41"/>
  <c r="BL18" i="41"/>
  <c r="BL20" i="41"/>
  <c r="BL21" i="41"/>
  <c r="BA27" i="41"/>
  <c r="BM27" i="41"/>
  <c r="CG16" i="41"/>
  <c r="BS24" i="41"/>
  <c r="BS18" i="41"/>
  <c r="BS23" i="41"/>
  <c r="BS20" i="41"/>
  <c r="BS22" i="41"/>
  <c r="BS21" i="41"/>
  <c r="BS19" i="41"/>
  <c r="BS17" i="41"/>
  <c r="CA16" i="41"/>
  <c r="BS25" i="41"/>
  <c r="CJ16" i="41"/>
  <c r="BV24" i="41"/>
  <c r="BV20" i="41"/>
  <c r="BV21" i="41"/>
  <c r="CD16" i="41"/>
  <c r="BV25" i="41"/>
  <c r="BV17" i="41"/>
  <c r="BV23" i="41"/>
  <c r="BV19" i="41"/>
  <c r="BV18" i="41"/>
  <c r="BV22" i="41"/>
  <c r="BW21" i="41"/>
  <c r="BW20" i="41"/>
  <c r="BW19" i="41"/>
  <c r="BW24" i="41"/>
  <c r="BW22" i="41"/>
  <c r="BW17" i="41"/>
  <c r="CE16" i="41"/>
  <c r="BW25" i="41"/>
  <c r="BW23" i="41"/>
  <c r="BW18" i="41"/>
  <c r="BX25" i="41"/>
  <c r="BX21" i="41"/>
  <c r="BX23" i="41"/>
  <c r="BX17" i="41"/>
  <c r="BX19" i="41"/>
  <c r="BX18" i="41"/>
  <c r="BX24" i="41"/>
  <c r="BX20" i="41"/>
  <c r="BX22" i="41"/>
  <c r="CF15" i="41"/>
  <c r="BO27" i="41"/>
  <c r="BN27" i="41"/>
  <c r="BR25" i="41"/>
  <c r="BR22" i="41"/>
  <c r="BR23" i="41"/>
  <c r="BR19" i="41"/>
  <c r="BR24" i="41"/>
  <c r="BR20" i="41"/>
  <c r="BR17" i="41"/>
  <c r="BZ16" i="41"/>
  <c r="BR21" i="41"/>
  <c r="BR18" i="41"/>
  <c r="BD27" i="41"/>
  <c r="D38" i="41"/>
  <c r="BQ15" i="41"/>
  <c r="BI24" i="41"/>
  <c r="BI25" i="41"/>
  <c r="BI21" i="41"/>
  <c r="BI23" i="41"/>
  <c r="BI22" i="41"/>
  <c r="BI17" i="41"/>
  <c r="BI19" i="41"/>
  <c r="BI18" i="41"/>
  <c r="BI20" i="41"/>
  <c r="BJ27" i="41"/>
  <c r="L107" i="41" l="1"/>
  <c r="H108" i="41"/>
  <c r="F109" i="41"/>
  <c r="J109" i="41"/>
  <c r="E108" i="41"/>
  <c r="K109" i="41"/>
  <c r="I109" i="41"/>
  <c r="G109" i="41"/>
  <c r="L156" i="41"/>
  <c r="BK161" i="41" s="1"/>
  <c r="AZ157" i="41"/>
  <c r="BP164" i="41" s="1"/>
  <c r="T157" i="41"/>
  <c r="BL163" i="41" s="1"/>
  <c r="AR157" i="41"/>
  <c r="BO164" i="41" s="1"/>
  <c r="AB157" i="41"/>
  <c r="BM163" i="41" s="1"/>
  <c r="AJ157" i="41"/>
  <c r="BN164" i="41" s="1"/>
  <c r="D158" i="41"/>
  <c r="BI163" i="41"/>
  <c r="BK27" i="39"/>
  <c r="BX20" i="39"/>
  <c r="BX24" i="39"/>
  <c r="BX25" i="39"/>
  <c r="BX17" i="39"/>
  <c r="BX18" i="39"/>
  <c r="BX21" i="39"/>
  <c r="BX22" i="39"/>
  <c r="BX23" i="39"/>
  <c r="CF15" i="39"/>
  <c r="BX19" i="39"/>
  <c r="CA15" i="39"/>
  <c r="BS19" i="39"/>
  <c r="BS21" i="39"/>
  <c r="BS22" i="39"/>
  <c r="BS25" i="39"/>
  <c r="BS23" i="39"/>
  <c r="BS20" i="39"/>
  <c r="BS24" i="39"/>
  <c r="BS17" i="39"/>
  <c r="BS18" i="39"/>
  <c r="BL27" i="39"/>
  <c r="BM27" i="39"/>
  <c r="BP27" i="39"/>
  <c r="BN27" i="39"/>
  <c r="CB15" i="39"/>
  <c r="BT22" i="39"/>
  <c r="BT23" i="39"/>
  <c r="BT24" i="39"/>
  <c r="BT17" i="39"/>
  <c r="BT18" i="39"/>
  <c r="BT19" i="39"/>
  <c r="BT25" i="39"/>
  <c r="BT20" i="39"/>
  <c r="BT21" i="39"/>
  <c r="CD15" i="39"/>
  <c r="BV18" i="39"/>
  <c r="BV19" i="39"/>
  <c r="BV20" i="39"/>
  <c r="BV21" i="39"/>
  <c r="BV22" i="39"/>
  <c r="BV23" i="39"/>
  <c r="BV24" i="39"/>
  <c r="BV17" i="39"/>
  <c r="BV25" i="39"/>
  <c r="CH15" i="39"/>
  <c r="BZ18" i="39"/>
  <c r="BZ19" i="39"/>
  <c r="BZ20" i="39"/>
  <c r="BZ21" i="39"/>
  <c r="BZ22" i="39"/>
  <c r="BZ23" i="39"/>
  <c r="BZ24" i="39"/>
  <c r="BZ17" i="39"/>
  <c r="BZ25" i="39"/>
  <c r="BY27" i="39"/>
  <c r="E40" i="39" s="1"/>
  <c r="CT16" i="39"/>
  <c r="CO15" i="39"/>
  <c r="D41" i="39"/>
  <c r="CG22" i="39"/>
  <c r="CG20" i="39"/>
  <c r="CG17" i="39"/>
  <c r="CG21" i="39"/>
  <c r="CG18" i="39"/>
  <c r="CG19" i="39"/>
  <c r="CG23" i="39"/>
  <c r="CG25" i="39"/>
  <c r="CG24" i="39"/>
  <c r="BW27" i="39"/>
  <c r="K39" i="39" s="1"/>
  <c r="CS16" i="39"/>
  <c r="CM16" i="39"/>
  <c r="CE18" i="39"/>
  <c r="CE19" i="39"/>
  <c r="CE20" i="39"/>
  <c r="CE21" i="39"/>
  <c r="CE22" i="39"/>
  <c r="CE23" i="39"/>
  <c r="CE24" i="39"/>
  <c r="CE17" i="39"/>
  <c r="CE25" i="39"/>
  <c r="BR27" i="39"/>
  <c r="F39" i="39" s="1"/>
  <c r="CC15" i="39"/>
  <c r="BU22" i="39"/>
  <c r="BU21" i="39"/>
  <c r="BU23" i="39"/>
  <c r="BU24" i="39"/>
  <c r="BU25" i="39"/>
  <c r="BU17" i="39"/>
  <c r="BU18" i="39"/>
  <c r="BU19" i="39"/>
  <c r="BU20" i="39"/>
  <c r="BS27" i="41"/>
  <c r="G39" i="41" s="1"/>
  <c r="BU27" i="41"/>
  <c r="I39" i="41" s="1"/>
  <c r="BW27" i="41"/>
  <c r="K39" i="41" s="1"/>
  <c r="CB15" i="41"/>
  <c r="BT19" i="41"/>
  <c r="BT24" i="41"/>
  <c r="BT20" i="41"/>
  <c r="BT18" i="41"/>
  <c r="BT22" i="41"/>
  <c r="BT17" i="41"/>
  <c r="BT21" i="41"/>
  <c r="BT25" i="41"/>
  <c r="BT23" i="41"/>
  <c r="BI27" i="41"/>
  <c r="BR27" i="41"/>
  <c r="F39" i="41" s="1"/>
  <c r="BZ23" i="41"/>
  <c r="BZ24" i="41"/>
  <c r="BZ25" i="41"/>
  <c r="BZ18" i="41"/>
  <c r="BZ19" i="41"/>
  <c r="BZ20" i="41"/>
  <c r="CH16" i="41"/>
  <c r="BZ17" i="41"/>
  <c r="BZ22" i="41"/>
  <c r="BZ21" i="41"/>
  <c r="CF24" i="41"/>
  <c r="CF23" i="41"/>
  <c r="CF19" i="41"/>
  <c r="CF18" i="41"/>
  <c r="CF25" i="41"/>
  <c r="CF20" i="41"/>
  <c r="CF22" i="41"/>
  <c r="CF21" i="41"/>
  <c r="CN15" i="41"/>
  <c r="CF17" i="41"/>
  <c r="BV27" i="41"/>
  <c r="J39" i="41" s="1"/>
  <c r="CE25" i="41"/>
  <c r="CE22" i="41"/>
  <c r="CE23" i="41"/>
  <c r="CE20" i="41"/>
  <c r="CE17" i="41"/>
  <c r="CM16" i="41"/>
  <c r="CE21" i="41"/>
  <c r="CE18" i="41"/>
  <c r="CE19" i="41"/>
  <c r="CE24" i="41"/>
  <c r="CA25" i="41"/>
  <c r="CA24" i="41"/>
  <c r="CA23" i="41"/>
  <c r="CA22" i="41"/>
  <c r="CA21" i="41"/>
  <c r="CA18" i="41"/>
  <c r="CA19" i="41"/>
  <c r="CA20" i="41"/>
  <c r="CI16" i="41"/>
  <c r="CA17" i="41"/>
  <c r="CD19" i="41"/>
  <c r="CD18" i="41"/>
  <c r="CD25" i="41"/>
  <c r="CD23" i="41"/>
  <c r="CD24" i="41"/>
  <c r="CD22" i="41"/>
  <c r="CD21" i="41"/>
  <c r="CD20" i="41"/>
  <c r="CL16" i="41"/>
  <c r="CD17" i="41"/>
  <c r="CC20" i="41"/>
  <c r="CC19" i="41"/>
  <c r="CC18" i="41"/>
  <c r="CC25" i="41"/>
  <c r="CC24" i="41"/>
  <c r="CC22" i="41"/>
  <c r="CC21" i="41"/>
  <c r="CK16" i="41"/>
  <c r="CC17" i="41"/>
  <c r="CC23" i="41"/>
  <c r="CO16" i="41"/>
  <c r="CR16" i="41"/>
  <c r="BL27" i="41"/>
  <c r="D39" i="41"/>
  <c r="BY15" i="41"/>
  <c r="BQ23" i="41"/>
  <c r="BQ24" i="41"/>
  <c r="BQ22" i="41"/>
  <c r="BQ21" i="41"/>
  <c r="BQ20" i="41"/>
  <c r="BQ17" i="41"/>
  <c r="BQ19" i="41"/>
  <c r="BQ25" i="41"/>
  <c r="BQ18" i="41"/>
  <c r="BX27" i="41"/>
  <c r="L39" i="41" s="1"/>
  <c r="L108" i="41" l="1"/>
  <c r="G110" i="41"/>
  <c r="K110" i="41"/>
  <c r="H109" i="41"/>
  <c r="J110" i="41"/>
  <c r="E109" i="41"/>
  <c r="F110" i="41"/>
  <c r="I110" i="41"/>
  <c r="L157" i="41"/>
  <c r="BK163" i="41" s="1"/>
  <c r="AR158" i="41"/>
  <c r="T158" i="41"/>
  <c r="D159" i="41"/>
  <c r="AZ158" i="41"/>
  <c r="AJ158" i="41"/>
  <c r="AB158" i="41"/>
  <c r="CA27" i="41"/>
  <c r="G40" i="41" s="1"/>
  <c r="CL15" i="39"/>
  <c r="CD25" i="39"/>
  <c r="CD18" i="39"/>
  <c r="CD19" i="39"/>
  <c r="CD22" i="39"/>
  <c r="CD20" i="39"/>
  <c r="CD23" i="39"/>
  <c r="CD24" i="39"/>
  <c r="CD21" i="39"/>
  <c r="CD17" i="39"/>
  <c r="CI15" i="39"/>
  <c r="CA21" i="39"/>
  <c r="CA22" i="39"/>
  <c r="CA24" i="39"/>
  <c r="CA23" i="39"/>
  <c r="CA25" i="39"/>
  <c r="CA17" i="39"/>
  <c r="CA18" i="39"/>
  <c r="CA19" i="39"/>
  <c r="CA20" i="39"/>
  <c r="CF23" i="39"/>
  <c r="CF17" i="39"/>
  <c r="CF25" i="39"/>
  <c r="CN15" i="39"/>
  <c r="CF19" i="39"/>
  <c r="CF18" i="39"/>
  <c r="CF20" i="39"/>
  <c r="CF21" i="39"/>
  <c r="CF24" i="39"/>
  <c r="CF22" i="39"/>
  <c r="BV27" i="39"/>
  <c r="J39" i="39" s="1"/>
  <c r="BS27" i="39"/>
  <c r="G39" i="39" s="1"/>
  <c r="BT27" i="39"/>
  <c r="H39" i="39" s="1"/>
  <c r="BX27" i="39"/>
  <c r="L39" i="39" s="1"/>
  <c r="CJ15" i="39"/>
  <c r="CB25" i="39"/>
  <c r="CB17" i="39"/>
  <c r="CB18" i="39"/>
  <c r="CB19" i="39"/>
  <c r="CB20" i="39"/>
  <c r="CB21" i="39"/>
  <c r="CB24" i="39"/>
  <c r="CB22" i="39"/>
  <c r="CB23" i="39"/>
  <c r="CE27" i="39"/>
  <c r="K40" i="39" s="1"/>
  <c r="D42" i="39"/>
  <c r="CO17" i="39"/>
  <c r="CO18" i="39"/>
  <c r="CO19" i="39"/>
  <c r="CO20" i="39"/>
  <c r="CO21" i="39"/>
  <c r="CO22" i="39"/>
  <c r="CO23" i="39"/>
  <c r="CO24" i="39"/>
  <c r="CO25" i="39"/>
  <c r="BU27" i="39"/>
  <c r="I39" i="39" s="1"/>
  <c r="BZ27" i="39"/>
  <c r="F40" i="39" s="1"/>
  <c r="CK15" i="39"/>
  <c r="CC25" i="39"/>
  <c r="CC17" i="39"/>
  <c r="CC18" i="39"/>
  <c r="CC19" i="39"/>
  <c r="CC20" i="39"/>
  <c r="CC21" i="39"/>
  <c r="CC22" i="39"/>
  <c r="CC24" i="39"/>
  <c r="CC23" i="39"/>
  <c r="CM17" i="39"/>
  <c r="CM18" i="39"/>
  <c r="CM19" i="39"/>
  <c r="CM20" i="39"/>
  <c r="CM21" i="39"/>
  <c r="CM22" i="39"/>
  <c r="CU16" i="39"/>
  <c r="CM24" i="39"/>
  <c r="CM25" i="39"/>
  <c r="CM23" i="39"/>
  <c r="CG27" i="39"/>
  <c r="E41" i="39" s="1"/>
  <c r="CP15" i="39"/>
  <c r="CH17" i="39"/>
  <c r="CH18" i="39"/>
  <c r="CH19" i="39"/>
  <c r="CH20" i="39"/>
  <c r="CH21" i="39"/>
  <c r="CH22" i="39"/>
  <c r="CH23" i="39"/>
  <c r="CH24" i="39"/>
  <c r="CH25" i="39"/>
  <c r="BT27" i="41"/>
  <c r="H39" i="41" s="1"/>
  <c r="CD27" i="41"/>
  <c r="J40" i="41" s="1"/>
  <c r="BQ27" i="41"/>
  <c r="E39" i="41" s="1"/>
  <c r="CC27" i="41"/>
  <c r="I40" i="41" s="1"/>
  <c r="CF27" i="41"/>
  <c r="L40" i="41" s="1"/>
  <c r="BZ27" i="41"/>
  <c r="F40" i="41" s="1"/>
  <c r="D40" i="41"/>
  <c r="CG15" i="41"/>
  <c r="BY25" i="41"/>
  <c r="BY23" i="41"/>
  <c r="BY17" i="41"/>
  <c r="BY19" i="41"/>
  <c r="BY18" i="41"/>
  <c r="BY20" i="41"/>
  <c r="BY24" i="41"/>
  <c r="BY22" i="41"/>
  <c r="BY21" i="41"/>
  <c r="CK20" i="41"/>
  <c r="CS16" i="41"/>
  <c r="CK24" i="41"/>
  <c r="CK21" i="41"/>
  <c r="CK25" i="41"/>
  <c r="CK22" i="41"/>
  <c r="CK19" i="41"/>
  <c r="CK23" i="41"/>
  <c r="CK17" i="41"/>
  <c r="CK18" i="41"/>
  <c r="CN23" i="41"/>
  <c r="CN25" i="41"/>
  <c r="CN18" i="41"/>
  <c r="CN17" i="41"/>
  <c r="CN24" i="41"/>
  <c r="CN21" i="41"/>
  <c r="CV15" i="41"/>
  <c r="CN19" i="41"/>
  <c r="CN22" i="41"/>
  <c r="CN20" i="41"/>
  <c r="CH25" i="41"/>
  <c r="CH23" i="41"/>
  <c r="CH20" i="41"/>
  <c r="CP16" i="41"/>
  <c r="CH24" i="41"/>
  <c r="CH22" i="41"/>
  <c r="CH21" i="41"/>
  <c r="CH17" i="41"/>
  <c r="CH19" i="41"/>
  <c r="CH18" i="41"/>
  <c r="CM25" i="41"/>
  <c r="CM24" i="41"/>
  <c r="CM23" i="41"/>
  <c r="CM22" i="41"/>
  <c r="CM21" i="41"/>
  <c r="CM18" i="41"/>
  <c r="CM19" i="41"/>
  <c r="CU16" i="41"/>
  <c r="CM17" i="41"/>
  <c r="CM20" i="41"/>
  <c r="CE27" i="41"/>
  <c r="K40" i="41" s="1"/>
  <c r="CI24" i="41"/>
  <c r="CI21" i="41"/>
  <c r="CI20" i="41"/>
  <c r="CI19" i="41"/>
  <c r="CI22" i="41"/>
  <c r="CI17" i="41"/>
  <c r="CI25" i="41"/>
  <c r="CI18" i="41"/>
  <c r="CI23" i="41"/>
  <c r="CQ16" i="41"/>
  <c r="CL21" i="41"/>
  <c r="CL22" i="41"/>
  <c r="CL18" i="41"/>
  <c r="CL25" i="41"/>
  <c r="CL24" i="41"/>
  <c r="CL20" i="41"/>
  <c r="CL23" i="41"/>
  <c r="CL17" i="41"/>
  <c r="CT16" i="41"/>
  <c r="CL19" i="41"/>
  <c r="CJ15" i="41"/>
  <c r="CB18" i="41"/>
  <c r="CB17" i="41"/>
  <c r="CB19" i="41"/>
  <c r="CB20" i="41"/>
  <c r="CB23" i="41"/>
  <c r="CB21" i="41"/>
  <c r="CB24" i="41"/>
  <c r="CB22" i="41"/>
  <c r="CB25" i="41"/>
  <c r="K111" i="41" l="1"/>
  <c r="E110" i="41"/>
  <c r="G111" i="41"/>
  <c r="J111" i="41"/>
  <c r="L109" i="41"/>
  <c r="H110" i="41"/>
  <c r="I111" i="41"/>
  <c r="F111" i="41"/>
  <c r="L158" i="41"/>
  <c r="AZ159" i="41"/>
  <c r="AB159" i="41"/>
  <c r="AJ159" i="41"/>
  <c r="T159" i="41"/>
  <c r="AR159" i="41"/>
  <c r="CN25" i="39"/>
  <c r="CN17" i="39"/>
  <c r="CN19" i="39"/>
  <c r="CN20" i="39"/>
  <c r="CN22" i="39"/>
  <c r="CN24" i="39"/>
  <c r="CV15" i="39"/>
  <c r="CN21" i="39"/>
  <c r="CN23" i="39"/>
  <c r="CN18" i="39"/>
  <c r="CC27" i="39"/>
  <c r="I40" i="39" s="1"/>
  <c r="CR15" i="39"/>
  <c r="CJ21" i="39"/>
  <c r="CJ22" i="39"/>
  <c r="CJ24" i="39"/>
  <c r="CJ25" i="39"/>
  <c r="CJ23" i="39"/>
  <c r="CJ17" i="39"/>
  <c r="CJ18" i="39"/>
  <c r="CJ19" i="39"/>
  <c r="CJ20" i="39"/>
  <c r="CQ15" i="39"/>
  <c r="CI21" i="39"/>
  <c r="CI22" i="39"/>
  <c r="CI23" i="39"/>
  <c r="CI24" i="39"/>
  <c r="CI17" i="39"/>
  <c r="CI25" i="39"/>
  <c r="CI18" i="39"/>
  <c r="CI19" i="39"/>
  <c r="CI20" i="39"/>
  <c r="CF27" i="39"/>
  <c r="L40" i="39" s="1"/>
  <c r="CD27" i="39"/>
  <c r="J40" i="39" s="1"/>
  <c r="CO27" i="39"/>
  <c r="E42" i="39" s="1"/>
  <c r="CA27" i="39"/>
  <c r="G40" i="39" s="1"/>
  <c r="CB27" i="39"/>
  <c r="H40" i="39" s="1"/>
  <c r="CT15" i="39"/>
  <c r="CL19" i="39"/>
  <c r="CL22" i="39"/>
  <c r="CL23" i="39"/>
  <c r="CL24" i="39"/>
  <c r="CL17" i="39"/>
  <c r="CL25" i="39"/>
  <c r="CL20" i="39"/>
  <c r="CL21" i="39"/>
  <c r="CL18" i="39"/>
  <c r="CS15" i="39"/>
  <c r="CK19" i="39"/>
  <c r="CK20" i="39"/>
  <c r="CK21" i="39"/>
  <c r="CK23" i="39"/>
  <c r="CK22" i="39"/>
  <c r="CK18" i="39"/>
  <c r="CK24" i="39"/>
  <c r="CK17" i="39"/>
  <c r="CK25" i="39"/>
  <c r="CH27" i="39"/>
  <c r="F41" i="39" s="1"/>
  <c r="CP22" i="39"/>
  <c r="CP25" i="39"/>
  <c r="CP23" i="39"/>
  <c r="CP17" i="39"/>
  <c r="CP24" i="39"/>
  <c r="CP18" i="39"/>
  <c r="CP19" i="39"/>
  <c r="CP20" i="39"/>
  <c r="CP21" i="39"/>
  <c r="CM27" i="39"/>
  <c r="K41" i="39" s="1"/>
  <c r="CU17" i="39"/>
  <c r="CU18" i="39"/>
  <c r="CU19" i="39"/>
  <c r="CU20" i="39"/>
  <c r="CU21" i="39"/>
  <c r="CU22" i="39"/>
  <c r="CU25" i="39"/>
  <c r="CU23" i="39"/>
  <c r="CU24" i="39"/>
  <c r="CM27" i="41"/>
  <c r="K41" i="41" s="1"/>
  <c r="CB27" i="41"/>
  <c r="H40" i="41" s="1"/>
  <c r="CT23" i="41"/>
  <c r="CT19" i="41"/>
  <c r="CT17" i="41"/>
  <c r="CT20" i="41"/>
  <c r="CT21" i="41"/>
  <c r="CT25" i="41"/>
  <c r="CT22" i="41"/>
  <c r="CT24" i="41"/>
  <c r="CT18" i="41"/>
  <c r="CQ25" i="41"/>
  <c r="CQ18" i="41"/>
  <c r="CQ19" i="41"/>
  <c r="CQ20" i="41"/>
  <c r="CQ22" i="41"/>
  <c r="CQ24" i="41"/>
  <c r="CQ21" i="41"/>
  <c r="CQ23" i="41"/>
  <c r="CQ17" i="41"/>
  <c r="CL27" i="41"/>
  <c r="J41" i="41" s="1"/>
  <c r="CU20" i="41"/>
  <c r="CU19" i="41"/>
  <c r="CU25" i="41"/>
  <c r="CU17" i="41"/>
  <c r="CU23" i="41"/>
  <c r="CU18" i="41"/>
  <c r="CU22" i="41"/>
  <c r="CU24" i="41"/>
  <c r="CU21" i="41"/>
  <c r="CP24" i="41"/>
  <c r="CP22" i="41"/>
  <c r="CP20" i="41"/>
  <c r="CP21" i="41"/>
  <c r="CP18" i="41"/>
  <c r="CP19" i="41"/>
  <c r="CP23" i="41"/>
  <c r="CP17" i="41"/>
  <c r="CP25" i="41"/>
  <c r="CR15" i="41"/>
  <c r="CJ17" i="41"/>
  <c r="CJ24" i="41"/>
  <c r="CJ22" i="41"/>
  <c r="CJ21" i="41"/>
  <c r="CJ25" i="41"/>
  <c r="CJ19" i="41"/>
  <c r="CJ20" i="41"/>
  <c r="CJ23" i="41"/>
  <c r="CJ18" i="41"/>
  <c r="CI27" i="41"/>
  <c r="G41" i="41" s="1"/>
  <c r="CK27" i="41"/>
  <c r="I41" i="41" s="1"/>
  <c r="BY27" i="41"/>
  <c r="E40" i="41" s="1"/>
  <c r="D41" i="41"/>
  <c r="CO15" i="41"/>
  <c r="CG19" i="41"/>
  <c r="CG20" i="41"/>
  <c r="CG24" i="41"/>
  <c r="CG17" i="41"/>
  <c r="CG22" i="41"/>
  <c r="CG21" i="41"/>
  <c r="CG25" i="41"/>
  <c r="CG18" i="41"/>
  <c r="CG23" i="41"/>
  <c r="CV24" i="41"/>
  <c r="CV21" i="41"/>
  <c r="CV19" i="41"/>
  <c r="CV23" i="41"/>
  <c r="CV20" i="41"/>
  <c r="CV25" i="41"/>
  <c r="CV22" i="41"/>
  <c r="CV18" i="41"/>
  <c r="CV17" i="41"/>
  <c r="CH27" i="41"/>
  <c r="F41" i="41" s="1"/>
  <c r="CN27" i="41"/>
  <c r="L41" i="41" s="1"/>
  <c r="CS24" i="41"/>
  <c r="CS25" i="41"/>
  <c r="CS18" i="41"/>
  <c r="CS23" i="41"/>
  <c r="CS20" i="41"/>
  <c r="CS21" i="41"/>
  <c r="CS22" i="41"/>
  <c r="CS17" i="41"/>
  <c r="CS19" i="41"/>
  <c r="L110" i="41" l="1"/>
  <c r="J112" i="41"/>
  <c r="E111" i="41"/>
  <c r="I112" i="41"/>
  <c r="H111" i="41"/>
  <c r="K112" i="41"/>
  <c r="F112" i="41"/>
  <c r="G112" i="41"/>
  <c r="L159" i="41"/>
  <c r="CL27" i="39"/>
  <c r="J41" i="39" s="1"/>
  <c r="CJ27" i="39"/>
  <c r="H41" i="39" s="1"/>
  <c r="CQ22" i="39"/>
  <c r="CQ23" i="39"/>
  <c r="CQ25" i="39"/>
  <c r="CQ17" i="39"/>
  <c r="CQ24" i="39"/>
  <c r="CQ18" i="39"/>
  <c r="CQ19" i="39"/>
  <c r="CQ20" i="39"/>
  <c r="CQ21" i="39"/>
  <c r="CR25" i="39"/>
  <c r="CR17" i="39"/>
  <c r="CR24" i="39"/>
  <c r="CR18" i="39"/>
  <c r="CR19" i="39"/>
  <c r="CR23" i="39"/>
  <c r="CR20" i="39"/>
  <c r="CR22" i="39"/>
  <c r="CR21" i="39"/>
  <c r="CV21" i="39"/>
  <c r="CV22" i="39"/>
  <c r="CV24" i="39"/>
  <c r="CV23" i="39"/>
  <c r="CV17" i="39"/>
  <c r="CV25" i="39"/>
  <c r="CV18" i="39"/>
  <c r="CV19" i="39"/>
  <c r="CV20" i="39"/>
  <c r="CI27" i="39"/>
  <c r="G41" i="39" s="1"/>
  <c r="CN27" i="39"/>
  <c r="L41" i="39" s="1"/>
  <c r="CT21" i="39"/>
  <c r="CT22" i="39"/>
  <c r="CT23" i="39"/>
  <c r="CT24" i="39"/>
  <c r="CT25" i="39"/>
  <c r="CT17" i="39"/>
  <c r="CT20" i="39"/>
  <c r="CT18" i="39"/>
  <c r="CT19" i="39"/>
  <c r="CU27" i="39"/>
  <c r="K42" i="39" s="1"/>
  <c r="CK27" i="39"/>
  <c r="I41" i="39" s="1"/>
  <c r="CP27" i="39"/>
  <c r="F42" i="39" s="1"/>
  <c r="CS24" i="39"/>
  <c r="CS17" i="39"/>
  <c r="CS21" i="39"/>
  <c r="CS18" i="39"/>
  <c r="CS19" i="39"/>
  <c r="CS22" i="39"/>
  <c r="CS20" i="39"/>
  <c r="CS25" i="39"/>
  <c r="CS23" i="39"/>
  <c r="CT27" i="41"/>
  <c r="J42" i="41" s="1"/>
  <c r="CV27" i="41"/>
  <c r="L42" i="41" s="1"/>
  <c r="CU27" i="41"/>
  <c r="K42" i="41" s="1"/>
  <c r="CG27" i="41"/>
  <c r="E41" i="41" s="1"/>
  <c r="CQ27" i="41"/>
  <c r="G42" i="41" s="1"/>
  <c r="D42" i="41"/>
  <c r="CO25" i="41"/>
  <c r="CO18" i="41"/>
  <c r="CO19" i="41"/>
  <c r="CO23" i="41"/>
  <c r="CO20" i="41"/>
  <c r="CO22" i="41"/>
  <c r="CO17" i="41"/>
  <c r="CO24" i="41"/>
  <c r="CO21" i="41"/>
  <c r="CS27" i="41"/>
  <c r="I42" i="41" s="1"/>
  <c r="CJ27" i="41"/>
  <c r="H41" i="41" s="1"/>
  <c r="CR21" i="41"/>
  <c r="CR20" i="41"/>
  <c r="CR25" i="41"/>
  <c r="CR22" i="41"/>
  <c r="CR19" i="41"/>
  <c r="CR17" i="41"/>
  <c r="CR18" i="41"/>
  <c r="CR24" i="41"/>
  <c r="CR23" i="41"/>
  <c r="CP27" i="41"/>
  <c r="F42" i="41" s="1"/>
  <c r="L111" i="41" l="1"/>
  <c r="H112" i="41"/>
  <c r="E112" i="41"/>
  <c r="CT27" i="39"/>
  <c r="J42" i="39" s="1"/>
  <c r="CV27" i="39"/>
  <c r="L42" i="39" s="1"/>
  <c r="CR27" i="39"/>
  <c r="H42" i="39" s="1"/>
  <c r="CQ27" i="39"/>
  <c r="G42" i="39" s="1"/>
  <c r="CS27" i="39"/>
  <c r="I42" i="39" s="1"/>
  <c r="CR27" i="41"/>
  <c r="H42" i="41" s="1"/>
  <c r="CO27" i="41"/>
  <c r="E42" i="41" s="1"/>
  <c r="L112" i="41" l="1"/>
  <c r="V127" i="26"/>
  <c r="I127" i="26"/>
  <c r="F127" i="26"/>
  <c r="B127" i="26"/>
  <c r="C127" i="26" s="1"/>
  <c r="V126" i="26"/>
  <c r="I126" i="26"/>
  <c r="F126" i="26"/>
  <c r="B126" i="26"/>
  <c r="C126" i="26" s="1"/>
  <c r="V125" i="26"/>
  <c r="I125" i="26"/>
  <c r="F125" i="26"/>
  <c r="B125" i="26"/>
  <c r="C125" i="26" s="1"/>
  <c r="V102" i="26"/>
  <c r="I102" i="26"/>
  <c r="F102" i="26"/>
  <c r="B102" i="26"/>
  <c r="C102" i="26" s="1"/>
  <c r="V76" i="26"/>
  <c r="I76" i="26"/>
  <c r="F76" i="26"/>
  <c r="B76" i="26"/>
  <c r="C76" i="26" s="1"/>
  <c r="V79" i="26" l="1"/>
  <c r="I79" i="26"/>
  <c r="F79" i="26"/>
  <c r="B79" i="26"/>
  <c r="C79" i="26" s="1"/>
  <c r="V105" i="26"/>
  <c r="I105" i="26"/>
  <c r="F105" i="26"/>
  <c r="B105" i="26"/>
  <c r="C105" i="26" s="1"/>
  <c r="V101" i="26"/>
  <c r="I101" i="26"/>
  <c r="F101" i="26"/>
  <c r="B101" i="26"/>
  <c r="C101" i="26" s="1"/>
  <c r="V100" i="26"/>
  <c r="I100" i="26"/>
  <c r="F100" i="26"/>
  <c r="B100" i="26"/>
  <c r="C100" i="26" s="1"/>
  <c r="V99" i="26"/>
  <c r="I99" i="26"/>
  <c r="F99" i="26"/>
  <c r="B99" i="26"/>
  <c r="C99" i="26" s="1"/>
  <c r="V74" i="26" l="1"/>
  <c r="I74" i="26"/>
  <c r="F74" i="26"/>
  <c r="B74" i="26"/>
  <c r="C74" i="26" s="1"/>
  <c r="V73" i="26"/>
  <c r="I73" i="26"/>
  <c r="F73" i="26"/>
  <c r="B73" i="26"/>
  <c r="C73" i="26" s="1"/>
  <c r="V72" i="26"/>
  <c r="I72" i="26"/>
  <c r="F72" i="26"/>
  <c r="B72" i="26"/>
  <c r="C72" i="26" s="1"/>
  <c r="B43" i="29" l="1"/>
  <c r="B65" i="28"/>
  <c r="B67" i="28" l="1"/>
  <c r="B69" i="28"/>
  <c r="B66" i="28"/>
  <c r="B68" i="28"/>
  <c r="A1" i="40"/>
  <c r="E11" i="27"/>
  <c r="A128" i="38"/>
  <c r="F144" i="38" s="1"/>
  <c r="E133" i="38" l="1"/>
  <c r="F134" i="38"/>
  <c r="K144" i="38"/>
  <c r="I142" i="38"/>
  <c r="K142" i="38"/>
  <c r="I140" i="38"/>
  <c r="G140" i="38"/>
  <c r="G138" i="38"/>
  <c r="J137" i="38"/>
  <c r="G133" i="38"/>
  <c r="J135" i="38"/>
  <c r="H135" i="38"/>
  <c r="E135" i="38"/>
  <c r="H133" i="38"/>
  <c r="F142" i="38"/>
  <c r="E142" i="38"/>
  <c r="F141" i="38"/>
  <c r="H144" i="38"/>
  <c r="K141" i="38"/>
  <c r="I139" i="38"/>
  <c r="G137" i="38"/>
  <c r="J134" i="38"/>
  <c r="E144" i="38"/>
  <c r="K139" i="38"/>
  <c r="G135" i="38"/>
  <c r="H137" i="38"/>
  <c r="E141" i="38"/>
  <c r="F140" i="38"/>
  <c r="G144" i="38"/>
  <c r="J141" i="38"/>
  <c r="H139" i="38"/>
  <c r="K136" i="38"/>
  <c r="I134" i="38"/>
  <c r="F143" i="38"/>
  <c r="H142" i="38"/>
  <c r="I137" i="38"/>
  <c r="E143" i="38"/>
  <c r="J139" i="38"/>
  <c r="E140" i="38"/>
  <c r="F139" i="38"/>
  <c r="K143" i="38"/>
  <c r="I141" i="38"/>
  <c r="G139" i="38"/>
  <c r="J136" i="38"/>
  <c r="H134" i="38"/>
  <c r="J144" i="38"/>
  <c r="K134" i="38"/>
  <c r="E139" i="38"/>
  <c r="F138" i="38"/>
  <c r="J143" i="38"/>
  <c r="H141" i="38"/>
  <c r="K138" i="38"/>
  <c r="I136" i="38"/>
  <c r="G134" i="38"/>
  <c r="E138" i="38"/>
  <c r="F137" i="38"/>
  <c r="I143" i="38"/>
  <c r="G141" i="38"/>
  <c r="J138" i="38"/>
  <c r="H136" i="38"/>
  <c r="K133" i="38"/>
  <c r="G142" i="38"/>
  <c r="E137" i="38"/>
  <c r="F136" i="38"/>
  <c r="H143" i="38"/>
  <c r="K140" i="38"/>
  <c r="I138" i="38"/>
  <c r="G136" i="38"/>
  <c r="J133" i="38"/>
  <c r="I144" i="38"/>
  <c r="E136" i="38"/>
  <c r="F135" i="38"/>
  <c r="G143" i="38"/>
  <c r="J140" i="38"/>
  <c r="H138" i="38"/>
  <c r="K135" i="38"/>
  <c r="I133" i="38"/>
  <c r="E134" i="38"/>
  <c r="F133" i="38"/>
  <c r="J142" i="38"/>
  <c r="H140" i="38"/>
  <c r="K137" i="38"/>
  <c r="I135" i="38"/>
  <c r="B150" i="39"/>
  <c r="B151" i="39" s="1"/>
  <c r="B152" i="39" s="1"/>
  <c r="B153" i="39" s="1"/>
  <c r="B154" i="39" s="1"/>
  <c r="B155" i="39" s="1"/>
  <c r="B156" i="39" s="1"/>
  <c r="B157" i="39" s="1"/>
  <c r="B158" i="39" s="1"/>
  <c r="B159" i="39" s="1"/>
  <c r="B102" i="39"/>
  <c r="B103" i="39" s="1"/>
  <c r="B104" i="39" s="1"/>
  <c r="B105" i="39" s="1"/>
  <c r="B106" i="39" s="1"/>
  <c r="B107" i="39" s="1"/>
  <c r="B108" i="39" s="1"/>
  <c r="B109" i="39" s="1"/>
  <c r="B110" i="39" s="1"/>
  <c r="B111" i="39" s="1"/>
  <c r="B54" i="39"/>
  <c r="B55" i="39" s="1"/>
  <c r="B56" i="39" s="1"/>
  <c r="B57" i="39" s="1"/>
  <c r="B58" i="39" s="1"/>
  <c r="B59" i="39" s="1"/>
  <c r="B60" i="39" s="1"/>
  <c r="B61" i="39" s="1"/>
  <c r="B62" i="39" s="1"/>
  <c r="B63" i="39" s="1"/>
  <c r="B135" i="38"/>
  <c r="B136" i="38" s="1"/>
  <c r="B137" i="38" s="1"/>
  <c r="B138" i="38" s="1"/>
  <c r="B139" i="38" s="1"/>
  <c r="B140" i="38" s="1"/>
  <c r="B141" i="38" s="1"/>
  <c r="B142" i="38" s="1"/>
  <c r="B143" i="38" s="1"/>
  <c r="B144" i="38" s="1"/>
  <c r="C145" i="39"/>
  <c r="C97" i="39"/>
  <c r="G50" i="39"/>
  <c r="F50" i="39"/>
  <c r="E50" i="39"/>
  <c r="E49" i="39"/>
  <c r="C49" i="39"/>
  <c r="E70" i="29"/>
  <c r="F70" i="29"/>
  <c r="G70" i="29"/>
  <c r="H70" i="29"/>
  <c r="I70" i="29"/>
  <c r="J70" i="29"/>
  <c r="K70" i="29"/>
  <c r="L70" i="29"/>
  <c r="M70" i="29"/>
  <c r="N70" i="29"/>
  <c r="O70" i="29"/>
  <c r="P70" i="29"/>
  <c r="Q70" i="29"/>
  <c r="U70" i="29"/>
  <c r="E71" i="29"/>
  <c r="F71" i="29"/>
  <c r="G71" i="29"/>
  <c r="H71" i="29"/>
  <c r="I71" i="29"/>
  <c r="J71" i="29"/>
  <c r="K71" i="29"/>
  <c r="L71" i="29"/>
  <c r="M71" i="29"/>
  <c r="N71" i="29"/>
  <c r="O71" i="29"/>
  <c r="P71" i="29"/>
  <c r="Q71" i="29"/>
  <c r="U71" i="29"/>
  <c r="E72" i="29"/>
  <c r="F72" i="29"/>
  <c r="G72" i="29"/>
  <c r="H72" i="29"/>
  <c r="I72" i="29"/>
  <c r="J72" i="29"/>
  <c r="K72" i="29"/>
  <c r="L72" i="29"/>
  <c r="M72" i="29"/>
  <c r="N72" i="29"/>
  <c r="O72" i="29"/>
  <c r="P72" i="29"/>
  <c r="Q72" i="29"/>
  <c r="U72" i="29"/>
  <c r="E73" i="29"/>
  <c r="F73" i="29"/>
  <c r="G73" i="29"/>
  <c r="H73" i="29"/>
  <c r="I73" i="29"/>
  <c r="J73" i="29"/>
  <c r="K73" i="29"/>
  <c r="L73" i="29"/>
  <c r="M73" i="29"/>
  <c r="N73" i="29"/>
  <c r="O73" i="29"/>
  <c r="P73" i="29"/>
  <c r="Q73" i="29"/>
  <c r="U73" i="29"/>
  <c r="E74" i="29"/>
  <c r="F74" i="29"/>
  <c r="G74" i="29"/>
  <c r="H74" i="29"/>
  <c r="I74" i="29"/>
  <c r="J74" i="29"/>
  <c r="K74" i="29"/>
  <c r="L74" i="29"/>
  <c r="M74" i="29"/>
  <c r="N74" i="29"/>
  <c r="O74" i="29"/>
  <c r="P74" i="29"/>
  <c r="Q74" i="29"/>
  <c r="U74" i="29"/>
  <c r="L135" i="38" l="1"/>
  <c r="L139" i="38"/>
  <c r="L144" i="38"/>
  <c r="L133" i="38"/>
  <c r="L142" i="38"/>
  <c r="L136" i="38"/>
  <c r="L138" i="38"/>
  <c r="L134" i="38"/>
  <c r="L141" i="38"/>
  <c r="L137" i="38"/>
  <c r="L140" i="38"/>
  <c r="L143" i="38"/>
  <c r="F49" i="39"/>
  <c r="E52" i="39"/>
  <c r="J79" i="34"/>
  <c r="D79" i="34"/>
  <c r="E79" i="34"/>
  <c r="G79" i="34"/>
  <c r="H79" i="34"/>
  <c r="I79" i="34"/>
  <c r="P79" i="34"/>
  <c r="R79" i="34"/>
  <c r="S79" i="34"/>
  <c r="T79" i="34"/>
  <c r="U79" i="34"/>
  <c r="G100" i="39" l="1"/>
  <c r="F100" i="39"/>
  <c r="E100" i="39"/>
  <c r="G148" i="39"/>
  <c r="F148" i="39"/>
  <c r="E148" i="39"/>
  <c r="F52" i="39"/>
  <c r="G49" i="39"/>
  <c r="L100" i="39" l="1"/>
  <c r="L148" i="39"/>
  <c r="G52" i="39"/>
  <c r="L52" i="39" s="1"/>
  <c r="E53" i="39" l="1"/>
  <c r="F53" i="39"/>
  <c r="G53" i="39" l="1"/>
  <c r="L53" i="39" s="1"/>
  <c r="E101" i="39" l="1"/>
  <c r="G101" i="39" l="1"/>
  <c r="F149" i="39"/>
  <c r="E149" i="39" l="1"/>
  <c r="F101" i="39"/>
  <c r="L101" i="39" s="1"/>
  <c r="G149" i="39" l="1"/>
  <c r="L149" i="39" s="1"/>
  <c r="E54" i="39" l="1"/>
  <c r="E102" i="39"/>
  <c r="G54" i="39" l="1"/>
  <c r="F54" i="39"/>
  <c r="L54" i="39" l="1"/>
  <c r="F102" i="39" l="1"/>
  <c r="E150" i="39"/>
  <c r="G102" i="39" l="1"/>
  <c r="L102" i="39" s="1"/>
  <c r="F150" i="39" l="1"/>
  <c r="G150" i="39" l="1"/>
  <c r="L150" i="39" s="1"/>
  <c r="E55" i="39" l="1"/>
  <c r="F55" i="39" l="1"/>
  <c r="G55" i="39" l="1"/>
  <c r="L55" i="39" s="1"/>
  <c r="E103" i="39" l="1"/>
  <c r="E151" i="39" l="1"/>
  <c r="F103" i="39"/>
  <c r="G151" i="39" l="1"/>
  <c r="F151" i="39" l="1"/>
  <c r="L151" i="39" s="1"/>
  <c r="G103" i="39"/>
  <c r="L103" i="39" s="1"/>
  <c r="E56" i="39" l="1"/>
  <c r="F56" i="39"/>
  <c r="G56" i="39" l="1"/>
  <c r="L56" i="39" s="1"/>
  <c r="F104" i="39" l="1"/>
  <c r="E152" i="39"/>
  <c r="G104" i="39" l="1"/>
  <c r="E104" i="39"/>
  <c r="L104" i="39" l="1"/>
  <c r="F152" i="39" l="1"/>
  <c r="G152" i="39" l="1"/>
  <c r="L152" i="39" s="1"/>
  <c r="G57" i="39" l="1"/>
  <c r="F57" i="39"/>
  <c r="E57" i="39" l="1"/>
  <c r="L57" i="39" s="1"/>
  <c r="E105" i="39"/>
  <c r="F105" i="39" l="1"/>
  <c r="E153" i="39"/>
  <c r="G105" i="39" l="1"/>
  <c r="L105" i="39" s="1"/>
  <c r="G153" i="39" l="1"/>
  <c r="L153" i="39" s="1"/>
  <c r="E58" i="39" l="1"/>
  <c r="F58" i="39" l="1"/>
  <c r="G58" i="39" l="1"/>
  <c r="L58" i="39" s="1"/>
  <c r="E106" i="39" l="1"/>
  <c r="F154" i="39" l="1"/>
  <c r="G154" i="39" l="1"/>
  <c r="E154" i="39"/>
  <c r="G106" i="39"/>
  <c r="F106" i="39"/>
  <c r="L106" i="39" l="1"/>
  <c r="L154" i="39"/>
  <c r="E59" i="39" l="1"/>
  <c r="F59" i="39" l="1"/>
  <c r="G59" i="39" l="1"/>
  <c r="L59" i="39" s="1"/>
  <c r="E155" i="39"/>
  <c r="E107" i="39" l="1"/>
  <c r="F107" i="39"/>
  <c r="G107" i="39" l="1"/>
  <c r="L107" i="39" s="1"/>
  <c r="F155" i="39" l="1"/>
  <c r="G155" i="39" l="1"/>
  <c r="L155" i="39" s="1"/>
  <c r="F60" i="39" l="1"/>
  <c r="G60" i="39"/>
  <c r="E60" i="39"/>
  <c r="L60" i="39" l="1"/>
  <c r="E108" i="39" l="1"/>
  <c r="E156" i="39" l="1"/>
  <c r="F108" i="39"/>
  <c r="G108" i="39" l="1"/>
  <c r="L108" i="39" s="1"/>
  <c r="G111" i="39"/>
  <c r="F61" i="39" l="1"/>
  <c r="F157" i="39"/>
  <c r="G158" i="39"/>
  <c r="G62" i="39"/>
  <c r="F110" i="39"/>
  <c r="E158" i="39"/>
  <c r="E111" i="39"/>
  <c r="E63" i="39"/>
  <c r="F156" i="39"/>
  <c r="F158" i="39" l="1"/>
  <c r="L158" i="39" s="1"/>
  <c r="G156" i="39"/>
  <c r="L156" i="39" s="1"/>
  <c r="E62" i="39"/>
  <c r="E61" i="39"/>
  <c r="G61" i="39"/>
  <c r="F109" i="39"/>
  <c r="E109" i="39"/>
  <c r="E157" i="39"/>
  <c r="G110" i="39"/>
  <c r="G109" i="39"/>
  <c r="G157" i="39"/>
  <c r="G63" i="39"/>
  <c r="F62" i="39"/>
  <c r="E110" i="39"/>
  <c r="F63" i="39"/>
  <c r="G159" i="39"/>
  <c r="E159" i="39"/>
  <c r="F111" i="39"/>
  <c r="L111" i="39" s="1"/>
  <c r="F159" i="39"/>
  <c r="L110" i="39" l="1"/>
  <c r="L62" i="39"/>
  <c r="L63" i="39"/>
  <c r="L157" i="39"/>
  <c r="L109" i="39"/>
  <c r="L61" i="39"/>
  <c r="L159" i="39"/>
  <c r="J66" i="29" l="1"/>
  <c r="H131" i="38"/>
  <c r="I131" i="38"/>
  <c r="J131" i="38"/>
  <c r="K131" i="38"/>
  <c r="G131" i="38"/>
  <c r="F131" i="38"/>
  <c r="E131" i="38"/>
  <c r="K31" i="38"/>
  <c r="J31" i="38"/>
  <c r="I31" i="38"/>
  <c r="H31" i="38"/>
  <c r="G31" i="38"/>
  <c r="F31" i="38"/>
  <c r="E31" i="38"/>
  <c r="L14" i="38"/>
  <c r="K14" i="38"/>
  <c r="J14" i="38"/>
  <c r="I14" i="38"/>
  <c r="H14" i="38"/>
  <c r="G14" i="38"/>
  <c r="F14" i="38"/>
  <c r="E14" i="38"/>
  <c r="E17" i="38" l="1"/>
  <c r="E18" i="38"/>
  <c r="E23" i="38"/>
  <c r="E21" i="38"/>
  <c r="E22" i="38"/>
  <c r="E24" i="38"/>
  <c r="E20" i="38"/>
  <c r="E19" i="38"/>
  <c r="E16" i="38"/>
  <c r="G19" i="38"/>
  <c r="G23" i="38"/>
  <c r="G17" i="38"/>
  <c r="G21" i="38"/>
  <c r="G22" i="38"/>
  <c r="G16" i="38"/>
  <c r="G20" i="38"/>
  <c r="G24" i="38"/>
  <c r="G18" i="38"/>
  <c r="F17" i="38"/>
  <c r="F21" i="38"/>
  <c r="F19" i="38"/>
  <c r="F23" i="38"/>
  <c r="F16" i="38"/>
  <c r="F18" i="38"/>
  <c r="F20" i="38"/>
  <c r="F22" i="38"/>
  <c r="F24" i="38"/>
  <c r="J18" i="38"/>
  <c r="J22" i="38"/>
  <c r="J20" i="38"/>
  <c r="J19" i="38"/>
  <c r="J16" i="38"/>
  <c r="J23" i="38"/>
  <c r="J17" i="38"/>
  <c r="J24" i="38"/>
  <c r="J21" i="38"/>
  <c r="I16" i="38"/>
  <c r="I18" i="38"/>
  <c r="I20" i="38"/>
  <c r="I22" i="38"/>
  <c r="I24" i="38"/>
  <c r="I19" i="38"/>
  <c r="I23" i="38"/>
  <c r="I17" i="38"/>
  <c r="I21" i="38"/>
  <c r="H19" i="38"/>
  <c r="H22" i="38"/>
  <c r="H23" i="38"/>
  <c r="H17" i="38"/>
  <c r="H16" i="38"/>
  <c r="H20" i="38"/>
  <c r="H21" i="38"/>
  <c r="H24" i="38"/>
  <c r="H18" i="38"/>
  <c r="K16" i="38"/>
  <c r="K18" i="38"/>
  <c r="K20" i="38"/>
  <c r="K22" i="38"/>
  <c r="K24" i="38"/>
  <c r="K19" i="38"/>
  <c r="K23" i="38"/>
  <c r="K21" i="38"/>
  <c r="K17" i="38"/>
  <c r="W25" i="38"/>
  <c r="AE25" i="38" s="1"/>
  <c r="AM25" i="38" s="1"/>
  <c r="AU25" i="38" s="1"/>
  <c r="BC25" i="38" s="1"/>
  <c r="BK25" i="38" s="1"/>
  <c r="BS25" i="38" s="1"/>
  <c r="CA25" i="38" s="1"/>
  <c r="CI25" i="38" s="1"/>
  <c r="CQ25" i="38" s="1"/>
  <c r="P25" i="38"/>
  <c r="R25" i="38"/>
  <c r="S25" i="38"/>
  <c r="N25" i="38"/>
  <c r="Q25" i="38"/>
  <c r="M14" i="38"/>
  <c r="D33" i="38"/>
  <c r="M25" i="38"/>
  <c r="O25" i="38"/>
  <c r="L22" i="38" l="1"/>
  <c r="M20" i="38"/>
  <c r="M22" i="38"/>
  <c r="M17" i="38"/>
  <c r="M19" i="38"/>
  <c r="M24" i="38"/>
  <c r="M23" i="38"/>
  <c r="M18" i="38"/>
  <c r="M16" i="38"/>
  <c r="M21" i="38"/>
  <c r="L16" i="38"/>
  <c r="L19" i="38"/>
  <c r="L20" i="38"/>
  <c r="L24" i="38"/>
  <c r="L21" i="38"/>
  <c r="L23" i="38"/>
  <c r="L18" i="38"/>
  <c r="L17" i="38"/>
  <c r="V25" i="38"/>
  <c r="AD25" i="38" s="1"/>
  <c r="AL25" i="38" s="1"/>
  <c r="AT25" i="38" s="1"/>
  <c r="BB25" i="38" s="1"/>
  <c r="BJ25" i="38" s="1"/>
  <c r="BR25" i="38" s="1"/>
  <c r="BZ25" i="38" s="1"/>
  <c r="CH25" i="38" s="1"/>
  <c r="CP25" i="38" s="1"/>
  <c r="Y25" i="38"/>
  <c r="AG25" i="38" s="1"/>
  <c r="AO25" i="38" s="1"/>
  <c r="AW25" i="38" s="1"/>
  <c r="BE25" i="38" s="1"/>
  <c r="BM25" i="38" s="1"/>
  <c r="BU25" i="38" s="1"/>
  <c r="CC25" i="38" s="1"/>
  <c r="CK25" i="38" s="1"/>
  <c r="CS25" i="38" s="1"/>
  <c r="F33" i="38"/>
  <c r="J33" i="38"/>
  <c r="X25" i="38"/>
  <c r="AF25" i="38" s="1"/>
  <c r="AN25" i="38" s="1"/>
  <c r="AV25" i="38" s="1"/>
  <c r="BD25" i="38" s="1"/>
  <c r="BL25" i="38" s="1"/>
  <c r="BT25" i="38" s="1"/>
  <c r="CB25" i="38" s="1"/>
  <c r="CJ25" i="38" s="1"/>
  <c r="CR25" i="38" s="1"/>
  <c r="U25" i="38"/>
  <c r="AC25" i="38" s="1"/>
  <c r="AK25" i="38" s="1"/>
  <c r="AS25" i="38" s="1"/>
  <c r="BA25" i="38" s="1"/>
  <c r="BI25" i="38" s="1"/>
  <c r="BQ25" i="38" s="1"/>
  <c r="BY25" i="38" s="1"/>
  <c r="CG25" i="38" s="1"/>
  <c r="CO25" i="38" s="1"/>
  <c r="I33" i="38"/>
  <c r="K33" i="38"/>
  <c r="Z25" i="38"/>
  <c r="AH25" i="38" s="1"/>
  <c r="AP25" i="38" s="1"/>
  <c r="AX25" i="38" s="1"/>
  <c r="BF25" i="38" s="1"/>
  <c r="BN25" i="38" s="1"/>
  <c r="BV25" i="38" s="1"/>
  <c r="CD25" i="38" s="1"/>
  <c r="CL25" i="38" s="1"/>
  <c r="CT25" i="38" s="1"/>
  <c r="AA25" i="38"/>
  <c r="AI25" i="38" s="1"/>
  <c r="AQ25" i="38" s="1"/>
  <c r="AY25" i="38" s="1"/>
  <c r="BG25" i="38" s="1"/>
  <c r="BO25" i="38" s="1"/>
  <c r="BW25" i="38" s="1"/>
  <c r="CE25" i="38" s="1"/>
  <c r="CM25" i="38" s="1"/>
  <c r="CU25" i="38" s="1"/>
  <c r="D34" i="38"/>
  <c r="N14" i="38"/>
  <c r="H33" i="38"/>
  <c r="G33" i="38"/>
  <c r="E33" i="38"/>
  <c r="N17" i="38" l="1"/>
  <c r="N24" i="38"/>
  <c r="N19" i="38"/>
  <c r="N23" i="38"/>
  <c r="N18" i="38"/>
  <c r="N16" i="38"/>
  <c r="N21" i="38"/>
  <c r="N20" i="38"/>
  <c r="N22" i="38"/>
  <c r="M26" i="38"/>
  <c r="E34" i="38" s="1"/>
  <c r="L26" i="38"/>
  <c r="L33" i="38" s="1"/>
  <c r="O14" i="38"/>
  <c r="N26" i="38" l="1"/>
  <c r="F34" i="38" s="1"/>
  <c r="P14" i="38"/>
  <c r="O22" i="38"/>
  <c r="O24" i="38"/>
  <c r="O21" i="38"/>
  <c r="O19" i="38"/>
  <c r="O18" i="38"/>
  <c r="O20" i="38"/>
  <c r="O16" i="38"/>
  <c r="O23" i="38"/>
  <c r="O17" i="38"/>
  <c r="AB33" i="38"/>
  <c r="O26" i="38" l="1"/>
  <c r="G34" i="38" s="1"/>
  <c r="Q14" i="38"/>
  <c r="P17" i="38"/>
  <c r="P19" i="38"/>
  <c r="P21" i="38"/>
  <c r="P20" i="38"/>
  <c r="P24" i="38"/>
  <c r="P23" i="38"/>
  <c r="P18" i="38"/>
  <c r="P22" i="38"/>
  <c r="P16" i="38"/>
  <c r="AJ49" i="38"/>
  <c r="AB34" i="38"/>
  <c r="AB35" i="38" s="1"/>
  <c r="AB36" i="38" s="1"/>
  <c r="AB37" i="38" s="1"/>
  <c r="AB38" i="38" s="1"/>
  <c r="AB39" i="38" s="1"/>
  <c r="AB40" i="38" s="1"/>
  <c r="AB41" i="38" s="1"/>
  <c r="AB42" i="38" s="1"/>
  <c r="AB43" i="38" s="1"/>
  <c r="AB44" i="38" s="1"/>
  <c r="AB49" i="38"/>
  <c r="T49" i="38"/>
  <c r="L49" i="38"/>
  <c r="CF49" i="38"/>
  <c r="AR49" i="38"/>
  <c r="AZ49" i="38"/>
  <c r="BH49" i="38"/>
  <c r="BP49" i="38"/>
  <c r="BX49" i="38"/>
  <c r="CN49" i="38"/>
  <c r="CV49" i="38"/>
  <c r="L51" i="38"/>
  <c r="R14" i="38" l="1"/>
  <c r="Q24" i="38"/>
  <c r="Q16" i="38"/>
  <c r="Q21" i="38"/>
  <c r="Q23" i="38"/>
  <c r="Q20" i="38"/>
  <c r="Q22" i="38"/>
  <c r="Q18" i="38"/>
  <c r="Q19" i="38"/>
  <c r="Q17" i="38"/>
  <c r="L54" i="38"/>
  <c r="L53" i="38" s="1"/>
  <c r="L50" i="38"/>
  <c r="S14" i="38" l="1"/>
  <c r="R19" i="38"/>
  <c r="R21" i="38"/>
  <c r="R16" i="38"/>
  <c r="R23" i="38"/>
  <c r="R22" i="38"/>
  <c r="R17" i="38"/>
  <c r="R20" i="38"/>
  <c r="R24" i="38"/>
  <c r="R18" i="38"/>
  <c r="P26" i="38"/>
  <c r="H34" i="38" s="1"/>
  <c r="T14" i="38" l="1"/>
  <c r="S16" i="38"/>
  <c r="T16" i="38" s="1"/>
  <c r="S23" i="38"/>
  <c r="T23" i="38" s="1"/>
  <c r="S18" i="38"/>
  <c r="T18" i="38" s="1"/>
  <c r="S22" i="38"/>
  <c r="T22" i="38" s="1"/>
  <c r="S17" i="38"/>
  <c r="T17" i="38" s="1"/>
  <c r="S24" i="38"/>
  <c r="T24" i="38" s="1"/>
  <c r="S20" i="38"/>
  <c r="T20" i="38" s="1"/>
  <c r="S21" i="38"/>
  <c r="T21" i="38" s="1"/>
  <c r="S19" i="38"/>
  <c r="T19" i="38" s="1"/>
  <c r="Q26" i="38"/>
  <c r="I34" i="38" s="1"/>
  <c r="R26" i="38" l="1"/>
  <c r="J34" i="38" s="1"/>
  <c r="S26" i="38" l="1"/>
  <c r="K34" i="38" s="1"/>
  <c r="T47" i="38" l="1"/>
  <c r="U14" i="38"/>
  <c r="U21" i="38" l="1"/>
  <c r="U23" i="38"/>
  <c r="U20" i="38"/>
  <c r="U18" i="38"/>
  <c r="U17" i="38"/>
  <c r="U24" i="38"/>
  <c r="U19" i="38"/>
  <c r="U22" i="38"/>
  <c r="U16" i="38"/>
  <c r="T26" i="38"/>
  <c r="T51" i="38" s="1"/>
  <c r="V14" i="38"/>
  <c r="D35" i="38"/>
  <c r="V16" i="38" l="1"/>
  <c r="V18" i="38"/>
  <c r="V20" i="38"/>
  <c r="V24" i="38"/>
  <c r="V19" i="38"/>
  <c r="V23" i="38"/>
  <c r="V22" i="38"/>
  <c r="V21" i="38"/>
  <c r="V17" i="38"/>
  <c r="T50" i="38"/>
  <c r="T54" i="38"/>
  <c r="T53" i="38" s="1"/>
  <c r="L34" i="38"/>
  <c r="T34" i="38" s="1"/>
  <c r="W14" i="38"/>
  <c r="U26" i="38"/>
  <c r="X14" i="38" l="1"/>
  <c r="W23" i="38"/>
  <c r="W22" i="38"/>
  <c r="W20" i="38"/>
  <c r="W19" i="38"/>
  <c r="W21" i="38"/>
  <c r="W17" i="38"/>
  <c r="W16" i="38"/>
  <c r="W24" i="38"/>
  <c r="W18" i="38"/>
  <c r="E35" i="38"/>
  <c r="V26" i="38"/>
  <c r="Y14" i="38" l="1"/>
  <c r="X18" i="38"/>
  <c r="X20" i="38"/>
  <c r="X22" i="38"/>
  <c r="X21" i="38"/>
  <c r="X19" i="38"/>
  <c r="X17" i="38"/>
  <c r="X16" i="38"/>
  <c r="X23" i="38"/>
  <c r="X24" i="38"/>
  <c r="W26" i="38"/>
  <c r="F35" i="38"/>
  <c r="Z14" i="38" l="1"/>
  <c r="Y22" i="38"/>
  <c r="Y24" i="38"/>
  <c r="Y17" i="38"/>
  <c r="Y21" i="38"/>
  <c r="Y16" i="38"/>
  <c r="Y23" i="38"/>
  <c r="Y19" i="38"/>
  <c r="Y20" i="38"/>
  <c r="Y18" i="38"/>
  <c r="G35" i="38"/>
  <c r="AA14" i="38" l="1"/>
  <c r="Z20" i="38"/>
  <c r="Z22" i="38"/>
  <c r="Z17" i="38"/>
  <c r="Z24" i="38"/>
  <c r="Z19" i="38"/>
  <c r="Z23" i="38"/>
  <c r="Z18" i="38"/>
  <c r="Z21" i="38"/>
  <c r="Z16" i="38"/>
  <c r="X26" i="38"/>
  <c r="AB14" i="38" l="1"/>
  <c r="AC14" i="38" s="1"/>
  <c r="AA17" i="38"/>
  <c r="AB17" i="38" s="1"/>
  <c r="AA24" i="38"/>
  <c r="AB24" i="38" s="1"/>
  <c r="AA19" i="38"/>
  <c r="AB19" i="38" s="1"/>
  <c r="AA23" i="38"/>
  <c r="AB23" i="38" s="1"/>
  <c r="AA18" i="38"/>
  <c r="AB18" i="38" s="1"/>
  <c r="AA22" i="38"/>
  <c r="AB22" i="38" s="1"/>
  <c r="AA21" i="38"/>
  <c r="AB21" i="38" s="1"/>
  <c r="AA20" i="38"/>
  <c r="AB20" i="38" s="1"/>
  <c r="AA16" i="38"/>
  <c r="AB16" i="38" s="1"/>
  <c r="H35" i="38"/>
  <c r="Y26" i="38"/>
  <c r="AD14" i="38" l="1"/>
  <c r="AC22" i="38"/>
  <c r="AC24" i="38"/>
  <c r="AC19" i="38"/>
  <c r="AC21" i="38"/>
  <c r="AC18" i="38"/>
  <c r="AC20" i="38"/>
  <c r="AC16" i="38"/>
  <c r="AC17" i="38"/>
  <c r="AC23" i="38"/>
  <c r="Z26" i="38"/>
  <c r="I35" i="38"/>
  <c r="AE14" i="38" l="1"/>
  <c r="AD17" i="38"/>
  <c r="AD19" i="38"/>
  <c r="AD21" i="38"/>
  <c r="AD20" i="38"/>
  <c r="AD16" i="38"/>
  <c r="AD24" i="38"/>
  <c r="AD18" i="38"/>
  <c r="AD22" i="38"/>
  <c r="AD23" i="38"/>
  <c r="AA26" i="38"/>
  <c r="J35" i="38"/>
  <c r="AF14" i="38" l="1"/>
  <c r="AE24" i="38"/>
  <c r="AE23" i="38"/>
  <c r="AE21" i="38"/>
  <c r="AE16" i="38"/>
  <c r="AE20" i="38"/>
  <c r="AE22" i="38"/>
  <c r="AE18" i="38"/>
  <c r="AE17" i="38"/>
  <c r="AE19" i="38"/>
  <c r="AB47" i="38"/>
  <c r="K35" i="38"/>
  <c r="AG14" i="38" l="1"/>
  <c r="AF19" i="38"/>
  <c r="AF21" i="38"/>
  <c r="AF16" i="38"/>
  <c r="AF23" i="38"/>
  <c r="AF22" i="38"/>
  <c r="AF17" i="38"/>
  <c r="AF20" i="38"/>
  <c r="AF24" i="38"/>
  <c r="AF18" i="38"/>
  <c r="AB26" i="38"/>
  <c r="AB51" i="38" s="1"/>
  <c r="AH14" i="38" l="1"/>
  <c r="AG16" i="38"/>
  <c r="AG23" i="38"/>
  <c r="AG18" i="38"/>
  <c r="AG22" i="38"/>
  <c r="AG17" i="38"/>
  <c r="AG24" i="38"/>
  <c r="AG21" i="38"/>
  <c r="AG20" i="38"/>
  <c r="AG19" i="38"/>
  <c r="AB50" i="38"/>
  <c r="AB54" i="38"/>
  <c r="AB53" i="38" s="1"/>
  <c r="AC26" i="38"/>
  <c r="E36" i="38" s="1"/>
  <c r="L35" i="38"/>
  <c r="T35" i="38" s="1"/>
  <c r="AI14" i="38" l="1"/>
  <c r="AH21" i="38"/>
  <c r="AH23" i="38"/>
  <c r="AH18" i="38"/>
  <c r="AH20" i="38"/>
  <c r="AH17" i="38"/>
  <c r="AH24" i="38"/>
  <c r="AH19" i="38"/>
  <c r="AH16" i="38"/>
  <c r="AH22" i="38"/>
  <c r="AD26" i="38"/>
  <c r="F36" i="38" s="1"/>
  <c r="AJ14" i="38" l="1"/>
  <c r="AK14" i="38" s="1"/>
  <c r="AI16" i="38"/>
  <c r="AJ16" i="38" s="1"/>
  <c r="AI18" i="38"/>
  <c r="AJ18" i="38" s="1"/>
  <c r="AI20" i="38"/>
  <c r="AJ20" i="38" s="1"/>
  <c r="AI24" i="38"/>
  <c r="AJ24" i="38" s="1"/>
  <c r="AI19" i="38"/>
  <c r="AJ19" i="38" s="1"/>
  <c r="AI17" i="38"/>
  <c r="AJ17" i="38" s="1"/>
  <c r="AI23" i="38"/>
  <c r="AJ23" i="38" s="1"/>
  <c r="AI22" i="38"/>
  <c r="AJ22" i="38" s="1"/>
  <c r="AI21" i="38"/>
  <c r="AJ21" i="38" s="1"/>
  <c r="AE26" i="38"/>
  <c r="G36" i="38" s="1"/>
  <c r="AK23" i="38" l="1"/>
  <c r="AK20" i="38"/>
  <c r="AK22" i="38"/>
  <c r="AK19" i="38"/>
  <c r="AK21" i="38"/>
  <c r="AK17" i="38"/>
  <c r="AK16" i="38"/>
  <c r="AK24" i="38"/>
  <c r="AK18" i="38"/>
  <c r="AF26" i="38"/>
  <c r="H36" i="38" s="1"/>
  <c r="AG26" i="38" l="1"/>
  <c r="I36" i="38" s="1"/>
  <c r="AH26" i="38" l="1"/>
  <c r="J36" i="38" s="1"/>
  <c r="AI26" i="38" l="1"/>
  <c r="K36" i="38" s="1"/>
  <c r="AJ47" i="38" l="1"/>
  <c r="D36" i="38"/>
  <c r="AL14" i="38" l="1"/>
  <c r="AJ26" i="38"/>
  <c r="AJ51" i="38" s="1"/>
  <c r="AL18" i="38" l="1"/>
  <c r="AL20" i="38"/>
  <c r="AL22" i="38"/>
  <c r="AL21" i="38"/>
  <c r="AL17" i="38"/>
  <c r="AL16" i="38"/>
  <c r="AL23" i="38"/>
  <c r="AL19" i="38"/>
  <c r="AL24" i="38"/>
  <c r="AJ54" i="38"/>
  <c r="AJ53" i="38" s="1"/>
  <c r="AJ50" i="38"/>
  <c r="L36" i="38"/>
  <c r="T36" i="38" s="1"/>
  <c r="AK26" i="38"/>
  <c r="E37" i="38" s="1"/>
  <c r="AM14" i="38"/>
  <c r="AN14" i="38" l="1"/>
  <c r="AM24" i="38"/>
  <c r="AM22" i="38"/>
  <c r="AM17" i="38"/>
  <c r="AM21" i="38"/>
  <c r="AM16" i="38"/>
  <c r="AM23" i="38"/>
  <c r="AM20" i="38"/>
  <c r="AM19" i="38"/>
  <c r="AM18" i="38"/>
  <c r="AL26" i="38"/>
  <c r="F37" i="38" s="1"/>
  <c r="AO14" i="38" l="1"/>
  <c r="AN20" i="38"/>
  <c r="AN22" i="38"/>
  <c r="AN19" i="38"/>
  <c r="AN17" i="38"/>
  <c r="AN24" i="38"/>
  <c r="AN23" i="38"/>
  <c r="AN18" i="38"/>
  <c r="AN16" i="38"/>
  <c r="AN21" i="38"/>
  <c r="AM26" i="38"/>
  <c r="G37" i="38" s="1"/>
  <c r="AP14" i="38" l="1"/>
  <c r="AO17" i="38"/>
  <c r="AO24" i="38"/>
  <c r="AO19" i="38"/>
  <c r="AO23" i="38"/>
  <c r="AO18" i="38"/>
  <c r="AO16" i="38"/>
  <c r="AO22" i="38"/>
  <c r="AO21" i="38"/>
  <c r="AO20" i="38"/>
  <c r="AN26" i="38"/>
  <c r="H37" i="38" s="1"/>
  <c r="AQ14" i="38" l="1"/>
  <c r="AP22" i="38"/>
  <c r="AP24" i="38"/>
  <c r="AP19" i="38"/>
  <c r="AP21" i="38"/>
  <c r="AP18" i="38"/>
  <c r="AP20" i="38"/>
  <c r="AP23" i="38"/>
  <c r="AP16" i="38"/>
  <c r="AP17" i="38"/>
  <c r="AO26" i="38"/>
  <c r="I37" i="38" s="1"/>
  <c r="AR14" i="38" l="1"/>
  <c r="AS14" i="38" s="1"/>
  <c r="AQ17" i="38"/>
  <c r="AR17" i="38" s="1"/>
  <c r="AQ19" i="38"/>
  <c r="AR19" i="38" s="1"/>
  <c r="AQ21" i="38"/>
  <c r="AR21" i="38" s="1"/>
  <c r="AQ20" i="38"/>
  <c r="AR20" i="38" s="1"/>
  <c r="AQ22" i="38"/>
  <c r="AR22" i="38" s="1"/>
  <c r="AQ18" i="38"/>
  <c r="AR18" i="38" s="1"/>
  <c r="AQ24" i="38"/>
  <c r="AR24" i="38" s="1"/>
  <c r="AQ23" i="38"/>
  <c r="AR23" i="38" s="1"/>
  <c r="AQ16" i="38"/>
  <c r="AR16" i="38" s="1"/>
  <c r="AP26" i="38"/>
  <c r="J37" i="38" s="1"/>
  <c r="AQ26" i="38" l="1"/>
  <c r="K37" i="38" s="1"/>
  <c r="AR47" i="38" l="1"/>
  <c r="D37" i="38"/>
  <c r="AS24" i="38" l="1"/>
  <c r="AS21" i="38"/>
  <c r="AS16" i="38"/>
  <c r="AS23" i="38"/>
  <c r="AS20" i="38"/>
  <c r="AS22" i="38"/>
  <c r="AS19" i="38"/>
  <c r="AS18" i="38"/>
  <c r="AS17" i="38"/>
  <c r="AR26" i="38"/>
  <c r="AR51" i="38" s="1"/>
  <c r="AT14" i="38"/>
  <c r="AT19" i="38" l="1"/>
  <c r="AT21" i="38"/>
  <c r="AT16" i="38"/>
  <c r="AT18" i="38"/>
  <c r="AT23" i="38"/>
  <c r="AT22" i="38"/>
  <c r="AT17" i="38"/>
  <c r="AT24" i="38"/>
  <c r="AT20" i="38"/>
  <c r="AR54" i="38"/>
  <c r="AR53" i="38" s="1"/>
  <c r="AR50" i="38"/>
  <c r="AS26" i="38"/>
  <c r="E38" i="38" s="1"/>
  <c r="AU14" i="38"/>
  <c r="L37" i="38"/>
  <c r="T37" i="38" s="1"/>
  <c r="AV14" i="38" l="1"/>
  <c r="AU16" i="38"/>
  <c r="AU23" i="38"/>
  <c r="AU18" i="38"/>
  <c r="AU22" i="38"/>
  <c r="AU17" i="38"/>
  <c r="AU24" i="38"/>
  <c r="AU21" i="38"/>
  <c r="AU20" i="38"/>
  <c r="AU19" i="38"/>
  <c r="AT26" i="38"/>
  <c r="F38" i="38" s="1"/>
  <c r="AW14" i="38" l="1"/>
  <c r="AV21" i="38"/>
  <c r="AV23" i="38"/>
  <c r="AV18" i="38"/>
  <c r="AV20" i="38"/>
  <c r="AV17" i="38"/>
  <c r="AV24" i="38"/>
  <c r="AV19" i="38"/>
  <c r="AV22" i="38"/>
  <c r="AV16" i="38"/>
  <c r="AU26" i="38"/>
  <c r="G38" i="38" s="1"/>
  <c r="AX14" i="38" l="1"/>
  <c r="AW16" i="38"/>
  <c r="AW18" i="38"/>
  <c r="AW20" i="38"/>
  <c r="AW24" i="38"/>
  <c r="AW19" i="38"/>
  <c r="AW22" i="38"/>
  <c r="AW21" i="38"/>
  <c r="AW23" i="38"/>
  <c r="AW17" i="38"/>
  <c r="AV26" i="38"/>
  <c r="H38" i="38" s="1"/>
  <c r="AY14" i="38" l="1"/>
  <c r="AX23" i="38"/>
  <c r="AX22" i="38"/>
  <c r="AX20" i="38"/>
  <c r="AX19" i="38"/>
  <c r="AX21" i="38"/>
  <c r="AX18" i="38"/>
  <c r="AX24" i="38"/>
  <c r="AX16" i="38"/>
  <c r="AX17" i="38"/>
  <c r="AW26" i="38"/>
  <c r="I38" i="38" s="1"/>
  <c r="AZ14" i="38" l="1"/>
  <c r="BA14" i="38" s="1"/>
  <c r="BB14" i="38" s="1"/>
  <c r="BC14" i="38" s="1"/>
  <c r="BD14" i="38" s="1"/>
  <c r="BE14" i="38" s="1"/>
  <c r="BF14" i="38" s="1"/>
  <c r="BG14" i="38" s="1"/>
  <c r="BH14" i="38" s="1"/>
  <c r="AY18" i="38"/>
  <c r="AZ18" i="38" s="1"/>
  <c r="AY20" i="38"/>
  <c r="AZ20" i="38" s="1"/>
  <c r="AY22" i="38"/>
  <c r="AZ22" i="38" s="1"/>
  <c r="AY21" i="38"/>
  <c r="AZ21" i="38" s="1"/>
  <c r="AY24" i="38"/>
  <c r="AZ24" i="38" s="1"/>
  <c r="AY17" i="38"/>
  <c r="AZ17" i="38" s="1"/>
  <c r="AY23" i="38"/>
  <c r="AZ23" i="38" s="1"/>
  <c r="AY16" i="38"/>
  <c r="AZ16" i="38" s="1"/>
  <c r="AY19" i="38"/>
  <c r="AZ19" i="38" s="1"/>
  <c r="AX26" i="38"/>
  <c r="J38" i="38" s="1"/>
  <c r="AY26" i="38" l="1"/>
  <c r="K38" i="38" s="1"/>
  <c r="AZ47" i="38" l="1"/>
  <c r="D38" i="38"/>
  <c r="BA22" i="38" l="1"/>
  <c r="BA24" i="38"/>
  <c r="BA17" i="38"/>
  <c r="BA21" i="38"/>
  <c r="BA16" i="38"/>
  <c r="BA23" i="38"/>
  <c r="BA18" i="38"/>
  <c r="BA20" i="38"/>
  <c r="BA19" i="38"/>
  <c r="AZ26" i="38"/>
  <c r="AZ51" i="38" s="1"/>
  <c r="BB20" i="38" l="1"/>
  <c r="BB22" i="38"/>
  <c r="BB17" i="38"/>
  <c r="BB19" i="38"/>
  <c r="BB24" i="38"/>
  <c r="BB23" i="38"/>
  <c r="BB18" i="38"/>
  <c r="BB21" i="38"/>
  <c r="BB16" i="38"/>
  <c r="AZ54" i="38"/>
  <c r="AZ53" i="38" s="1"/>
  <c r="AZ50" i="38"/>
  <c r="BA26" i="38"/>
  <c r="E39" i="38" s="1"/>
  <c r="L38" i="38"/>
  <c r="T38" i="38" s="1"/>
  <c r="BC17" i="38" l="1"/>
  <c r="BC24" i="38"/>
  <c r="BC19" i="38"/>
  <c r="BC23" i="38"/>
  <c r="BC18" i="38"/>
  <c r="BC21" i="38"/>
  <c r="BC22" i="38"/>
  <c r="BC16" i="38"/>
  <c r="BC20" i="38"/>
  <c r="BB26" i="38"/>
  <c r="F39" i="38" s="1"/>
  <c r="BD22" i="38" l="1"/>
  <c r="BD24" i="38"/>
  <c r="BD21" i="38"/>
  <c r="BD19" i="38"/>
  <c r="BD18" i="38"/>
  <c r="BD20" i="38"/>
  <c r="BD23" i="38"/>
  <c r="BD16" i="38"/>
  <c r="BD17" i="38"/>
  <c r="BC26" i="38"/>
  <c r="G39" i="38" s="1"/>
  <c r="BE17" i="38" l="1"/>
  <c r="BE19" i="38"/>
  <c r="BE21" i="38"/>
  <c r="BE20" i="38"/>
  <c r="BE24" i="38"/>
  <c r="BE23" i="38"/>
  <c r="BE16" i="38"/>
  <c r="BE22" i="38"/>
  <c r="BE18" i="38"/>
  <c r="BD26" i="38"/>
  <c r="H39" i="38" s="1"/>
  <c r="BF24" i="38" l="1"/>
  <c r="BF23" i="38"/>
  <c r="BF21" i="38"/>
  <c r="BF16" i="38"/>
  <c r="BF20" i="38"/>
  <c r="BF22" i="38"/>
  <c r="BF17" i="38"/>
  <c r="BF19" i="38"/>
  <c r="BF18" i="38"/>
  <c r="BE26" i="38"/>
  <c r="I39" i="38" s="1"/>
  <c r="BG19" i="38" l="1"/>
  <c r="BH19" i="38" s="1"/>
  <c r="BG21" i="38"/>
  <c r="BH21" i="38" s="1"/>
  <c r="BG16" i="38"/>
  <c r="BH16" i="38" s="1"/>
  <c r="BG23" i="38"/>
  <c r="BH23" i="38" s="1"/>
  <c r="BG22" i="38"/>
  <c r="BH22" i="38" s="1"/>
  <c r="BG17" i="38"/>
  <c r="BH17" i="38" s="1"/>
  <c r="BG20" i="38"/>
  <c r="BH20" i="38" s="1"/>
  <c r="BG18" i="38"/>
  <c r="BH18" i="38" s="1"/>
  <c r="BG24" i="38"/>
  <c r="BH24" i="38" s="1"/>
  <c r="BF26" i="38"/>
  <c r="J39" i="38" s="1"/>
  <c r="BG26" i="38" l="1"/>
  <c r="K39" i="38" s="1"/>
  <c r="D39" i="38" l="1"/>
  <c r="BH47" i="38"/>
  <c r="BI14" i="38"/>
  <c r="BI16" i="38" l="1"/>
  <c r="BI23" i="38"/>
  <c r="BI18" i="38"/>
  <c r="BI22" i="38"/>
  <c r="BI17" i="38"/>
  <c r="BI24" i="38"/>
  <c r="BI19" i="38"/>
  <c r="BI21" i="38"/>
  <c r="BI20" i="38"/>
  <c r="BJ14" i="38"/>
  <c r="BH26" i="38"/>
  <c r="BH51" i="38" s="1"/>
  <c r="BJ21" i="38" l="1"/>
  <c r="BJ23" i="38"/>
  <c r="BJ20" i="38"/>
  <c r="BJ18" i="38"/>
  <c r="BJ17" i="38"/>
  <c r="BJ24" i="38"/>
  <c r="BJ19" i="38"/>
  <c r="BJ16" i="38"/>
  <c r="BJ22" i="38"/>
  <c r="BH54" i="38"/>
  <c r="BH53" i="38" s="1"/>
  <c r="BH50" i="38"/>
  <c r="L39" i="38"/>
  <c r="T39" i="38" s="1"/>
  <c r="BK14" i="38"/>
  <c r="BI26" i="38"/>
  <c r="E40" i="38" s="1"/>
  <c r="BL14" i="38" l="1"/>
  <c r="BK16" i="38"/>
  <c r="BK18" i="38"/>
  <c r="BK20" i="38"/>
  <c r="BK24" i="38"/>
  <c r="BK19" i="38"/>
  <c r="BK23" i="38"/>
  <c r="BK22" i="38"/>
  <c r="BK21" i="38"/>
  <c r="BK17" i="38"/>
  <c r="BJ26" i="38"/>
  <c r="F40" i="38" s="1"/>
  <c r="BM14" i="38" l="1"/>
  <c r="BL23" i="38"/>
  <c r="BL20" i="38"/>
  <c r="BL22" i="38"/>
  <c r="BL19" i="38"/>
  <c r="BL21" i="38"/>
  <c r="BL16" i="38"/>
  <c r="BL17" i="38"/>
  <c r="BL18" i="38"/>
  <c r="BL24" i="38"/>
  <c r="BK26" i="38"/>
  <c r="G40" i="38" s="1"/>
  <c r="BN14" i="38" l="1"/>
  <c r="BM18" i="38"/>
  <c r="BM20" i="38"/>
  <c r="BM22" i="38"/>
  <c r="BM21" i="38"/>
  <c r="BM16" i="38"/>
  <c r="BM17" i="38"/>
  <c r="BM19" i="38"/>
  <c r="BM24" i="38"/>
  <c r="BM23" i="38"/>
  <c r="BL26" i="38"/>
  <c r="H40" i="38" s="1"/>
  <c r="BO14" i="38" l="1"/>
  <c r="BN22" i="38"/>
  <c r="BN24" i="38"/>
  <c r="BN17" i="38"/>
  <c r="BN21" i="38"/>
  <c r="BN16" i="38"/>
  <c r="BN23" i="38"/>
  <c r="BN19" i="38"/>
  <c r="BN18" i="38"/>
  <c r="BN20" i="38"/>
  <c r="BM26" i="38"/>
  <c r="I40" i="38" s="1"/>
  <c r="BP14" i="38" l="1"/>
  <c r="BO20" i="38"/>
  <c r="BP20" i="38" s="1"/>
  <c r="BO22" i="38"/>
  <c r="BP22" i="38" s="1"/>
  <c r="BO17" i="38"/>
  <c r="BP17" i="38" s="1"/>
  <c r="BO24" i="38"/>
  <c r="BP24" i="38" s="1"/>
  <c r="BO19" i="38"/>
  <c r="BP19" i="38" s="1"/>
  <c r="BO23" i="38"/>
  <c r="BP23" i="38" s="1"/>
  <c r="BO18" i="38"/>
  <c r="BP18" i="38" s="1"/>
  <c r="BO21" i="38"/>
  <c r="BP21" i="38" s="1"/>
  <c r="BO16" i="38"/>
  <c r="BP16" i="38" s="1"/>
  <c r="BN26" i="38"/>
  <c r="J40" i="38" s="1"/>
  <c r="BO26" i="38" l="1"/>
  <c r="K40" i="38" s="1"/>
  <c r="BQ14" i="38" l="1"/>
  <c r="D40" i="38"/>
  <c r="BP47" i="38"/>
  <c r="BQ17" i="38" l="1"/>
  <c r="BQ24" i="38"/>
  <c r="BQ19" i="38"/>
  <c r="BQ23" i="38"/>
  <c r="BQ18" i="38"/>
  <c r="BQ22" i="38"/>
  <c r="BQ21" i="38"/>
  <c r="BQ20" i="38"/>
  <c r="BQ16" i="38"/>
  <c r="BP26" i="38"/>
  <c r="BP51" i="38" s="1"/>
  <c r="BR14" i="38"/>
  <c r="BR22" i="38" l="1"/>
  <c r="BR24" i="38"/>
  <c r="BR19" i="38"/>
  <c r="BR21" i="38"/>
  <c r="BR18" i="38"/>
  <c r="BR20" i="38"/>
  <c r="BR17" i="38"/>
  <c r="BR16" i="38"/>
  <c r="BR23" i="38"/>
  <c r="BP54" i="38"/>
  <c r="BP53" i="38" s="1"/>
  <c r="BP50" i="38"/>
  <c r="BQ26" i="38"/>
  <c r="BS14" i="38"/>
  <c r="L40" i="38"/>
  <c r="T40" i="38" s="1"/>
  <c r="BT14" i="38" l="1"/>
  <c r="BS17" i="38"/>
  <c r="BS19" i="38"/>
  <c r="BS21" i="38"/>
  <c r="BS20" i="38"/>
  <c r="BS18" i="38"/>
  <c r="BS24" i="38"/>
  <c r="BS16" i="38"/>
  <c r="BS23" i="38"/>
  <c r="BS22" i="38"/>
  <c r="E41" i="38"/>
  <c r="BQ51" i="38"/>
  <c r="BR26" i="38"/>
  <c r="BU14" i="38" l="1"/>
  <c r="BT24" i="38"/>
  <c r="BT21" i="38"/>
  <c r="BT23" i="38"/>
  <c r="BT16" i="38"/>
  <c r="BT20" i="38"/>
  <c r="BT22" i="38"/>
  <c r="BT17" i="38"/>
  <c r="BT19" i="38"/>
  <c r="BT18" i="38"/>
  <c r="F41" i="38"/>
  <c r="BR51" i="38"/>
  <c r="BQ54" i="38"/>
  <c r="BQ53" i="38" s="1"/>
  <c r="BQ50" i="38"/>
  <c r="BS26" i="38"/>
  <c r="BV14" i="38" l="1"/>
  <c r="BU19" i="38"/>
  <c r="BU21" i="38"/>
  <c r="BU16" i="38"/>
  <c r="BU23" i="38"/>
  <c r="BU18" i="38"/>
  <c r="BU22" i="38"/>
  <c r="BU17" i="38"/>
  <c r="BU20" i="38"/>
  <c r="BU24" i="38"/>
  <c r="G41" i="38"/>
  <c r="BS51" i="38"/>
  <c r="BR50" i="38"/>
  <c r="BR54" i="38"/>
  <c r="BR53" i="38" s="1"/>
  <c r="BW14" i="38" l="1"/>
  <c r="BV16" i="38"/>
  <c r="BV23" i="38"/>
  <c r="BV18" i="38"/>
  <c r="BV22" i="38"/>
  <c r="BV17" i="38"/>
  <c r="BV24" i="38"/>
  <c r="BV21" i="38"/>
  <c r="BV20" i="38"/>
  <c r="BV19" i="38"/>
  <c r="BS54" i="38"/>
  <c r="BS53" i="38" s="1"/>
  <c r="BS50" i="38"/>
  <c r="BX14" i="38" l="1"/>
  <c r="BW21" i="38"/>
  <c r="BX21" i="38" s="1"/>
  <c r="BW23" i="38"/>
  <c r="BX23" i="38" s="1"/>
  <c r="BW18" i="38"/>
  <c r="BX18" i="38" s="1"/>
  <c r="BW20" i="38"/>
  <c r="BX20" i="38" s="1"/>
  <c r="BW17" i="38"/>
  <c r="BX17" i="38" s="1"/>
  <c r="BW24" i="38"/>
  <c r="BX24" i="38" s="1"/>
  <c r="BW19" i="38"/>
  <c r="BX19" i="38" s="1"/>
  <c r="BW16" i="38"/>
  <c r="BX16" i="38" s="1"/>
  <c r="BW22" i="38"/>
  <c r="BX22" i="38" s="1"/>
  <c r="BT26" i="38"/>
  <c r="H41" i="38" l="1"/>
  <c r="BT51" i="38"/>
  <c r="BU26" i="38"/>
  <c r="I41" i="38" l="1"/>
  <c r="BU51" i="38"/>
  <c r="BT54" i="38"/>
  <c r="BT53" i="38" s="1"/>
  <c r="BT50" i="38"/>
  <c r="BV26" i="38"/>
  <c r="BU50" i="38" l="1"/>
  <c r="BU54" i="38"/>
  <c r="BU53" i="38" s="1"/>
  <c r="J41" i="38"/>
  <c r="BV51" i="38"/>
  <c r="BW26" i="38"/>
  <c r="BV50" i="38" l="1"/>
  <c r="BV54" i="38"/>
  <c r="BV53" i="38" s="1"/>
  <c r="K41" i="38"/>
  <c r="BW51" i="38"/>
  <c r="BY14" i="38"/>
  <c r="BX47" i="38"/>
  <c r="D41" i="38"/>
  <c r="BY16" i="38" l="1"/>
  <c r="BY18" i="38"/>
  <c r="BY20" i="38"/>
  <c r="BY24" i="38"/>
  <c r="BY19" i="38"/>
  <c r="BY23" i="38"/>
  <c r="BY22" i="38"/>
  <c r="BY21" i="38"/>
  <c r="BY17" i="38"/>
  <c r="BW54" i="38"/>
  <c r="BW53" i="38" s="1"/>
  <c r="BW50" i="38"/>
  <c r="BX26" i="38"/>
  <c r="BX51" i="38" s="1"/>
  <c r="BZ14" i="38"/>
  <c r="BZ23" i="38" l="1"/>
  <c r="BZ20" i="38"/>
  <c r="BZ22" i="38"/>
  <c r="BZ19" i="38"/>
  <c r="BZ21" i="38"/>
  <c r="BZ16" i="38"/>
  <c r="BZ24" i="38"/>
  <c r="BZ18" i="38"/>
  <c r="BZ17" i="38"/>
  <c r="BX54" i="38"/>
  <c r="BX53" i="38" s="1"/>
  <c r="BX50" i="38"/>
  <c r="L41" i="38"/>
  <c r="T41" i="38" s="1"/>
  <c r="BY26" i="38"/>
  <c r="CA14" i="38"/>
  <c r="CB14" i="38" l="1"/>
  <c r="CA18" i="38"/>
  <c r="CA20" i="38"/>
  <c r="CA22" i="38"/>
  <c r="CA21" i="38"/>
  <c r="CA16" i="38"/>
  <c r="CA19" i="38"/>
  <c r="CA24" i="38"/>
  <c r="CA23" i="38"/>
  <c r="CA17" i="38"/>
  <c r="E42" i="38"/>
  <c r="BY51" i="38"/>
  <c r="BZ26" i="38"/>
  <c r="CC14" i="38" l="1"/>
  <c r="CB24" i="38"/>
  <c r="CB22" i="38"/>
  <c r="CB17" i="38"/>
  <c r="CB21" i="38"/>
  <c r="CB16" i="38"/>
  <c r="CB23" i="38"/>
  <c r="CB20" i="38"/>
  <c r="CB19" i="38"/>
  <c r="CB18" i="38"/>
  <c r="F42" i="38"/>
  <c r="BZ51" i="38"/>
  <c r="BY54" i="38"/>
  <c r="BY53" i="38" s="1"/>
  <c r="BY50" i="38"/>
  <c r="CA26" i="38"/>
  <c r="CD14" i="38" l="1"/>
  <c r="CC20" i="38"/>
  <c r="CC22" i="38"/>
  <c r="CC19" i="38"/>
  <c r="CC17" i="38"/>
  <c r="CC24" i="38"/>
  <c r="CC16" i="38"/>
  <c r="CC23" i="38"/>
  <c r="CC18" i="38"/>
  <c r="CC21" i="38"/>
  <c r="G42" i="38"/>
  <c r="CA51" i="38"/>
  <c r="BZ54" i="38"/>
  <c r="BZ53" i="38" s="1"/>
  <c r="BZ50" i="38"/>
  <c r="CE14" i="38" l="1"/>
  <c r="CD17" i="38"/>
  <c r="CD24" i="38"/>
  <c r="CD19" i="38"/>
  <c r="CD23" i="38"/>
  <c r="CD18" i="38"/>
  <c r="CD16" i="38"/>
  <c r="CD22" i="38"/>
  <c r="CD20" i="38"/>
  <c r="CD21" i="38"/>
  <c r="CA50" i="38"/>
  <c r="CA54" i="38"/>
  <c r="CA53" i="38" s="1"/>
  <c r="CF14" i="38" l="1"/>
  <c r="CE22" i="38"/>
  <c r="CF22" i="38" s="1"/>
  <c r="CE24" i="38"/>
  <c r="CF24" i="38" s="1"/>
  <c r="CE21" i="38"/>
  <c r="CF21" i="38" s="1"/>
  <c r="CE19" i="38"/>
  <c r="CF19" i="38" s="1"/>
  <c r="CE18" i="38"/>
  <c r="CF18" i="38" s="1"/>
  <c r="CE20" i="38"/>
  <c r="CF20" i="38" s="1"/>
  <c r="CE16" i="38"/>
  <c r="CF16" i="38" s="1"/>
  <c r="CE23" i="38"/>
  <c r="CF23" i="38" s="1"/>
  <c r="CE17" i="38"/>
  <c r="CF17" i="38" s="1"/>
  <c r="CB26" i="38"/>
  <c r="H42" i="38" l="1"/>
  <c r="CB51" i="38"/>
  <c r="CC26" i="38"/>
  <c r="I42" i="38" l="1"/>
  <c r="CC51" i="38"/>
  <c r="CB54" i="38"/>
  <c r="CB53" i="38" s="1"/>
  <c r="CB50" i="38"/>
  <c r="CD26" i="38"/>
  <c r="J42" i="38" l="1"/>
  <c r="CD51" i="38"/>
  <c r="CC54" i="38"/>
  <c r="CC53" i="38" s="1"/>
  <c r="CC50" i="38"/>
  <c r="CE26" i="38"/>
  <c r="CD54" i="38" l="1"/>
  <c r="CD53" i="38" s="1"/>
  <c r="CD50" i="38"/>
  <c r="K42" i="38"/>
  <c r="CE51" i="38"/>
  <c r="D42" i="38"/>
  <c r="CF47" i="38"/>
  <c r="CG14" i="38"/>
  <c r="CG17" i="38" l="1"/>
  <c r="CG19" i="38"/>
  <c r="CG21" i="38"/>
  <c r="CG20" i="38"/>
  <c r="CG18" i="38"/>
  <c r="CG23" i="38"/>
  <c r="CG16" i="38"/>
  <c r="CG22" i="38"/>
  <c r="CG24" i="38"/>
  <c r="CE50" i="38"/>
  <c r="CE54" i="38"/>
  <c r="CE53" i="38" s="1"/>
  <c r="CH14" i="38"/>
  <c r="CF26" i="38"/>
  <c r="CF51" i="38" s="1"/>
  <c r="CI14" i="38" l="1"/>
  <c r="CH24" i="38"/>
  <c r="CH21" i="38"/>
  <c r="CH16" i="38"/>
  <c r="CH23" i="38"/>
  <c r="CH20" i="38"/>
  <c r="CH22" i="38"/>
  <c r="CH19" i="38"/>
  <c r="CH18" i="38"/>
  <c r="CH17" i="38"/>
  <c r="CF54" i="38"/>
  <c r="CF53" i="38" s="1"/>
  <c r="CF50" i="38"/>
  <c r="L42" i="38"/>
  <c r="T42" i="38" s="1"/>
  <c r="CG26" i="38"/>
  <c r="CJ14" i="38" l="1"/>
  <c r="CI19" i="38"/>
  <c r="CI21" i="38"/>
  <c r="CI18" i="38"/>
  <c r="CI16" i="38"/>
  <c r="CI23" i="38"/>
  <c r="CI22" i="38"/>
  <c r="CI17" i="38"/>
  <c r="CI24" i="38"/>
  <c r="CI20" i="38"/>
  <c r="E43" i="38"/>
  <c r="CG51" i="38"/>
  <c r="CH26" i="38"/>
  <c r="CK14" i="38" l="1"/>
  <c r="CJ16" i="38"/>
  <c r="CJ23" i="38"/>
  <c r="CJ18" i="38"/>
  <c r="CJ22" i="38"/>
  <c r="CJ17" i="38"/>
  <c r="CJ24" i="38"/>
  <c r="CJ21" i="38"/>
  <c r="CJ19" i="38"/>
  <c r="CJ20" i="38"/>
  <c r="F43" i="38"/>
  <c r="CH51" i="38"/>
  <c r="CG50" i="38"/>
  <c r="CG54" i="38"/>
  <c r="CG53" i="38" s="1"/>
  <c r="CI26" i="38"/>
  <c r="CL14" i="38" l="1"/>
  <c r="CK21" i="38"/>
  <c r="CK23" i="38"/>
  <c r="CK18" i="38"/>
  <c r="CK20" i="38"/>
  <c r="CK17" i="38"/>
  <c r="CK24" i="38"/>
  <c r="CK19" i="38"/>
  <c r="CK16" i="38"/>
  <c r="CK22" i="38"/>
  <c r="CH54" i="38"/>
  <c r="CH53" i="38" s="1"/>
  <c r="CH50" i="38"/>
  <c r="G43" i="38"/>
  <c r="CI51" i="38"/>
  <c r="CM14" i="38" l="1"/>
  <c r="CL16" i="38"/>
  <c r="CL18" i="38"/>
  <c r="CL20" i="38"/>
  <c r="CL24" i="38"/>
  <c r="CL19" i="38"/>
  <c r="CL22" i="38"/>
  <c r="CL17" i="38"/>
  <c r="CL23" i="38"/>
  <c r="CL21" i="38"/>
  <c r="CI54" i="38"/>
  <c r="CI53" i="38" s="1"/>
  <c r="CI50" i="38"/>
  <c r="CN14" i="38" l="1"/>
  <c r="CM23" i="38"/>
  <c r="CN23" i="38" s="1"/>
  <c r="CM22" i="38"/>
  <c r="CN22" i="38" s="1"/>
  <c r="CM20" i="38"/>
  <c r="CN20" i="38" s="1"/>
  <c r="CM19" i="38"/>
  <c r="CN19" i="38" s="1"/>
  <c r="CM21" i="38"/>
  <c r="CN21" i="38" s="1"/>
  <c r="CM18" i="38"/>
  <c r="CN18" i="38" s="1"/>
  <c r="CM16" i="38"/>
  <c r="CN16" i="38" s="1"/>
  <c r="CM24" i="38"/>
  <c r="CN24" i="38" s="1"/>
  <c r="CM17" i="38"/>
  <c r="CN17" i="38" s="1"/>
  <c r="CJ26" i="38"/>
  <c r="H43" i="38" l="1"/>
  <c r="CJ51" i="38"/>
  <c r="CK26" i="38"/>
  <c r="I43" i="38" l="1"/>
  <c r="CK51" i="38"/>
  <c r="CJ50" i="38"/>
  <c r="CJ54" i="38"/>
  <c r="CJ53" i="38" s="1"/>
  <c r="CL26" i="38"/>
  <c r="CK50" i="38" l="1"/>
  <c r="CK54" i="38"/>
  <c r="CK53" i="38" s="1"/>
  <c r="J43" i="38"/>
  <c r="CL51" i="38"/>
  <c r="CM26" i="38"/>
  <c r="CL54" i="38" l="1"/>
  <c r="CL53" i="38" s="1"/>
  <c r="CL50" i="38"/>
  <c r="K43" i="38"/>
  <c r="CM51" i="38"/>
  <c r="CO14" i="38"/>
  <c r="D43" i="38"/>
  <c r="CN47" i="38"/>
  <c r="CO18" i="38" l="1"/>
  <c r="CO20" i="38"/>
  <c r="CO22" i="38"/>
  <c r="CO21" i="38"/>
  <c r="CO16" i="38"/>
  <c r="CO24" i="38"/>
  <c r="CO17" i="38"/>
  <c r="CO23" i="38"/>
  <c r="CO19" i="38"/>
  <c r="CM50" i="38"/>
  <c r="CM54" i="38"/>
  <c r="CM53" i="38" s="1"/>
  <c r="CN26" i="38"/>
  <c r="CN51" i="38" s="1"/>
  <c r="CP14" i="38"/>
  <c r="CP22" i="38" l="1"/>
  <c r="CP17" i="38"/>
  <c r="CP24" i="38"/>
  <c r="CP21" i="38"/>
  <c r="CP16" i="38"/>
  <c r="CP23" i="38"/>
  <c r="CP20" i="38"/>
  <c r="CP18" i="38"/>
  <c r="CP19" i="38"/>
  <c r="CN54" i="38"/>
  <c r="CN53" i="38" s="1"/>
  <c r="CN50" i="38"/>
  <c r="CO26" i="38"/>
  <c r="CQ14" i="38"/>
  <c r="L43" i="38"/>
  <c r="T43" i="38" s="1"/>
  <c r="CR14" i="38" l="1"/>
  <c r="CQ20" i="38"/>
  <c r="CQ22" i="38"/>
  <c r="CQ17" i="38"/>
  <c r="CQ19" i="38"/>
  <c r="CQ24" i="38"/>
  <c r="CQ16" i="38"/>
  <c r="CQ23" i="38"/>
  <c r="CQ18" i="38"/>
  <c r="CQ21" i="38"/>
  <c r="E44" i="38"/>
  <c r="CO51" i="38"/>
  <c r="CP26" i="38"/>
  <c r="CS14" i="38" l="1"/>
  <c r="CR17" i="38"/>
  <c r="CR24" i="38"/>
  <c r="CR19" i="38"/>
  <c r="CR23" i="38"/>
  <c r="CR18" i="38"/>
  <c r="CR16" i="38"/>
  <c r="CR20" i="38"/>
  <c r="CR22" i="38"/>
  <c r="CR21" i="38"/>
  <c r="F44" i="38"/>
  <c r="CP51" i="38"/>
  <c r="CO54" i="38"/>
  <c r="CO53" i="38" s="1"/>
  <c r="CO50" i="38"/>
  <c r="CQ26" i="38"/>
  <c r="CT14" i="38" l="1"/>
  <c r="CS22" i="38"/>
  <c r="CS24" i="38"/>
  <c r="CS19" i="38"/>
  <c r="CS21" i="38"/>
  <c r="CS18" i="38"/>
  <c r="CS20" i="38"/>
  <c r="CS23" i="38"/>
  <c r="CS17" i="38"/>
  <c r="CS16" i="38"/>
  <c r="G44" i="38"/>
  <c r="CQ51" i="38"/>
  <c r="CP54" i="38"/>
  <c r="CP53" i="38" s="1"/>
  <c r="CP50" i="38"/>
  <c r="CU14" i="38" l="1"/>
  <c r="CT17" i="38"/>
  <c r="CT19" i="38"/>
  <c r="CT21" i="38"/>
  <c r="CT20" i="38"/>
  <c r="CT24" i="38"/>
  <c r="CT23" i="38"/>
  <c r="CT22" i="38"/>
  <c r="CT16" i="38"/>
  <c r="CT18" i="38"/>
  <c r="CQ54" i="38"/>
  <c r="CQ53" i="38" s="1"/>
  <c r="CQ50" i="38"/>
  <c r="CV14" i="38" l="1"/>
  <c r="CU24" i="38"/>
  <c r="CV24" i="38" s="1"/>
  <c r="CU23" i="38"/>
  <c r="CV23" i="38" s="1"/>
  <c r="CU21" i="38"/>
  <c r="CV21" i="38" s="1"/>
  <c r="CU16" i="38"/>
  <c r="CV16" i="38" s="1"/>
  <c r="CU20" i="38"/>
  <c r="CV20" i="38" s="1"/>
  <c r="CU22" i="38"/>
  <c r="CV22" i="38" s="1"/>
  <c r="CU17" i="38"/>
  <c r="CV17" i="38" s="1"/>
  <c r="CU19" i="38"/>
  <c r="CV19" i="38" s="1"/>
  <c r="CU18" i="38"/>
  <c r="CV18" i="38" s="1"/>
  <c r="CR26" i="38"/>
  <c r="H44" i="38" l="1"/>
  <c r="CR51" i="38"/>
  <c r="CS26" i="38"/>
  <c r="I44" i="38" l="1"/>
  <c r="CS51" i="38"/>
  <c r="CR54" i="38"/>
  <c r="CR53" i="38" s="1"/>
  <c r="CR50" i="38"/>
  <c r="CT26" i="38"/>
  <c r="CS50" i="38" l="1"/>
  <c r="CS54" i="38"/>
  <c r="CS53" i="38" s="1"/>
  <c r="J44" i="38"/>
  <c r="CT51" i="38"/>
  <c r="CU26" i="38"/>
  <c r="CT50" i="38" l="1"/>
  <c r="CT54" i="38"/>
  <c r="CT53" i="38" s="1"/>
  <c r="K44" i="38"/>
  <c r="CU51" i="38"/>
  <c r="D44" i="38"/>
  <c r="CV47" i="38"/>
  <c r="CU54" i="38" l="1"/>
  <c r="CU53" i="38" s="1"/>
  <c r="CU50" i="38"/>
  <c r="CV26" i="38"/>
  <c r="L44" i="38" l="1"/>
  <c r="T44" i="38" s="1"/>
  <c r="CV51" i="38"/>
  <c r="AF66" i="29"/>
  <c r="AF65" i="29"/>
  <c r="AF64" i="29"/>
  <c r="AE40" i="29"/>
  <c r="AF10" i="29"/>
  <c r="AG42" i="29"/>
  <c r="AH42" i="29"/>
  <c r="AI42" i="29"/>
  <c r="AJ42" i="29"/>
  <c r="B2" i="32"/>
  <c r="C2" i="32"/>
  <c r="D2" i="32"/>
  <c r="E2" i="32"/>
  <c r="F2" i="32"/>
  <c r="G2" i="32"/>
  <c r="H2" i="32"/>
  <c r="I2" i="32"/>
  <c r="G2" i="36"/>
  <c r="E2" i="36"/>
  <c r="F2" i="36" s="1"/>
  <c r="C2" i="36"/>
  <c r="D2" i="36" s="1"/>
  <c r="B2" i="36"/>
  <c r="V27" i="27"/>
  <c r="V28" i="27"/>
  <c r="V29" i="27"/>
  <c r="V30" i="27"/>
  <c r="V31" i="27"/>
  <c r="V32" i="27"/>
  <c r="V33" i="27"/>
  <c r="V34" i="27"/>
  <c r="V35" i="27"/>
  <c r="V36" i="27"/>
  <c r="V37" i="27"/>
  <c r="V38" i="27"/>
  <c r="V39" i="27"/>
  <c r="V40" i="27"/>
  <c r="V41" i="27"/>
  <c r="V42" i="27"/>
  <c r="V43" i="27"/>
  <c r="V44" i="27"/>
  <c r="V46" i="27"/>
  <c r="V47" i="27"/>
  <c r="V93" i="26"/>
  <c r="I93" i="26"/>
  <c r="F93" i="26"/>
  <c r="B93" i="26"/>
  <c r="C93" i="26" s="1"/>
  <c r="V92" i="26"/>
  <c r="I92" i="26"/>
  <c r="F92" i="26"/>
  <c r="B92" i="26"/>
  <c r="C92" i="26" s="1"/>
  <c r="V85" i="26"/>
  <c r="I85" i="26"/>
  <c r="F85" i="26"/>
  <c r="B85" i="26"/>
  <c r="C85" i="26" s="1"/>
  <c r="V84" i="26"/>
  <c r="I84" i="26"/>
  <c r="F84" i="26"/>
  <c r="B84" i="26"/>
  <c r="C84" i="26" s="1"/>
  <c r="V55" i="26"/>
  <c r="I55" i="26"/>
  <c r="F55" i="26"/>
  <c r="B55" i="26"/>
  <c r="C55" i="26" s="1"/>
  <c r="V54" i="26"/>
  <c r="I54" i="26"/>
  <c r="F54" i="26"/>
  <c r="B54" i="26"/>
  <c r="C54" i="26" s="1"/>
  <c r="V53" i="26"/>
  <c r="I53" i="26"/>
  <c r="F53" i="26"/>
  <c r="B53" i="26"/>
  <c r="C53" i="26" s="1"/>
  <c r="V36" i="26"/>
  <c r="I36" i="26"/>
  <c r="F36" i="26"/>
  <c r="B36" i="26"/>
  <c r="C36" i="26" s="1"/>
  <c r="A2" i="32"/>
  <c r="V121" i="26"/>
  <c r="I121" i="26"/>
  <c r="F121" i="26"/>
  <c r="B121" i="26"/>
  <c r="C121" i="26" s="1"/>
  <c r="B22" i="34"/>
  <c r="E22" i="34" l="1"/>
  <c r="D22" i="34"/>
  <c r="J2" i="32"/>
  <c r="A2" i="40" s="1"/>
  <c r="CV54" i="38"/>
  <c r="CV53" i="38" s="1"/>
  <c r="CV50" i="38"/>
  <c r="H22" i="34"/>
  <c r="V48" i="27"/>
  <c r="P19" i="34"/>
  <c r="P10" i="34" s="1"/>
  <c r="D19" i="34"/>
  <c r="D10" i="34" s="1"/>
  <c r="Z72" i="28"/>
  <c r="V78" i="26"/>
  <c r="V80" i="26"/>
  <c r="V81" i="26"/>
  <c r="V82" i="26"/>
  <c r="V83" i="26"/>
  <c r="V86" i="26"/>
  <c r="V87" i="26"/>
  <c r="V88" i="26"/>
  <c r="V89" i="26"/>
  <c r="V90" i="26"/>
  <c r="V91" i="26"/>
  <c r="V95" i="26"/>
  <c r="V96" i="26"/>
  <c r="V97" i="26"/>
  <c r="V98" i="26"/>
  <c r="V106" i="26"/>
  <c r="V107" i="26"/>
  <c r="V108" i="26"/>
  <c r="V110" i="26"/>
  <c r="V112" i="26"/>
  <c r="V117" i="26"/>
  <c r="V118" i="26"/>
  <c r="V120" i="26"/>
  <c r="V122" i="26"/>
  <c r="V123" i="26"/>
  <c r="V124" i="26"/>
  <c r="V128" i="26"/>
  <c r="V129" i="26"/>
  <c r="V130" i="26"/>
  <c r="V131" i="26"/>
  <c r="V132" i="26"/>
  <c r="V133" i="26"/>
  <c r="V135" i="26"/>
  <c r="V136" i="26"/>
  <c r="V137" i="26"/>
  <c r="V138" i="26"/>
  <c r="V139" i="26"/>
  <c r="V140" i="26"/>
  <c r="V141" i="26"/>
  <c r="V142" i="26"/>
  <c r="V143" i="26"/>
  <c r="V144" i="26"/>
  <c r="V145" i="26"/>
  <c r="V146" i="26"/>
  <c r="V147" i="26"/>
  <c r="V150" i="26"/>
  <c r="V151" i="26"/>
  <c r="V152" i="26"/>
  <c r="V153" i="26"/>
  <c r="V154" i="26"/>
  <c r="V155" i="26"/>
  <c r="V156" i="26"/>
  <c r="V157" i="26"/>
  <c r="V161" i="26"/>
  <c r="V169" i="26"/>
  <c r="V177" i="26"/>
  <c r="V178" i="26"/>
  <c r="B78" i="26"/>
  <c r="C78" i="26" s="1"/>
  <c r="Z20" i="28"/>
  <c r="V4" i="26"/>
  <c r="V5" i="26"/>
  <c r="V6" i="26"/>
  <c r="V7" i="26"/>
  <c r="V8" i="26"/>
  <c r="V9" i="26"/>
  <c r="V22" i="26"/>
  <c r="V23" i="26"/>
  <c r="V26" i="26"/>
  <c r="V27" i="26"/>
  <c r="V29" i="26"/>
  <c r="V30" i="26"/>
  <c r="V31" i="26"/>
  <c r="V32" i="26"/>
  <c r="V38" i="26"/>
  <c r="V42" i="26"/>
  <c r="V51" i="26"/>
  <c r="V52" i="26"/>
  <c r="V56" i="26"/>
  <c r="V57" i="26"/>
  <c r="V58" i="26"/>
  <c r="V59" i="26"/>
  <c r="V60" i="26"/>
  <c r="V61" i="26"/>
  <c r="V62" i="26"/>
  <c r="V63" i="26"/>
  <c r="V66" i="26"/>
  <c r="V67" i="26"/>
  <c r="V68" i="26"/>
  <c r="V71" i="26"/>
  <c r="V3" i="26"/>
  <c r="R23" i="34"/>
  <c r="N22" i="34"/>
  <c r="P22" i="34" s="1"/>
  <c r="A23" i="34"/>
  <c r="B23" i="34" s="1"/>
  <c r="E23" i="34" s="1"/>
  <c r="AE14" i="29"/>
  <c r="V10" i="29"/>
  <c r="W10" i="29" s="1"/>
  <c r="B46" i="29"/>
  <c r="AM42" i="29"/>
  <c r="AL42" i="29"/>
  <c r="AK42" i="29"/>
  <c r="AK13" i="29"/>
  <c r="AL13" i="29"/>
  <c r="AJ13" i="29"/>
  <c r="AI13" i="29"/>
  <c r="AH13" i="29"/>
  <c r="AG13" i="29"/>
  <c r="E27" i="27"/>
  <c r="T22" i="34" l="1"/>
  <c r="R22" i="34"/>
  <c r="X10" i="29"/>
  <c r="Y10" i="29" s="1"/>
  <c r="Z10" i="29" s="1"/>
  <c r="AA10" i="29" s="1"/>
  <c r="A24" i="34"/>
  <c r="B24" i="34" s="1"/>
  <c r="E24" i="34" s="1"/>
  <c r="D23" i="34"/>
  <c r="S23" i="34"/>
  <c r="T23" i="34"/>
  <c r="G22" i="34"/>
  <c r="S22" i="34"/>
  <c r="P23" i="34"/>
  <c r="D46" i="29"/>
  <c r="AE47" i="29" s="1"/>
  <c r="B44" i="29"/>
  <c r="B47" i="29"/>
  <c r="B45" i="29"/>
  <c r="R76" i="29"/>
  <c r="S76" i="29"/>
  <c r="T76" i="29"/>
  <c r="V44" i="29" l="1"/>
  <c r="H24" i="34"/>
  <c r="D24" i="34"/>
  <c r="A25" i="34"/>
  <c r="H23" i="34"/>
  <c r="G24" i="34"/>
  <c r="G23" i="34"/>
  <c r="D45" i="29"/>
  <c r="AE45" i="29" s="1"/>
  <c r="D47" i="29"/>
  <c r="AE49" i="29" s="1"/>
  <c r="D44" i="29"/>
  <c r="AE43" i="29" s="1"/>
  <c r="Y47" i="27"/>
  <c r="X47" i="27"/>
  <c r="U47" i="27"/>
  <c r="T47" i="27"/>
  <c r="S47" i="27"/>
  <c r="R47" i="27"/>
  <c r="Q47" i="27"/>
  <c r="P47" i="27"/>
  <c r="O47" i="27"/>
  <c r="N47" i="27"/>
  <c r="M47" i="27"/>
  <c r="L47" i="27"/>
  <c r="K47" i="27"/>
  <c r="J47" i="27"/>
  <c r="I47" i="27"/>
  <c r="H47" i="27"/>
  <c r="G47" i="27"/>
  <c r="F47" i="27"/>
  <c r="E47" i="27"/>
  <c r="Y46" i="27"/>
  <c r="X46" i="27"/>
  <c r="U46" i="27"/>
  <c r="T46" i="27"/>
  <c r="S46" i="27"/>
  <c r="R46" i="27"/>
  <c r="Q46" i="27"/>
  <c r="P46" i="27"/>
  <c r="O46" i="27"/>
  <c r="N46" i="27"/>
  <c r="M46" i="27"/>
  <c r="L46" i="27"/>
  <c r="K46" i="27"/>
  <c r="J46" i="27"/>
  <c r="I46" i="27"/>
  <c r="H46" i="27"/>
  <c r="G46" i="27"/>
  <c r="F46" i="27"/>
  <c r="E46" i="27"/>
  <c r="Y44" i="27"/>
  <c r="X44" i="27"/>
  <c r="U44" i="27"/>
  <c r="T44" i="27"/>
  <c r="S44" i="27"/>
  <c r="R44" i="27"/>
  <c r="Q44" i="27"/>
  <c r="P44" i="27"/>
  <c r="O44" i="27"/>
  <c r="N44" i="27"/>
  <c r="M44" i="27"/>
  <c r="L44" i="27"/>
  <c r="K44" i="27"/>
  <c r="J44" i="27"/>
  <c r="I44" i="27"/>
  <c r="H44" i="27"/>
  <c r="G44" i="27"/>
  <c r="F44" i="27"/>
  <c r="E44" i="27"/>
  <c r="Y43" i="27"/>
  <c r="X43" i="27"/>
  <c r="U43" i="27"/>
  <c r="T43" i="27"/>
  <c r="S43" i="27"/>
  <c r="R43" i="27"/>
  <c r="Q43" i="27"/>
  <c r="P43" i="27"/>
  <c r="O43" i="27"/>
  <c r="N43" i="27"/>
  <c r="M43" i="27"/>
  <c r="L43" i="27"/>
  <c r="K43" i="27"/>
  <c r="J43" i="27"/>
  <c r="I43" i="27"/>
  <c r="H43" i="27"/>
  <c r="G43" i="27"/>
  <c r="F43" i="27"/>
  <c r="E43" i="27"/>
  <c r="Y42" i="27"/>
  <c r="X42" i="27"/>
  <c r="U42" i="27"/>
  <c r="T42" i="27"/>
  <c r="S42" i="27"/>
  <c r="R42" i="27"/>
  <c r="Q42" i="27"/>
  <c r="P42" i="27"/>
  <c r="O42" i="27"/>
  <c r="N42" i="27"/>
  <c r="M42" i="27"/>
  <c r="L42" i="27"/>
  <c r="K42" i="27"/>
  <c r="J42" i="27"/>
  <c r="I42" i="27"/>
  <c r="H42" i="27"/>
  <c r="G42" i="27"/>
  <c r="F42" i="27"/>
  <c r="E42" i="27"/>
  <c r="Y41" i="27"/>
  <c r="X41" i="27"/>
  <c r="U41" i="27"/>
  <c r="T41" i="27"/>
  <c r="S41" i="27"/>
  <c r="R41" i="27"/>
  <c r="Q41" i="27"/>
  <c r="P41" i="27"/>
  <c r="O41" i="27"/>
  <c r="N41" i="27"/>
  <c r="M41" i="27"/>
  <c r="L41" i="27"/>
  <c r="K41" i="27"/>
  <c r="J41" i="27"/>
  <c r="I41" i="27"/>
  <c r="H41" i="27"/>
  <c r="G41" i="27"/>
  <c r="F41" i="27"/>
  <c r="E41" i="27"/>
  <c r="Y40" i="27"/>
  <c r="X40" i="27"/>
  <c r="U40" i="27"/>
  <c r="T40" i="27"/>
  <c r="S40" i="27"/>
  <c r="R40" i="27"/>
  <c r="Q40" i="27"/>
  <c r="P40" i="27"/>
  <c r="O40" i="27"/>
  <c r="N40" i="27"/>
  <c r="M40" i="27"/>
  <c r="L40" i="27"/>
  <c r="K40" i="27"/>
  <c r="J40" i="27"/>
  <c r="I40" i="27"/>
  <c r="H40" i="27"/>
  <c r="G40" i="27"/>
  <c r="F40" i="27"/>
  <c r="E40" i="27"/>
  <c r="Y39" i="27"/>
  <c r="X39" i="27"/>
  <c r="U39" i="27"/>
  <c r="T39" i="27"/>
  <c r="S39" i="27"/>
  <c r="R39" i="27"/>
  <c r="Q39" i="27"/>
  <c r="P39" i="27"/>
  <c r="O39" i="27"/>
  <c r="N39" i="27"/>
  <c r="M39" i="27"/>
  <c r="L39" i="27"/>
  <c r="K39" i="27"/>
  <c r="J39" i="27"/>
  <c r="I39" i="27"/>
  <c r="H39" i="27"/>
  <c r="G39" i="27"/>
  <c r="F39" i="27"/>
  <c r="E39" i="27"/>
  <c r="Y38" i="27"/>
  <c r="X38" i="27"/>
  <c r="U38" i="27"/>
  <c r="T38" i="27"/>
  <c r="S38" i="27"/>
  <c r="R38" i="27"/>
  <c r="Q38" i="27"/>
  <c r="P38" i="27"/>
  <c r="O38" i="27"/>
  <c r="N38" i="27"/>
  <c r="M38" i="27"/>
  <c r="L38" i="27"/>
  <c r="K38" i="27"/>
  <c r="J38" i="27"/>
  <c r="I38" i="27"/>
  <c r="H38" i="27"/>
  <c r="G38" i="27"/>
  <c r="F38" i="27"/>
  <c r="E38" i="27"/>
  <c r="Y37" i="27"/>
  <c r="X37" i="27"/>
  <c r="U37" i="27"/>
  <c r="T37" i="27"/>
  <c r="S37" i="27"/>
  <c r="R37" i="27"/>
  <c r="Q37" i="27"/>
  <c r="P37" i="27"/>
  <c r="O37" i="27"/>
  <c r="N37" i="27"/>
  <c r="M37" i="27"/>
  <c r="L37" i="27"/>
  <c r="K37" i="27"/>
  <c r="J37" i="27"/>
  <c r="I37" i="27"/>
  <c r="H37" i="27"/>
  <c r="G37" i="27"/>
  <c r="F37" i="27"/>
  <c r="E37" i="27"/>
  <c r="Y36" i="27"/>
  <c r="X36" i="27"/>
  <c r="U36" i="27"/>
  <c r="T36" i="27"/>
  <c r="S36" i="27"/>
  <c r="R36" i="27"/>
  <c r="Q36" i="27"/>
  <c r="P36" i="27"/>
  <c r="O36" i="27"/>
  <c r="N36" i="27"/>
  <c r="M36" i="27"/>
  <c r="L36" i="27"/>
  <c r="K36" i="27"/>
  <c r="J36" i="27"/>
  <c r="I36" i="27"/>
  <c r="H36" i="27"/>
  <c r="G36" i="27"/>
  <c r="F36" i="27"/>
  <c r="E36" i="27"/>
  <c r="Y35" i="27"/>
  <c r="X35" i="27"/>
  <c r="U35" i="27"/>
  <c r="T35" i="27"/>
  <c r="S35" i="27"/>
  <c r="R35" i="27"/>
  <c r="Q35" i="27"/>
  <c r="P35" i="27"/>
  <c r="O35" i="27"/>
  <c r="N35" i="27"/>
  <c r="M35" i="27"/>
  <c r="L35" i="27"/>
  <c r="K35" i="27"/>
  <c r="J35" i="27"/>
  <c r="I35" i="27"/>
  <c r="H35" i="27"/>
  <c r="G35" i="27"/>
  <c r="F35" i="27"/>
  <c r="E35" i="27"/>
  <c r="Y34" i="27"/>
  <c r="X34" i="27"/>
  <c r="U34" i="27"/>
  <c r="T34" i="27"/>
  <c r="S34" i="27"/>
  <c r="R34" i="27"/>
  <c r="Q34" i="27"/>
  <c r="P34" i="27"/>
  <c r="O34" i="27"/>
  <c r="N34" i="27"/>
  <c r="M34" i="27"/>
  <c r="L34" i="27"/>
  <c r="K34" i="27"/>
  <c r="J34" i="27"/>
  <c r="I34" i="27"/>
  <c r="H34" i="27"/>
  <c r="G34" i="27"/>
  <c r="F34" i="27"/>
  <c r="E34" i="27"/>
  <c r="Y33" i="27"/>
  <c r="X33" i="27"/>
  <c r="U33" i="27"/>
  <c r="T33" i="27"/>
  <c r="S33" i="27"/>
  <c r="R33" i="27"/>
  <c r="Q33" i="27"/>
  <c r="P33" i="27"/>
  <c r="O33" i="27"/>
  <c r="N33" i="27"/>
  <c r="M33" i="27"/>
  <c r="L33" i="27"/>
  <c r="K33" i="27"/>
  <c r="J33" i="27"/>
  <c r="I33" i="27"/>
  <c r="H33" i="27"/>
  <c r="G33" i="27"/>
  <c r="F33" i="27"/>
  <c r="E33" i="27"/>
  <c r="Y32" i="27"/>
  <c r="X32" i="27"/>
  <c r="U32" i="27"/>
  <c r="T32" i="27"/>
  <c r="S32" i="27"/>
  <c r="R32" i="27"/>
  <c r="Q32" i="27"/>
  <c r="P32" i="27"/>
  <c r="O32" i="27"/>
  <c r="N32" i="27"/>
  <c r="M32" i="27"/>
  <c r="L32" i="27"/>
  <c r="K32" i="27"/>
  <c r="J32" i="27"/>
  <c r="I32" i="27"/>
  <c r="H32" i="27"/>
  <c r="G32" i="27"/>
  <c r="F32" i="27"/>
  <c r="E32" i="27"/>
  <c r="Y31" i="27"/>
  <c r="X31" i="27"/>
  <c r="U31" i="27"/>
  <c r="T31" i="27"/>
  <c r="S31" i="27"/>
  <c r="R31" i="27"/>
  <c r="Q31" i="27"/>
  <c r="P31" i="27"/>
  <c r="O31" i="27"/>
  <c r="N31" i="27"/>
  <c r="M31" i="27"/>
  <c r="L31" i="27"/>
  <c r="K31" i="27"/>
  <c r="J31" i="27"/>
  <c r="I31" i="27"/>
  <c r="H31" i="27"/>
  <c r="G31" i="27"/>
  <c r="F31" i="27"/>
  <c r="E31" i="27"/>
  <c r="Y30" i="27"/>
  <c r="X30" i="27"/>
  <c r="U30" i="27"/>
  <c r="T30" i="27"/>
  <c r="S30" i="27"/>
  <c r="R30" i="27"/>
  <c r="Q30" i="27"/>
  <c r="P30" i="27"/>
  <c r="O30" i="27"/>
  <c r="N30" i="27"/>
  <c r="M30" i="27"/>
  <c r="L30" i="27"/>
  <c r="K30" i="27"/>
  <c r="J30" i="27"/>
  <c r="I30" i="27"/>
  <c r="H30" i="27"/>
  <c r="G30" i="27"/>
  <c r="F30" i="27"/>
  <c r="E30" i="27"/>
  <c r="Y29" i="27"/>
  <c r="X29" i="27"/>
  <c r="U29" i="27"/>
  <c r="T29" i="27"/>
  <c r="S29" i="27"/>
  <c r="R29" i="27"/>
  <c r="Q29" i="27"/>
  <c r="P29" i="27"/>
  <c r="O29" i="27"/>
  <c r="N29" i="27"/>
  <c r="M29" i="27"/>
  <c r="L29" i="27"/>
  <c r="K29" i="27"/>
  <c r="J29" i="27"/>
  <c r="I29" i="27"/>
  <c r="H29" i="27"/>
  <c r="G29" i="27"/>
  <c r="F29" i="27"/>
  <c r="E29" i="27"/>
  <c r="Y28" i="27"/>
  <c r="X28" i="27"/>
  <c r="U28" i="27"/>
  <c r="T28" i="27"/>
  <c r="S28" i="27"/>
  <c r="R28" i="27"/>
  <c r="Q28" i="27"/>
  <c r="P28" i="27"/>
  <c r="O28" i="27"/>
  <c r="N28" i="27"/>
  <c r="M28" i="27"/>
  <c r="L28" i="27"/>
  <c r="K28" i="27"/>
  <c r="J28" i="27"/>
  <c r="I28" i="27"/>
  <c r="H28" i="27"/>
  <c r="G28" i="27"/>
  <c r="F28" i="27"/>
  <c r="E28" i="27"/>
  <c r="Y27" i="27"/>
  <c r="X27" i="27"/>
  <c r="U27" i="27"/>
  <c r="T27" i="27"/>
  <c r="S27" i="27"/>
  <c r="R27" i="27"/>
  <c r="Q27" i="27"/>
  <c r="P27" i="27"/>
  <c r="O27" i="27"/>
  <c r="N27" i="27"/>
  <c r="M27" i="27"/>
  <c r="L27" i="27"/>
  <c r="K27" i="27"/>
  <c r="J27" i="27"/>
  <c r="I27" i="27"/>
  <c r="H27" i="27"/>
  <c r="G27" i="27"/>
  <c r="F27" i="27"/>
  <c r="E12" i="27"/>
  <c r="F12" i="27"/>
  <c r="G12" i="27"/>
  <c r="H12" i="27"/>
  <c r="I12" i="27"/>
  <c r="J12" i="27"/>
  <c r="K12" i="27"/>
  <c r="L12" i="27"/>
  <c r="M12" i="27"/>
  <c r="E13" i="27"/>
  <c r="F13" i="27"/>
  <c r="G13" i="27"/>
  <c r="H13" i="27"/>
  <c r="I13" i="27"/>
  <c r="J13" i="27"/>
  <c r="K13" i="27"/>
  <c r="L13" i="27"/>
  <c r="M13" i="27"/>
  <c r="E14" i="27"/>
  <c r="F14" i="27"/>
  <c r="G14" i="27"/>
  <c r="H14" i="27"/>
  <c r="I14" i="27"/>
  <c r="J14" i="27"/>
  <c r="K14" i="27"/>
  <c r="L14" i="27"/>
  <c r="M14" i="27"/>
  <c r="E15" i="27"/>
  <c r="F15" i="27"/>
  <c r="G15" i="27"/>
  <c r="H15" i="27"/>
  <c r="I15" i="27"/>
  <c r="J15" i="27"/>
  <c r="K15" i="27"/>
  <c r="L15" i="27"/>
  <c r="M15" i="27"/>
  <c r="E16" i="27"/>
  <c r="F16" i="27"/>
  <c r="G16" i="27"/>
  <c r="H16" i="27"/>
  <c r="I16" i="27"/>
  <c r="J16" i="27"/>
  <c r="K16" i="27"/>
  <c r="L16" i="27"/>
  <c r="M16" i="27"/>
  <c r="E17" i="27"/>
  <c r="F17" i="27"/>
  <c r="G17" i="27"/>
  <c r="H17" i="27"/>
  <c r="I17" i="27"/>
  <c r="J17" i="27"/>
  <c r="K17" i="27"/>
  <c r="L17" i="27"/>
  <c r="M17" i="27"/>
  <c r="E18" i="27"/>
  <c r="F18" i="27"/>
  <c r="G18" i="27"/>
  <c r="H18" i="27"/>
  <c r="I18" i="27"/>
  <c r="J18" i="27"/>
  <c r="K18" i="27"/>
  <c r="L18" i="27"/>
  <c r="M18" i="27"/>
  <c r="E19" i="27"/>
  <c r="F19" i="27"/>
  <c r="G19" i="27"/>
  <c r="H19" i="27"/>
  <c r="I19" i="27"/>
  <c r="J19" i="27"/>
  <c r="K19" i="27"/>
  <c r="L19" i="27"/>
  <c r="M19" i="27"/>
  <c r="F11" i="27"/>
  <c r="G11" i="27"/>
  <c r="H11" i="27"/>
  <c r="I11" i="27"/>
  <c r="J11" i="27"/>
  <c r="K11" i="27"/>
  <c r="L11" i="27"/>
  <c r="M11" i="27"/>
  <c r="I20" i="27" l="1"/>
  <c r="N11" i="27"/>
  <c r="T27" i="34"/>
  <c r="R27" i="34"/>
  <c r="P24" i="34"/>
  <c r="R24" i="34"/>
  <c r="T25" i="34"/>
  <c r="R25" i="34"/>
  <c r="S26" i="34"/>
  <c r="A26" i="34"/>
  <c r="B26" i="34" s="1"/>
  <c r="E26" i="34" s="1"/>
  <c r="B25" i="34"/>
  <c r="E25" i="34" s="1"/>
  <c r="T24" i="34"/>
  <c r="G48" i="27"/>
  <c r="R48" i="27"/>
  <c r="Q48" i="27"/>
  <c r="K48" i="27"/>
  <c r="Y48" i="27"/>
  <c r="S48" i="27"/>
  <c r="N13" i="27"/>
  <c r="Z29" i="27"/>
  <c r="Z32" i="27"/>
  <c r="Z35" i="27"/>
  <c r="Z38" i="27"/>
  <c r="Z41" i="27"/>
  <c r="Z44" i="27"/>
  <c r="N17" i="27"/>
  <c r="H48" i="27"/>
  <c r="N18" i="27"/>
  <c r="F48" i="27"/>
  <c r="Z27" i="27"/>
  <c r="N14" i="27"/>
  <c r="N19" i="27"/>
  <c r="N15" i="27"/>
  <c r="Z28" i="27"/>
  <c r="Z31" i="27"/>
  <c r="Z34" i="27"/>
  <c r="Z37" i="27"/>
  <c r="Z40" i="27"/>
  <c r="Z43" i="27"/>
  <c r="Z47" i="27"/>
  <c r="N16" i="27"/>
  <c r="N12" i="27"/>
  <c r="E20" i="27"/>
  <c r="P48" i="27"/>
  <c r="Z30" i="27"/>
  <c r="Z33" i="27"/>
  <c r="Z36" i="27"/>
  <c r="Z39" i="27"/>
  <c r="Z42" i="27"/>
  <c r="Z46" i="27"/>
  <c r="U48" i="27"/>
  <c r="K20" i="27"/>
  <c r="J48" i="27"/>
  <c r="X48" i="27"/>
  <c r="L20" i="27"/>
  <c r="T48" i="27"/>
  <c r="J20" i="27"/>
  <c r="L48" i="27"/>
  <c r="E48" i="27"/>
  <c r="M20" i="27"/>
  <c r="I48" i="27"/>
  <c r="H20" i="27"/>
  <c r="G20" i="27"/>
  <c r="N48" i="27"/>
  <c r="M48" i="27"/>
  <c r="F20" i="27"/>
  <c r="O48" i="27"/>
  <c r="S25" i="34"/>
  <c r="S24" i="34"/>
  <c r="S27" i="34"/>
  <c r="P25" i="34"/>
  <c r="P27" i="34"/>
  <c r="I13" i="33"/>
  <c r="I14" i="33" s="1"/>
  <c r="I15" i="33" s="1"/>
  <c r="I16" i="33" s="1"/>
  <c r="I17" i="33" s="1"/>
  <c r="I18" i="33" s="1"/>
  <c r="I19" i="33" s="1"/>
  <c r="I20" i="33" s="1"/>
  <c r="I21" i="33" s="1"/>
  <c r="I22" i="33" s="1"/>
  <c r="I23" i="33" s="1"/>
  <c r="I24" i="33" s="1"/>
  <c r="I25" i="33" s="1"/>
  <c r="AM13" i="29"/>
  <c r="M76" i="29"/>
  <c r="N76" i="29"/>
  <c r="O76" i="29"/>
  <c r="P76" i="29"/>
  <c r="Q76" i="29"/>
  <c r="E20" i="28"/>
  <c r="F20" i="28"/>
  <c r="G20" i="28"/>
  <c r="H20" i="28"/>
  <c r="I20" i="28"/>
  <c r="J20" i="28"/>
  <c r="K20" i="28"/>
  <c r="M20" i="28"/>
  <c r="N20" i="28"/>
  <c r="O20" i="28"/>
  <c r="P20" i="28"/>
  <c r="Q20" i="28"/>
  <c r="R20" i="28"/>
  <c r="S20" i="28"/>
  <c r="T20" i="28"/>
  <c r="AB20" i="28" s="1"/>
  <c r="E21" i="28"/>
  <c r="F21" i="28"/>
  <c r="G21" i="28"/>
  <c r="H21" i="28"/>
  <c r="I21" i="28"/>
  <c r="J21" i="28"/>
  <c r="K21" i="28"/>
  <c r="L21" i="28"/>
  <c r="M21" i="28"/>
  <c r="N21" i="28"/>
  <c r="O21" i="28"/>
  <c r="P21" i="28"/>
  <c r="Q21" i="28"/>
  <c r="R21" i="28"/>
  <c r="S21" i="28"/>
  <c r="T21" i="28"/>
  <c r="AB21" i="28" s="1"/>
  <c r="Z21" i="28"/>
  <c r="E22" i="28"/>
  <c r="F22" i="28"/>
  <c r="G22" i="28"/>
  <c r="H22" i="28"/>
  <c r="I22" i="28"/>
  <c r="J22" i="28"/>
  <c r="K22" i="28"/>
  <c r="L22" i="28"/>
  <c r="M22" i="28"/>
  <c r="N22" i="28"/>
  <c r="O22" i="28"/>
  <c r="P22" i="28"/>
  <c r="Q22" i="28"/>
  <c r="R22" i="28"/>
  <c r="S22" i="28"/>
  <c r="T22" i="28"/>
  <c r="AB22" i="28" s="1"/>
  <c r="Z22" i="28"/>
  <c r="E23" i="28"/>
  <c r="F23" i="28"/>
  <c r="G23" i="28"/>
  <c r="H23" i="28"/>
  <c r="I23" i="28"/>
  <c r="J23" i="28"/>
  <c r="K23" i="28"/>
  <c r="L23" i="28"/>
  <c r="AA23" i="28" s="1"/>
  <c r="M23" i="28"/>
  <c r="N23" i="28"/>
  <c r="O23" i="28"/>
  <c r="P23" i="28"/>
  <c r="Q23" i="28"/>
  <c r="R23" i="28"/>
  <c r="S23" i="28"/>
  <c r="T23" i="28"/>
  <c r="AB23" i="28" s="1"/>
  <c r="Z23" i="28"/>
  <c r="E24" i="28"/>
  <c r="F24" i="28"/>
  <c r="G24" i="28"/>
  <c r="H24" i="28"/>
  <c r="I24" i="28"/>
  <c r="J24" i="28"/>
  <c r="K24" i="28"/>
  <c r="L24" i="28"/>
  <c r="AA24" i="28" s="1"/>
  <c r="M24" i="28"/>
  <c r="N24" i="28"/>
  <c r="O24" i="28"/>
  <c r="P24" i="28"/>
  <c r="Q24" i="28"/>
  <c r="R24" i="28"/>
  <c r="S24" i="28"/>
  <c r="T24" i="28"/>
  <c r="AB24" i="28" s="1"/>
  <c r="Z24" i="28"/>
  <c r="E25" i="28"/>
  <c r="F25" i="28"/>
  <c r="G25" i="28"/>
  <c r="H25" i="28"/>
  <c r="I25" i="28"/>
  <c r="J25" i="28"/>
  <c r="K25" i="28"/>
  <c r="L25" i="28"/>
  <c r="M25" i="28"/>
  <c r="N25" i="28"/>
  <c r="O25" i="28"/>
  <c r="P25" i="28"/>
  <c r="Q25" i="28"/>
  <c r="R25" i="28"/>
  <c r="S25" i="28"/>
  <c r="T25" i="28"/>
  <c r="AB25" i="28" s="1"/>
  <c r="Z25" i="28"/>
  <c r="E26" i="28"/>
  <c r="F26" i="28"/>
  <c r="G26" i="28"/>
  <c r="H26" i="28"/>
  <c r="I26" i="28"/>
  <c r="J26" i="28"/>
  <c r="K26" i="28"/>
  <c r="L26" i="28"/>
  <c r="M26" i="28"/>
  <c r="N26" i="28"/>
  <c r="O26" i="28"/>
  <c r="P26" i="28"/>
  <c r="Q26" i="28"/>
  <c r="R26" i="28"/>
  <c r="S26" i="28"/>
  <c r="T26" i="28"/>
  <c r="AB26" i="28" s="1"/>
  <c r="Z26" i="28"/>
  <c r="E27" i="28"/>
  <c r="F27" i="28"/>
  <c r="G27" i="28"/>
  <c r="H27" i="28"/>
  <c r="I27" i="28"/>
  <c r="J27" i="28"/>
  <c r="K27" i="28"/>
  <c r="L27" i="28"/>
  <c r="M27" i="28"/>
  <c r="N27" i="28"/>
  <c r="O27" i="28"/>
  <c r="P27" i="28"/>
  <c r="Q27" i="28"/>
  <c r="R27" i="28"/>
  <c r="S27" i="28"/>
  <c r="T27" i="28"/>
  <c r="AB27" i="28" s="1"/>
  <c r="Z27" i="28"/>
  <c r="E28" i="28"/>
  <c r="F28" i="28"/>
  <c r="G28" i="28"/>
  <c r="H28" i="28"/>
  <c r="I28" i="28"/>
  <c r="J28" i="28"/>
  <c r="K28" i="28"/>
  <c r="L28" i="28"/>
  <c r="M28" i="28"/>
  <c r="N28" i="28"/>
  <c r="O28" i="28"/>
  <c r="P28" i="28"/>
  <c r="Q28" i="28"/>
  <c r="R28" i="28"/>
  <c r="S28" i="28"/>
  <c r="T28" i="28"/>
  <c r="AB28" i="28" s="1"/>
  <c r="Z28" i="28"/>
  <c r="D63" i="28"/>
  <c r="AA63" i="28"/>
  <c r="AB63" i="28"/>
  <c r="B3" i="26"/>
  <c r="C3" i="26" s="1"/>
  <c r="F3" i="26"/>
  <c r="I3" i="26"/>
  <c r="B4" i="26"/>
  <c r="C4" i="26" s="1"/>
  <c r="F4" i="26"/>
  <c r="I4" i="26"/>
  <c r="B5" i="26"/>
  <c r="C5" i="26" s="1"/>
  <c r="F5" i="26"/>
  <c r="I5" i="26"/>
  <c r="B6" i="26"/>
  <c r="C6" i="26" s="1"/>
  <c r="F6" i="26"/>
  <c r="I6" i="26"/>
  <c r="B7" i="26"/>
  <c r="C7" i="26" s="1"/>
  <c r="F7" i="26"/>
  <c r="I7" i="26"/>
  <c r="B8" i="26"/>
  <c r="C8" i="26" s="1"/>
  <c r="F8" i="26"/>
  <c r="I8" i="26"/>
  <c r="B9" i="26"/>
  <c r="C9" i="26" s="1"/>
  <c r="F9" i="26"/>
  <c r="I9" i="26"/>
  <c r="B26" i="26"/>
  <c r="C26" i="26" s="1"/>
  <c r="F26" i="26"/>
  <c r="I26" i="26"/>
  <c r="B27" i="26"/>
  <c r="C27" i="26" s="1"/>
  <c r="F27" i="26"/>
  <c r="I27" i="26"/>
  <c r="B29" i="26"/>
  <c r="C29" i="26" s="1"/>
  <c r="F29" i="26"/>
  <c r="I29" i="26"/>
  <c r="B30" i="26"/>
  <c r="C30" i="26" s="1"/>
  <c r="F30" i="26"/>
  <c r="I30" i="26"/>
  <c r="B31" i="26"/>
  <c r="C31" i="26" s="1"/>
  <c r="F31" i="26"/>
  <c r="I31" i="26"/>
  <c r="B32" i="26"/>
  <c r="C32" i="26" s="1"/>
  <c r="F32" i="26"/>
  <c r="I32" i="26"/>
  <c r="B38" i="26"/>
  <c r="C38" i="26" s="1"/>
  <c r="F38" i="26"/>
  <c r="I38" i="26"/>
  <c r="B42" i="26"/>
  <c r="C42" i="26" s="1"/>
  <c r="F42" i="26"/>
  <c r="I42" i="26"/>
  <c r="B51" i="26"/>
  <c r="C51" i="26" s="1"/>
  <c r="F51" i="26"/>
  <c r="I51" i="26"/>
  <c r="B52" i="26"/>
  <c r="C52" i="26" s="1"/>
  <c r="F52" i="26"/>
  <c r="I52" i="26"/>
  <c r="B56" i="26"/>
  <c r="C56" i="26" s="1"/>
  <c r="F56" i="26"/>
  <c r="I56" i="26"/>
  <c r="B57" i="26"/>
  <c r="C57" i="26" s="1"/>
  <c r="F57" i="26"/>
  <c r="I57" i="26"/>
  <c r="B58" i="26"/>
  <c r="C58" i="26" s="1"/>
  <c r="F58" i="26"/>
  <c r="I58" i="26"/>
  <c r="B59" i="26"/>
  <c r="C59" i="26" s="1"/>
  <c r="F59" i="26"/>
  <c r="I59" i="26"/>
  <c r="B60" i="26"/>
  <c r="C60" i="26" s="1"/>
  <c r="F60" i="26"/>
  <c r="I60" i="26"/>
  <c r="B61" i="26"/>
  <c r="C61" i="26" s="1"/>
  <c r="F61" i="26"/>
  <c r="I61" i="26"/>
  <c r="B62" i="26"/>
  <c r="C62" i="26" s="1"/>
  <c r="F62" i="26"/>
  <c r="I62" i="26"/>
  <c r="B63" i="26"/>
  <c r="C63" i="26" s="1"/>
  <c r="F63" i="26"/>
  <c r="I63" i="26"/>
  <c r="B66" i="26"/>
  <c r="C66" i="26" s="1"/>
  <c r="F66" i="26"/>
  <c r="I66" i="26"/>
  <c r="B67" i="26"/>
  <c r="C67" i="26" s="1"/>
  <c r="F67" i="26"/>
  <c r="I67" i="26"/>
  <c r="B68" i="26"/>
  <c r="C68" i="26" s="1"/>
  <c r="F68" i="26"/>
  <c r="I68" i="26"/>
  <c r="B71" i="26"/>
  <c r="C71" i="26" s="1"/>
  <c r="F71" i="26"/>
  <c r="I71" i="26"/>
  <c r="F78" i="26"/>
  <c r="I78" i="26"/>
  <c r="B80" i="26"/>
  <c r="C80" i="26" s="1"/>
  <c r="F80" i="26"/>
  <c r="I80" i="26"/>
  <c r="B81" i="26"/>
  <c r="C81" i="26" s="1"/>
  <c r="F81" i="26"/>
  <c r="I81" i="26"/>
  <c r="B82" i="26"/>
  <c r="C82" i="26" s="1"/>
  <c r="F82" i="26"/>
  <c r="I82" i="26"/>
  <c r="B83" i="26"/>
  <c r="C83" i="26" s="1"/>
  <c r="F83" i="26"/>
  <c r="I83" i="26"/>
  <c r="B86" i="26"/>
  <c r="C86" i="26" s="1"/>
  <c r="F86" i="26"/>
  <c r="I86" i="26"/>
  <c r="B87" i="26"/>
  <c r="C87" i="26" s="1"/>
  <c r="I87" i="26"/>
  <c r="B88" i="26"/>
  <c r="C88" i="26" s="1"/>
  <c r="I88" i="26"/>
  <c r="B89" i="26"/>
  <c r="C89" i="26" s="1"/>
  <c r="I89" i="26"/>
  <c r="B90" i="26"/>
  <c r="C90" i="26" s="1"/>
  <c r="I90" i="26"/>
  <c r="B91" i="26"/>
  <c r="C91" i="26" s="1"/>
  <c r="F91" i="26"/>
  <c r="I91" i="26"/>
  <c r="B95" i="26"/>
  <c r="C95" i="26" s="1"/>
  <c r="F95" i="26"/>
  <c r="I95" i="26"/>
  <c r="B96" i="26"/>
  <c r="C96" i="26" s="1"/>
  <c r="F96" i="26"/>
  <c r="I96" i="26"/>
  <c r="B97" i="26"/>
  <c r="C97" i="26" s="1"/>
  <c r="F97" i="26"/>
  <c r="I97" i="26"/>
  <c r="B98" i="26"/>
  <c r="C98" i="26" s="1"/>
  <c r="F98" i="26"/>
  <c r="I98" i="26"/>
  <c r="B106" i="26"/>
  <c r="C106" i="26" s="1"/>
  <c r="F106" i="26"/>
  <c r="I106" i="26"/>
  <c r="B107" i="26"/>
  <c r="C107" i="26" s="1"/>
  <c r="F107" i="26"/>
  <c r="I107" i="26"/>
  <c r="B108" i="26"/>
  <c r="C108" i="26" s="1"/>
  <c r="F108" i="26"/>
  <c r="I108" i="26"/>
  <c r="B110" i="26"/>
  <c r="C110" i="26" s="1"/>
  <c r="F110" i="26"/>
  <c r="I110" i="26"/>
  <c r="B112" i="26"/>
  <c r="C112" i="26" s="1"/>
  <c r="F112" i="26"/>
  <c r="I112" i="26"/>
  <c r="B117" i="26"/>
  <c r="C117" i="26" s="1"/>
  <c r="F117" i="26"/>
  <c r="I117" i="26"/>
  <c r="B118" i="26"/>
  <c r="C118" i="26" s="1"/>
  <c r="F118" i="26"/>
  <c r="I118" i="26"/>
  <c r="B120" i="26"/>
  <c r="C120" i="26" s="1"/>
  <c r="F120" i="26"/>
  <c r="I120" i="26"/>
  <c r="B122" i="26"/>
  <c r="C122" i="26" s="1"/>
  <c r="F122" i="26"/>
  <c r="I122" i="26"/>
  <c r="B123" i="26"/>
  <c r="C123" i="26" s="1"/>
  <c r="F123" i="26"/>
  <c r="I123" i="26"/>
  <c r="B124" i="26"/>
  <c r="C124" i="26" s="1"/>
  <c r="F124" i="26"/>
  <c r="I124" i="26"/>
  <c r="B128" i="26"/>
  <c r="C128" i="26" s="1"/>
  <c r="F128" i="26"/>
  <c r="I128" i="26"/>
  <c r="B129" i="26"/>
  <c r="C129" i="26" s="1"/>
  <c r="F129" i="26"/>
  <c r="I129" i="26"/>
  <c r="B130" i="26"/>
  <c r="C130" i="26" s="1"/>
  <c r="F130" i="26"/>
  <c r="I130" i="26"/>
  <c r="B131" i="26"/>
  <c r="C131" i="26" s="1"/>
  <c r="F131" i="26"/>
  <c r="I131" i="26"/>
  <c r="B132" i="26"/>
  <c r="C132" i="26" s="1"/>
  <c r="F132" i="26"/>
  <c r="I132" i="26"/>
  <c r="B133" i="26"/>
  <c r="C133" i="26" s="1"/>
  <c r="F133" i="26"/>
  <c r="I133" i="26"/>
  <c r="B135" i="26"/>
  <c r="C135" i="26" s="1"/>
  <c r="F135" i="26"/>
  <c r="I135" i="26"/>
  <c r="B136" i="26"/>
  <c r="C136" i="26" s="1"/>
  <c r="F136" i="26"/>
  <c r="I136" i="26"/>
  <c r="B137" i="26"/>
  <c r="C137" i="26" s="1"/>
  <c r="F137" i="26"/>
  <c r="I137" i="26"/>
  <c r="B138" i="26"/>
  <c r="C138" i="26" s="1"/>
  <c r="F138" i="26"/>
  <c r="I138" i="26"/>
  <c r="B139" i="26"/>
  <c r="C139" i="26" s="1"/>
  <c r="F139" i="26"/>
  <c r="I139" i="26"/>
  <c r="B140" i="26"/>
  <c r="C140" i="26" s="1"/>
  <c r="F140" i="26"/>
  <c r="B141" i="26"/>
  <c r="C141" i="26" s="1"/>
  <c r="F141" i="26"/>
  <c r="B142" i="26"/>
  <c r="C142" i="26" s="1"/>
  <c r="F142" i="26"/>
  <c r="I142" i="26"/>
  <c r="B143" i="26"/>
  <c r="C143" i="26" s="1"/>
  <c r="F143" i="26"/>
  <c r="I143" i="26"/>
  <c r="B144" i="26"/>
  <c r="C144" i="26" s="1"/>
  <c r="F144" i="26"/>
  <c r="I144" i="26"/>
  <c r="B145" i="26"/>
  <c r="C145" i="26" s="1"/>
  <c r="F145" i="26"/>
  <c r="I145" i="26"/>
  <c r="B146" i="26"/>
  <c r="C146" i="26" s="1"/>
  <c r="F146" i="26"/>
  <c r="I146" i="26"/>
  <c r="B147" i="26"/>
  <c r="C147" i="26" s="1"/>
  <c r="F147" i="26"/>
  <c r="I147" i="26"/>
  <c r="B150" i="26"/>
  <c r="C150" i="26" s="1"/>
  <c r="F150" i="26"/>
  <c r="I150" i="26"/>
  <c r="B151" i="26"/>
  <c r="C151" i="26" s="1"/>
  <c r="F151" i="26"/>
  <c r="I151" i="26"/>
  <c r="B152" i="26"/>
  <c r="C152" i="26" s="1"/>
  <c r="F152" i="26"/>
  <c r="I152" i="26"/>
  <c r="B153" i="26"/>
  <c r="C153" i="26" s="1"/>
  <c r="F153" i="26"/>
  <c r="I153" i="26"/>
  <c r="B154" i="26"/>
  <c r="C154" i="26" s="1"/>
  <c r="F154" i="26"/>
  <c r="I154" i="26"/>
  <c r="B155" i="26"/>
  <c r="C155" i="26" s="1"/>
  <c r="F155" i="26"/>
  <c r="I155" i="26"/>
  <c r="B156" i="26"/>
  <c r="C156" i="26" s="1"/>
  <c r="F156" i="26"/>
  <c r="I156" i="26"/>
  <c r="B157" i="26"/>
  <c r="C157" i="26" s="1"/>
  <c r="F157" i="26"/>
  <c r="I157" i="26"/>
  <c r="B161" i="26"/>
  <c r="C161" i="26" s="1"/>
  <c r="F161" i="26"/>
  <c r="I161" i="26"/>
  <c r="B169" i="26"/>
  <c r="C169" i="26" s="1"/>
  <c r="F169" i="26"/>
  <c r="I169" i="26"/>
  <c r="B177" i="26"/>
  <c r="C177" i="26" s="1"/>
  <c r="F177" i="26"/>
  <c r="I177" i="26"/>
  <c r="B178" i="26"/>
  <c r="C178" i="26" s="1"/>
  <c r="F178" i="26"/>
  <c r="I178" i="26"/>
  <c r="C39" i="42" l="1"/>
  <c r="C38" i="42"/>
  <c r="C40" i="42"/>
  <c r="C41" i="42"/>
  <c r="C23" i="42"/>
  <c r="G26" i="42"/>
  <c r="G14" i="42"/>
  <c r="G28" i="42"/>
  <c r="C20" i="42"/>
  <c r="J56" i="30"/>
  <c r="E18" i="30"/>
  <c r="G15" i="42"/>
  <c r="G29" i="42"/>
  <c r="C21" i="42"/>
  <c r="J57" i="30"/>
  <c r="E19" i="30"/>
  <c r="C37" i="42"/>
  <c r="G16" i="42"/>
  <c r="C22" i="42"/>
  <c r="J58" i="30"/>
  <c r="E20" i="30"/>
  <c r="C36" i="42"/>
  <c r="G17" i="42"/>
  <c r="J51" i="30"/>
  <c r="E21" i="30"/>
  <c r="C35" i="42"/>
  <c r="G18" i="42"/>
  <c r="C12" i="42"/>
  <c r="C24" i="42"/>
  <c r="J50" i="30"/>
  <c r="E22" i="30"/>
  <c r="C34" i="42"/>
  <c r="G21" i="42"/>
  <c r="C13" i="42"/>
  <c r="C25" i="42"/>
  <c r="J49" i="30"/>
  <c r="E23" i="30"/>
  <c r="C33" i="42"/>
  <c r="G22" i="42"/>
  <c r="C14" i="42"/>
  <c r="C26" i="42"/>
  <c r="E12" i="30"/>
  <c r="C32" i="42"/>
  <c r="G23" i="42"/>
  <c r="C15" i="42"/>
  <c r="C27" i="42"/>
  <c r="E13" i="30"/>
  <c r="G20" i="42"/>
  <c r="G25" i="42"/>
  <c r="C17" i="42"/>
  <c r="C29" i="42"/>
  <c r="E15" i="30"/>
  <c r="G12" i="42"/>
  <c r="C18" i="42"/>
  <c r="C30" i="42"/>
  <c r="E16" i="30"/>
  <c r="G19" i="42"/>
  <c r="G13" i="42"/>
  <c r="G24" i="42"/>
  <c r="G27" i="42"/>
  <c r="C16" i="42"/>
  <c r="C19" i="42"/>
  <c r="C28" i="42"/>
  <c r="C31" i="42"/>
  <c r="E14" i="30"/>
  <c r="E17" i="30"/>
  <c r="Q26" i="34"/>
  <c r="C11" i="42"/>
  <c r="G11" i="42"/>
  <c r="E33" i="30"/>
  <c r="E51" i="30"/>
  <c r="J14" i="30"/>
  <c r="E32" i="30"/>
  <c r="J11" i="30"/>
  <c r="J38" i="30"/>
  <c r="E34" i="30"/>
  <c r="J37" i="30"/>
  <c r="E49" i="30"/>
  <c r="E50" i="30"/>
  <c r="E35" i="30"/>
  <c r="E52" i="30"/>
  <c r="J55" i="30"/>
  <c r="J12" i="30"/>
  <c r="J13" i="30"/>
  <c r="E36" i="30"/>
  <c r="F79" i="34"/>
  <c r="Q79" i="34"/>
  <c r="T26" i="34"/>
  <c r="R26" i="34"/>
  <c r="T28" i="34"/>
  <c r="R28" i="34"/>
  <c r="P26" i="34"/>
  <c r="A27" i="34"/>
  <c r="B27" i="34" s="1"/>
  <c r="E27" i="34" s="1"/>
  <c r="H25" i="34"/>
  <c r="D25" i="34"/>
  <c r="H26" i="34"/>
  <c r="D26" i="34"/>
  <c r="G25" i="34"/>
  <c r="F22" i="34"/>
  <c r="F24" i="34"/>
  <c r="F23" i="34"/>
  <c r="I24" i="34"/>
  <c r="I23" i="34"/>
  <c r="I25" i="34"/>
  <c r="F26" i="34"/>
  <c r="F25" i="34"/>
  <c r="G26" i="34"/>
  <c r="I26" i="34"/>
  <c r="Q23" i="34"/>
  <c r="Q24" i="34"/>
  <c r="Q22" i="34"/>
  <c r="Q25" i="34"/>
  <c r="Q27" i="34"/>
  <c r="Q28" i="34"/>
  <c r="Z69" i="28"/>
  <c r="J22" i="34"/>
  <c r="V28" i="34"/>
  <c r="J23" i="34"/>
  <c r="J25" i="34"/>
  <c r="J24" i="34"/>
  <c r="J26" i="34"/>
  <c r="I22" i="34"/>
  <c r="V22" i="34"/>
  <c r="V23" i="34"/>
  <c r="V24" i="34"/>
  <c r="V25" i="34"/>
  <c r="V26" i="34"/>
  <c r="V27" i="34"/>
  <c r="AB69" i="28"/>
  <c r="S28" i="34"/>
  <c r="U22" i="34"/>
  <c r="U23" i="34"/>
  <c r="U24" i="34"/>
  <c r="U25" i="34"/>
  <c r="U26" i="34"/>
  <c r="U28" i="34"/>
  <c r="U27" i="34"/>
  <c r="P28" i="34"/>
  <c r="R29" i="34"/>
  <c r="A28" i="34"/>
  <c r="B28" i="34" s="1"/>
  <c r="E28" i="34" s="1"/>
  <c r="AF11" i="29"/>
  <c r="AE41" i="29"/>
  <c r="P66" i="29"/>
  <c r="V15" i="29"/>
  <c r="X46" i="29"/>
  <c r="Z46" i="29"/>
  <c r="AL48" i="29" s="1"/>
  <c r="Y46" i="29"/>
  <c r="AK48" i="29" s="1"/>
  <c r="W47" i="29"/>
  <c r="AI49" i="29" s="1"/>
  <c r="Y47" i="29"/>
  <c r="AK50" i="29" s="1"/>
  <c r="X44" i="29"/>
  <c r="W45" i="29"/>
  <c r="AI45" i="29" s="1"/>
  <c r="V47" i="29"/>
  <c r="AH49" i="29" s="1"/>
  <c r="Z44" i="29"/>
  <c r="AL44" i="29" s="1"/>
  <c r="Z47" i="29"/>
  <c r="AL50" i="29" s="1"/>
  <c r="X47" i="29"/>
  <c r="AJ50" i="29" s="1"/>
  <c r="AH43" i="29"/>
  <c r="Y44" i="29"/>
  <c r="AK44" i="29" s="1"/>
  <c r="W44" i="29"/>
  <c r="V45" i="29"/>
  <c r="AH45" i="29" s="1"/>
  <c r="Y45" i="29"/>
  <c r="AK46" i="29" s="1"/>
  <c r="X45" i="29"/>
  <c r="V46" i="29"/>
  <c r="W46" i="29"/>
  <c r="AI47" i="29" s="1"/>
  <c r="Z45" i="29"/>
  <c r="AL46" i="29" s="1"/>
  <c r="G69" i="28"/>
  <c r="F69" i="28"/>
  <c r="K69" i="28"/>
  <c r="E69" i="28"/>
  <c r="J69" i="28"/>
  <c r="I69" i="28"/>
  <c r="H69" i="28"/>
  <c r="X15" i="29"/>
  <c r="M66" i="29"/>
  <c r="O69" i="29"/>
  <c r="P67" i="29"/>
  <c r="H68" i="29"/>
  <c r="J67" i="29"/>
  <c r="F66" i="29"/>
  <c r="N69" i="29"/>
  <c r="Q66" i="29"/>
  <c r="G69" i="29"/>
  <c r="I67" i="29"/>
  <c r="K66" i="29"/>
  <c r="E66" i="29"/>
  <c r="O68" i="29"/>
  <c r="N68" i="29"/>
  <c r="O67" i="29"/>
  <c r="K69" i="29"/>
  <c r="E69" i="29"/>
  <c r="G68" i="29"/>
  <c r="I66" i="29"/>
  <c r="E68" i="29"/>
  <c r="F67" i="29"/>
  <c r="Q69" i="29"/>
  <c r="M68" i="29"/>
  <c r="N67" i="29"/>
  <c r="J69" i="29"/>
  <c r="F68" i="29"/>
  <c r="H66" i="29"/>
  <c r="G67" i="29"/>
  <c r="P69" i="29"/>
  <c r="M67" i="29"/>
  <c r="O66" i="29"/>
  <c r="I69" i="29"/>
  <c r="K68" i="29"/>
  <c r="U66" i="29"/>
  <c r="Q68" i="29"/>
  <c r="N66" i="29"/>
  <c r="H69" i="29"/>
  <c r="J68" i="29"/>
  <c r="H67" i="29"/>
  <c r="P68" i="29"/>
  <c r="Q67" i="29"/>
  <c r="L66" i="29"/>
  <c r="I68" i="29"/>
  <c r="K67" i="29"/>
  <c r="E67" i="29"/>
  <c r="G66" i="29"/>
  <c r="M69" i="29"/>
  <c r="F69" i="29"/>
  <c r="U67" i="29"/>
  <c r="Y18" i="29"/>
  <c r="W17" i="29"/>
  <c r="W15" i="29"/>
  <c r="Z18" i="29"/>
  <c r="V17" i="29"/>
  <c r="L67" i="29"/>
  <c r="X18" i="29"/>
  <c r="X16" i="29"/>
  <c r="W18" i="29"/>
  <c r="W16" i="29"/>
  <c r="U68" i="29"/>
  <c r="L68" i="29"/>
  <c r="V16" i="29"/>
  <c r="U69" i="29"/>
  <c r="L69" i="29"/>
  <c r="Y17" i="29"/>
  <c r="X17" i="29"/>
  <c r="Z15" i="29"/>
  <c r="E31" i="30"/>
  <c r="E11" i="30"/>
  <c r="J32" i="30"/>
  <c r="J33" i="30"/>
  <c r="J31" i="30"/>
  <c r="U25" i="28"/>
  <c r="AC25" i="28" s="1"/>
  <c r="U24" i="28"/>
  <c r="AC24" i="28" s="1"/>
  <c r="U22" i="28"/>
  <c r="AC22" i="28" s="1"/>
  <c r="U21" i="28"/>
  <c r="AC21" i="28" s="1"/>
  <c r="U23" i="28"/>
  <c r="AC23" i="28" s="1"/>
  <c r="U26" i="28"/>
  <c r="AC26" i="28" s="1"/>
  <c r="U27" i="28"/>
  <c r="AC27" i="28" s="1"/>
  <c r="U28" i="28"/>
  <c r="AC28" i="28" s="1"/>
  <c r="AA22" i="28"/>
  <c r="AA20" i="28"/>
  <c r="AA27" i="28"/>
  <c r="AA26" i="28"/>
  <c r="AA25" i="28"/>
  <c r="U20" i="28"/>
  <c r="AC20" i="28" s="1"/>
  <c r="V18" i="29"/>
  <c r="Z16" i="29"/>
  <c r="Y15" i="29"/>
  <c r="Z17" i="29"/>
  <c r="Y16" i="29"/>
  <c r="Q69" i="28"/>
  <c r="L69" i="28"/>
  <c r="AA67" i="28" s="1"/>
  <c r="R69" i="28"/>
  <c r="M69" i="28"/>
  <c r="S69" i="28"/>
  <c r="N69" i="28"/>
  <c r="O69" i="28"/>
  <c r="T69" i="28"/>
  <c r="AB67" i="28" s="1"/>
  <c r="P69" i="28"/>
  <c r="D69" i="28"/>
  <c r="Z67" i="28" s="1"/>
  <c r="AA21" i="28"/>
  <c r="AA28" i="28"/>
  <c r="G30" i="42" l="1"/>
  <c r="J52" i="30"/>
  <c r="C42" i="42"/>
  <c r="U16" i="29"/>
  <c r="AA16" i="29" s="1"/>
  <c r="U17" i="29"/>
  <c r="AA17" i="29" s="1"/>
  <c r="AI14" i="29"/>
  <c r="E37" i="30"/>
  <c r="J39" i="30"/>
  <c r="J59" i="30"/>
  <c r="E53" i="30"/>
  <c r="D27" i="34"/>
  <c r="AJ44" i="29"/>
  <c r="AJ48" i="29"/>
  <c r="E24" i="30"/>
  <c r="AI43" i="29"/>
  <c r="U44" i="29"/>
  <c r="AG43" i="29" s="1"/>
  <c r="F27" i="34"/>
  <c r="H27" i="34"/>
  <c r="V29" i="34"/>
  <c r="T29" i="34"/>
  <c r="G27" i="34"/>
  <c r="I27" i="34"/>
  <c r="Q29" i="34"/>
  <c r="AJ15" i="29"/>
  <c r="AA69" i="28"/>
  <c r="AC69" i="28"/>
  <c r="J27" i="34"/>
  <c r="AL15" i="29"/>
  <c r="S29" i="34"/>
  <c r="U29" i="34"/>
  <c r="P29" i="34"/>
  <c r="A29" i="34"/>
  <c r="B29" i="34" s="1"/>
  <c r="D28" i="34"/>
  <c r="U47" i="29"/>
  <c r="AG49" i="29" s="1"/>
  <c r="U45" i="29"/>
  <c r="AG45" i="29" s="1"/>
  <c r="U15" i="29"/>
  <c r="AA15" i="29" s="1"/>
  <c r="U46" i="29"/>
  <c r="AA46" i="29" s="1"/>
  <c r="AH47" i="29"/>
  <c r="AJ46" i="29"/>
  <c r="O67" i="28"/>
  <c r="P67" i="28"/>
  <c r="T67" i="28"/>
  <c r="AB65" i="28" s="1"/>
  <c r="L67" i="28"/>
  <c r="AA65" i="28" s="1"/>
  <c r="M67" i="28"/>
  <c r="S67" i="28"/>
  <c r="D67" i="28"/>
  <c r="Z65" i="28" s="1"/>
  <c r="G68" i="28"/>
  <c r="E68" i="28"/>
  <c r="F68" i="28"/>
  <c r="K68" i="28"/>
  <c r="J68" i="28"/>
  <c r="H68" i="28"/>
  <c r="I68" i="28"/>
  <c r="M66" i="28"/>
  <c r="K66" i="28"/>
  <c r="E66" i="28"/>
  <c r="J66" i="28"/>
  <c r="L66" i="28"/>
  <c r="AA64" i="28" s="1"/>
  <c r="I66" i="28"/>
  <c r="F66" i="28"/>
  <c r="H66" i="28"/>
  <c r="G66" i="28"/>
  <c r="Q67" i="28"/>
  <c r="I67" i="28"/>
  <c r="G67" i="28"/>
  <c r="H67" i="28"/>
  <c r="F67" i="28"/>
  <c r="K67" i="28"/>
  <c r="E67" i="28"/>
  <c r="J67" i="28"/>
  <c r="E77" i="29"/>
  <c r="O77" i="29"/>
  <c r="H77" i="29"/>
  <c r="F77" i="29"/>
  <c r="M77" i="29"/>
  <c r="G77" i="29"/>
  <c r="N77" i="29"/>
  <c r="Q77" i="29"/>
  <c r="T77" i="29"/>
  <c r="P77" i="29"/>
  <c r="S77" i="29"/>
  <c r="J77" i="29"/>
  <c r="R77" i="29"/>
  <c r="K77" i="29"/>
  <c r="I77" i="29"/>
  <c r="U77" i="29"/>
  <c r="L77" i="29"/>
  <c r="R68" i="28"/>
  <c r="T68" i="28"/>
  <c r="AB66" i="28" s="1"/>
  <c r="P68" i="28"/>
  <c r="U69" i="28"/>
  <c r="AC67" i="28" s="1"/>
  <c r="Q68" i="28"/>
  <c r="O68" i="28"/>
  <c r="D68" i="28"/>
  <c r="Z66" i="28" s="1"/>
  <c r="M68" i="28"/>
  <c r="S68" i="28"/>
  <c r="L68" i="28"/>
  <c r="AA66" i="28" s="1"/>
  <c r="J15" i="30"/>
  <c r="J34" i="30"/>
  <c r="R67" i="28"/>
  <c r="N67" i="28"/>
  <c r="N68" i="28"/>
  <c r="U18" i="29"/>
  <c r="P66" i="28"/>
  <c r="D66" i="28"/>
  <c r="Z64" i="28" s="1"/>
  <c r="Q66" i="28"/>
  <c r="R66" i="28"/>
  <c r="S66" i="28"/>
  <c r="N66" i="28"/>
  <c r="O66" i="28"/>
  <c r="T66" i="28"/>
  <c r="AB64" i="28" s="1"/>
  <c r="G32" i="42" l="1"/>
  <c r="E29" i="34"/>
  <c r="D29" i="34"/>
  <c r="AA18" i="29"/>
  <c r="J24" i="30"/>
  <c r="J41" i="30"/>
  <c r="J61" i="30"/>
  <c r="T30" i="34"/>
  <c r="R30" i="34"/>
  <c r="AA44" i="29"/>
  <c r="AM44" i="29" s="1"/>
  <c r="AA45" i="29"/>
  <c r="AM46" i="29" s="1"/>
  <c r="F28" i="34"/>
  <c r="H28" i="34"/>
  <c r="AG14" i="29"/>
  <c r="I28" i="34"/>
  <c r="G28" i="34"/>
  <c r="V30" i="34"/>
  <c r="Q30" i="34"/>
  <c r="J28" i="34"/>
  <c r="S30" i="34"/>
  <c r="U30" i="34"/>
  <c r="P30" i="34"/>
  <c r="A30" i="34"/>
  <c r="U67" i="28"/>
  <c r="AC65" i="28" s="1"/>
  <c r="AA47" i="29"/>
  <c r="AM50" i="29" s="1"/>
  <c r="AM48" i="29"/>
  <c r="AG47" i="29"/>
  <c r="AH14" i="29"/>
  <c r="U68" i="28"/>
  <c r="AC66" i="28" s="1"/>
  <c r="U66" i="28"/>
  <c r="AC64" i="28" s="1"/>
  <c r="T31" i="34" l="1"/>
  <c r="R31" i="34"/>
  <c r="AK15" i="29"/>
  <c r="F29" i="34"/>
  <c r="H29" i="34"/>
  <c r="G29" i="34"/>
  <c r="I29" i="34"/>
  <c r="V31" i="34"/>
  <c r="Q31" i="34"/>
  <c r="J29" i="34"/>
  <c r="AM15" i="29"/>
  <c r="S31" i="34"/>
  <c r="U31" i="34"/>
  <c r="P31" i="34"/>
  <c r="A31" i="34"/>
  <c r="B30" i="34"/>
  <c r="E30" i="34" l="1"/>
  <c r="F30" i="34"/>
  <c r="T32" i="34"/>
  <c r="R32" i="34"/>
  <c r="H30" i="34"/>
  <c r="D30" i="34"/>
  <c r="G30" i="34"/>
  <c r="I30" i="34"/>
  <c r="V32" i="34"/>
  <c r="Q32" i="34"/>
  <c r="J30" i="34"/>
  <c r="S32" i="34"/>
  <c r="U32" i="34"/>
  <c r="P32" i="34"/>
  <c r="A32" i="34"/>
  <c r="B31" i="34"/>
  <c r="E31" i="34" l="1"/>
  <c r="T33" i="34"/>
  <c r="R33" i="34"/>
  <c r="F31" i="34"/>
  <c r="H31" i="34"/>
  <c r="D31" i="34"/>
  <c r="G31" i="34"/>
  <c r="I31" i="34"/>
  <c r="V33" i="34"/>
  <c r="Q33" i="34"/>
  <c r="J31" i="34"/>
  <c r="S33" i="34"/>
  <c r="U33" i="34"/>
  <c r="P33" i="34"/>
  <c r="A33" i="34"/>
  <c r="B32" i="34"/>
  <c r="E32" i="34" s="1"/>
  <c r="T34" i="34" l="1"/>
  <c r="R34" i="34"/>
  <c r="A34" i="34"/>
  <c r="B34" i="34" s="1"/>
  <c r="B33" i="34"/>
  <c r="F32" i="34"/>
  <c r="H32" i="34"/>
  <c r="D32" i="34"/>
  <c r="G32" i="34"/>
  <c r="I32" i="34"/>
  <c r="V34" i="34"/>
  <c r="Q34" i="34"/>
  <c r="J32" i="34"/>
  <c r="S34" i="34"/>
  <c r="U34" i="34"/>
  <c r="P34" i="34"/>
  <c r="T35" i="34" l="1"/>
  <c r="R35" i="34"/>
  <c r="H33" i="34"/>
  <c r="E33" i="34"/>
  <c r="H34" i="34"/>
  <c r="E34" i="34"/>
  <c r="F33" i="34"/>
  <c r="D33" i="34"/>
  <c r="G33" i="34"/>
  <c r="I33" i="34"/>
  <c r="V35" i="34"/>
  <c r="Q35" i="34"/>
  <c r="J33" i="34"/>
  <c r="S35" i="34"/>
  <c r="U35" i="34"/>
  <c r="P35" i="34"/>
  <c r="V36" i="34"/>
  <c r="A35" i="34"/>
  <c r="F34" i="34"/>
  <c r="T36" i="34" l="1"/>
  <c r="R36" i="34"/>
  <c r="G34" i="34"/>
  <c r="I34" i="34"/>
  <c r="D34" i="34"/>
  <c r="Q36" i="34"/>
  <c r="J34" i="34"/>
  <c r="S36" i="34"/>
  <c r="U36" i="34"/>
  <c r="P36" i="34"/>
  <c r="V37" i="34"/>
  <c r="A36" i="34"/>
  <c r="B35" i="34"/>
  <c r="E35" i="34" l="1"/>
  <c r="J35" i="34"/>
  <c r="T37" i="34"/>
  <c r="R37" i="34"/>
  <c r="F35" i="34"/>
  <c r="H35" i="34"/>
  <c r="D35" i="34"/>
  <c r="G35" i="34"/>
  <c r="I35" i="34"/>
  <c r="Q37" i="34"/>
  <c r="U37" i="34"/>
  <c r="S37" i="34"/>
  <c r="P37" i="34"/>
  <c r="V38" i="34"/>
  <c r="A37" i="34"/>
  <c r="B36" i="34"/>
  <c r="J36" i="34" s="1"/>
  <c r="T38" i="34" l="1"/>
  <c r="R38" i="34"/>
  <c r="D36" i="34"/>
  <c r="E36" i="34"/>
  <c r="F36" i="34"/>
  <c r="H36" i="34"/>
  <c r="I36" i="34"/>
  <c r="G36" i="34"/>
  <c r="Q38" i="34"/>
  <c r="U38" i="34"/>
  <c r="S38" i="34"/>
  <c r="P38" i="34"/>
  <c r="V39" i="34"/>
  <c r="A38" i="34"/>
  <c r="B37" i="34"/>
  <c r="E37" i="34" l="1"/>
  <c r="J37" i="34"/>
  <c r="T39" i="34"/>
  <c r="R39" i="34"/>
  <c r="F37" i="34"/>
  <c r="H37" i="34"/>
  <c r="D37" i="34"/>
  <c r="G37" i="34"/>
  <c r="I37" i="34"/>
  <c r="Q39" i="34"/>
  <c r="U39" i="34"/>
  <c r="S39" i="34"/>
  <c r="P39" i="34"/>
  <c r="V40" i="34"/>
  <c r="A39" i="34"/>
  <c r="B38" i="34"/>
  <c r="E38" i="34" l="1"/>
  <c r="J38" i="34"/>
  <c r="T40" i="34"/>
  <c r="R40" i="34"/>
  <c r="F38" i="34"/>
  <c r="H38" i="34"/>
  <c r="D38" i="34"/>
  <c r="G38" i="34"/>
  <c r="I38" i="34"/>
  <c r="Q40" i="34"/>
  <c r="U40" i="34"/>
  <c r="S40" i="34"/>
  <c r="P40" i="34"/>
  <c r="A40" i="34"/>
  <c r="B39" i="34"/>
  <c r="E39" i="34" l="1"/>
  <c r="J39" i="34"/>
  <c r="R41" i="34"/>
  <c r="V41" i="34"/>
  <c r="F39" i="34"/>
  <c r="H39" i="34"/>
  <c r="Q41" i="34"/>
  <c r="T41" i="34"/>
  <c r="G39" i="34"/>
  <c r="I39" i="34"/>
  <c r="D39" i="34"/>
  <c r="U41" i="34"/>
  <c r="S41" i="34"/>
  <c r="V42" i="34"/>
  <c r="P41" i="34"/>
  <c r="A41" i="34"/>
  <c r="B40" i="34"/>
  <c r="E40" i="34" l="1"/>
  <c r="J40" i="34"/>
  <c r="T42" i="34"/>
  <c r="R42" i="34"/>
  <c r="F40" i="34"/>
  <c r="H40" i="34"/>
  <c r="D40" i="34"/>
  <c r="G40" i="34"/>
  <c r="I40" i="34"/>
  <c r="Q42" i="34"/>
  <c r="U42" i="34"/>
  <c r="S42" i="34"/>
  <c r="V43" i="34"/>
  <c r="P42" i="34"/>
  <c r="A42" i="34"/>
  <c r="B41" i="34"/>
  <c r="E41" i="34" l="1"/>
  <c r="J41" i="34"/>
  <c r="T43" i="34"/>
  <c r="R43" i="34"/>
  <c r="F41" i="34"/>
  <c r="H41" i="34"/>
  <c r="I41" i="34"/>
  <c r="D41" i="34"/>
  <c r="G41" i="34"/>
  <c r="Q43" i="34"/>
  <c r="U43" i="34"/>
  <c r="S43" i="34"/>
  <c r="V44" i="34"/>
  <c r="P43" i="34"/>
  <c r="A43" i="34"/>
  <c r="B42" i="34"/>
  <c r="E42" i="34" l="1"/>
  <c r="J42" i="34"/>
  <c r="T44" i="34"/>
  <c r="R44" i="34"/>
  <c r="F42" i="34"/>
  <c r="H42" i="34"/>
  <c r="G42" i="34"/>
  <c r="I42" i="34"/>
  <c r="D42" i="34"/>
  <c r="Q44" i="34"/>
  <c r="U44" i="34"/>
  <c r="S44" i="34"/>
  <c r="P44" i="34"/>
  <c r="V45" i="34"/>
  <c r="A44" i="34"/>
  <c r="B43" i="34"/>
  <c r="E43" i="34" l="1"/>
  <c r="J43" i="34"/>
  <c r="T45" i="34"/>
  <c r="R45" i="34"/>
  <c r="F43" i="34"/>
  <c r="H43" i="34"/>
  <c r="D43" i="34"/>
  <c r="G43" i="34"/>
  <c r="I43" i="34"/>
  <c r="Q45" i="34"/>
  <c r="U45" i="34"/>
  <c r="S45" i="34"/>
  <c r="P45" i="34"/>
  <c r="V46" i="34"/>
  <c r="A45" i="34"/>
  <c r="B44" i="34"/>
  <c r="E44" i="34" l="1"/>
  <c r="J44" i="34"/>
  <c r="T46" i="34"/>
  <c r="R46" i="34"/>
  <c r="F44" i="34"/>
  <c r="H44" i="34"/>
  <c r="D44" i="34"/>
  <c r="G44" i="34"/>
  <c r="I44" i="34"/>
  <c r="Q46" i="34"/>
  <c r="U46" i="34"/>
  <c r="S46" i="34"/>
  <c r="P46" i="34"/>
  <c r="V47" i="34"/>
  <c r="A46" i="34"/>
  <c r="B45" i="34"/>
  <c r="E45" i="34" l="1"/>
  <c r="J45" i="34"/>
  <c r="T47" i="34"/>
  <c r="R47" i="34"/>
  <c r="F45" i="34"/>
  <c r="H45" i="34"/>
  <c r="D45" i="34"/>
  <c r="G45" i="34"/>
  <c r="I45" i="34"/>
  <c r="Q47" i="34"/>
  <c r="U47" i="34"/>
  <c r="S47" i="34"/>
  <c r="P47" i="34"/>
  <c r="V48" i="34"/>
  <c r="A47" i="34"/>
  <c r="B46" i="34"/>
  <c r="E46" i="34" l="1"/>
  <c r="J46" i="34"/>
  <c r="T48" i="34"/>
  <c r="R48" i="34"/>
  <c r="F46" i="34"/>
  <c r="H46" i="34"/>
  <c r="G46" i="34"/>
  <c r="D46" i="34"/>
  <c r="I46" i="34"/>
  <c r="Q48" i="34"/>
  <c r="U48" i="34"/>
  <c r="S48" i="34"/>
  <c r="P48" i="34"/>
  <c r="V49" i="34"/>
  <c r="A48" i="34"/>
  <c r="B47" i="34"/>
  <c r="E47" i="34" l="1"/>
  <c r="J47" i="34"/>
  <c r="T49" i="34"/>
  <c r="R49" i="34"/>
  <c r="F47" i="34"/>
  <c r="H47" i="34"/>
  <c r="D47" i="34"/>
  <c r="G47" i="34"/>
  <c r="I47" i="34"/>
  <c r="Q49" i="34"/>
  <c r="U49" i="34"/>
  <c r="S49" i="34"/>
  <c r="P49" i="34"/>
  <c r="V50" i="34"/>
  <c r="A49" i="34"/>
  <c r="B48" i="34"/>
  <c r="E48" i="34" l="1"/>
  <c r="J48" i="34"/>
  <c r="R51" i="34"/>
  <c r="V51" i="34"/>
  <c r="T50" i="34"/>
  <c r="R50" i="34"/>
  <c r="Q51" i="34"/>
  <c r="U51" i="34"/>
  <c r="P51" i="34"/>
  <c r="S51" i="34"/>
  <c r="T51" i="34"/>
  <c r="F48" i="34"/>
  <c r="H48" i="34"/>
  <c r="I48" i="34"/>
  <c r="D48" i="34"/>
  <c r="G48" i="34"/>
  <c r="Q50" i="34"/>
  <c r="U50" i="34"/>
  <c r="S50" i="34"/>
  <c r="P50" i="34"/>
  <c r="A50" i="34"/>
  <c r="A51" i="34" s="1"/>
  <c r="B49" i="34"/>
  <c r="E49" i="34" l="1"/>
  <c r="J49" i="34"/>
  <c r="R52" i="34"/>
  <c r="V52" i="34"/>
  <c r="B51" i="34"/>
  <c r="A52" i="34"/>
  <c r="P52" i="34"/>
  <c r="Q52" i="34"/>
  <c r="S52" i="34"/>
  <c r="T52" i="34"/>
  <c r="U52" i="34"/>
  <c r="F49" i="34"/>
  <c r="H49" i="34"/>
  <c r="D49" i="34"/>
  <c r="G49" i="34"/>
  <c r="I49" i="34"/>
  <c r="B50" i="34"/>
  <c r="E50" i="34" l="1"/>
  <c r="J50" i="34"/>
  <c r="R53" i="34"/>
  <c r="V53" i="34"/>
  <c r="E51" i="34"/>
  <c r="J51" i="34"/>
  <c r="D51" i="34"/>
  <c r="F51" i="34"/>
  <c r="G51" i="34"/>
  <c r="H51" i="34"/>
  <c r="I51" i="34"/>
  <c r="Q53" i="34"/>
  <c r="U53" i="34"/>
  <c r="P53" i="34"/>
  <c r="S53" i="34"/>
  <c r="T53" i="34"/>
  <c r="A53" i="34"/>
  <c r="B52" i="34"/>
  <c r="F50" i="34"/>
  <c r="H50" i="34"/>
  <c r="D50" i="34"/>
  <c r="G50" i="34"/>
  <c r="I50" i="34"/>
  <c r="R54" i="34" l="1"/>
  <c r="V54" i="34"/>
  <c r="E52" i="34"/>
  <c r="J52" i="34"/>
  <c r="B53" i="34"/>
  <c r="A54" i="34"/>
  <c r="H52" i="34"/>
  <c r="I52" i="34"/>
  <c r="D52" i="34"/>
  <c r="F52" i="34"/>
  <c r="G52" i="34"/>
  <c r="P54" i="34"/>
  <c r="Q54" i="34"/>
  <c r="S54" i="34"/>
  <c r="T54" i="34"/>
  <c r="U54" i="34"/>
  <c r="E53" i="34" l="1"/>
  <c r="J53" i="34"/>
  <c r="R55" i="34"/>
  <c r="V55" i="34"/>
  <c r="A55" i="34"/>
  <c r="B54" i="34"/>
  <c r="Q55" i="34"/>
  <c r="U55" i="34"/>
  <c r="P55" i="34"/>
  <c r="S55" i="34"/>
  <c r="T55" i="34"/>
  <c r="F53" i="34"/>
  <c r="G53" i="34"/>
  <c r="H53" i="34"/>
  <c r="I53" i="34"/>
  <c r="D53" i="34"/>
  <c r="E54" i="34" l="1"/>
  <c r="J54" i="34"/>
  <c r="R56" i="34"/>
  <c r="V56" i="34"/>
  <c r="B55" i="34"/>
  <c r="A56" i="34"/>
  <c r="P56" i="34"/>
  <c r="Q56" i="34"/>
  <c r="S56" i="34"/>
  <c r="T56" i="34"/>
  <c r="U56" i="34"/>
  <c r="H54" i="34"/>
  <c r="I54" i="34"/>
  <c r="D54" i="34"/>
  <c r="F54" i="34"/>
  <c r="G54" i="34"/>
  <c r="R57" i="34" l="1"/>
  <c r="V57" i="34"/>
  <c r="E55" i="34"/>
  <c r="J55" i="34"/>
  <c r="Q57" i="34"/>
  <c r="U57" i="34"/>
  <c r="P57" i="34"/>
  <c r="S57" i="34"/>
  <c r="T57" i="34"/>
  <c r="A57" i="34"/>
  <c r="B56" i="34"/>
  <c r="F55" i="34"/>
  <c r="I55" i="34"/>
  <c r="G55" i="34"/>
  <c r="H55" i="34"/>
  <c r="D55" i="34"/>
  <c r="E56" i="34" l="1"/>
  <c r="J56" i="34"/>
  <c r="R58" i="34"/>
  <c r="V58" i="34"/>
  <c r="B57" i="34"/>
  <c r="A58" i="34"/>
  <c r="P58" i="34"/>
  <c r="Q58" i="34"/>
  <c r="S58" i="34"/>
  <c r="T58" i="34"/>
  <c r="U58" i="34"/>
  <c r="H56" i="34"/>
  <c r="I56" i="34"/>
  <c r="D56" i="34"/>
  <c r="F56" i="34"/>
  <c r="G56" i="34"/>
  <c r="E57" i="34" l="1"/>
  <c r="J57" i="34"/>
  <c r="R59" i="34"/>
  <c r="V59" i="34"/>
  <c r="S59" i="34"/>
  <c r="P59" i="34"/>
  <c r="T59" i="34"/>
  <c r="U59" i="34"/>
  <c r="Q59" i="34"/>
  <c r="V70" i="34"/>
  <c r="F57" i="34"/>
  <c r="I57" i="34"/>
  <c r="G57" i="34"/>
  <c r="H57" i="34"/>
  <c r="D57" i="34"/>
  <c r="A59" i="34"/>
  <c r="A60" i="34" s="1"/>
  <c r="B58" i="34"/>
  <c r="A61" i="34" l="1"/>
  <c r="B60" i="34"/>
  <c r="V71" i="34"/>
  <c r="Q71" i="34"/>
  <c r="P71" i="34"/>
  <c r="U71" i="34"/>
  <c r="T71" i="34"/>
  <c r="R71" i="34"/>
  <c r="S71" i="34"/>
  <c r="E58" i="34"/>
  <c r="J58" i="34"/>
  <c r="R70" i="34"/>
  <c r="S70" i="34"/>
  <c r="P70" i="34"/>
  <c r="T70" i="34"/>
  <c r="Q70" i="34"/>
  <c r="U70" i="34"/>
  <c r="B59" i="34"/>
  <c r="H58" i="34"/>
  <c r="I58" i="34"/>
  <c r="D58" i="34"/>
  <c r="F58" i="34"/>
  <c r="G58" i="34"/>
  <c r="D59" i="34" l="1"/>
  <c r="E59" i="34"/>
  <c r="F59" i="34"/>
  <c r="I59" i="34"/>
  <c r="G59" i="34"/>
  <c r="H59" i="34"/>
  <c r="D60" i="34"/>
  <c r="E60" i="34"/>
  <c r="F60" i="34"/>
  <c r="G60" i="34"/>
  <c r="H60" i="34"/>
  <c r="I60" i="34"/>
  <c r="B61" i="34"/>
  <c r="A62" i="34"/>
  <c r="V72" i="34"/>
  <c r="U72" i="34"/>
  <c r="P72" i="34"/>
  <c r="Q72" i="34"/>
  <c r="R72" i="34"/>
  <c r="T72" i="34"/>
  <c r="S72" i="34"/>
  <c r="J59" i="34"/>
  <c r="B62" i="34" l="1"/>
  <c r="A63" i="34"/>
  <c r="I61" i="34"/>
  <c r="D61" i="34"/>
  <c r="E61" i="34"/>
  <c r="F61" i="34"/>
  <c r="G61" i="34"/>
  <c r="H61" i="34"/>
  <c r="V73" i="34"/>
  <c r="R73" i="34"/>
  <c r="P73" i="34"/>
  <c r="T73" i="34"/>
  <c r="S73" i="34"/>
  <c r="U73" i="34"/>
  <c r="Q73" i="34"/>
  <c r="B63" i="34" l="1"/>
  <c r="A64" i="34"/>
  <c r="D62" i="34"/>
  <c r="E62" i="34"/>
  <c r="F62" i="34"/>
  <c r="G62" i="34"/>
  <c r="H62" i="34"/>
  <c r="I62" i="34"/>
  <c r="V74" i="34"/>
  <c r="Q74" i="34"/>
  <c r="P74" i="34"/>
  <c r="R74" i="34"/>
  <c r="T74" i="34"/>
  <c r="U74" i="34"/>
  <c r="S74" i="34"/>
  <c r="B64" i="34" l="1"/>
  <c r="A65" i="34"/>
  <c r="I63" i="34"/>
  <c r="D63" i="34"/>
  <c r="E63" i="34"/>
  <c r="F63" i="34"/>
  <c r="G63" i="34"/>
  <c r="H63" i="34"/>
  <c r="V75" i="34"/>
  <c r="R75" i="34"/>
  <c r="U75" i="34"/>
  <c r="S75" i="34"/>
  <c r="T75" i="34"/>
  <c r="P75" i="34"/>
  <c r="Q75" i="34"/>
  <c r="B65" i="34" l="1"/>
  <c r="A66" i="34"/>
  <c r="D64" i="34"/>
  <c r="E64" i="34"/>
  <c r="F64" i="34"/>
  <c r="G64" i="34"/>
  <c r="H64" i="34"/>
  <c r="I64" i="34"/>
  <c r="V76" i="34"/>
  <c r="P76" i="34"/>
  <c r="S76" i="34"/>
  <c r="R76" i="34"/>
  <c r="T76" i="34"/>
  <c r="Q76" i="34"/>
  <c r="U76" i="34"/>
  <c r="B66" i="34" l="1"/>
  <c r="A67" i="34"/>
  <c r="I65" i="34"/>
  <c r="D65" i="34"/>
  <c r="E65" i="34"/>
  <c r="F65" i="34"/>
  <c r="G65" i="34"/>
  <c r="H65" i="34"/>
  <c r="Q78" i="34"/>
  <c r="V77" i="34"/>
  <c r="S11" i="34" s="1"/>
  <c r="S77" i="34"/>
  <c r="U77" i="34"/>
  <c r="T77" i="34"/>
  <c r="P77" i="34"/>
  <c r="Q77" i="34"/>
  <c r="R77" i="34"/>
  <c r="A68" i="34" l="1"/>
  <c r="B67" i="34"/>
  <c r="D66" i="34"/>
  <c r="E66" i="34"/>
  <c r="F66" i="34"/>
  <c r="G66" i="34"/>
  <c r="H66" i="34"/>
  <c r="I66" i="34"/>
  <c r="U78" i="34"/>
  <c r="T78" i="34"/>
  <c r="P78" i="34"/>
  <c r="S78" i="34"/>
  <c r="R78" i="34"/>
  <c r="D67" i="34" l="1"/>
  <c r="I67" i="34"/>
  <c r="E67" i="34"/>
  <c r="F67" i="34"/>
  <c r="G67" i="34"/>
  <c r="H67" i="34"/>
  <c r="A69" i="34"/>
  <c r="B68" i="34"/>
  <c r="S10" i="34"/>
  <c r="S12" i="34" s="1"/>
  <c r="D68" i="34" l="1"/>
  <c r="E68" i="34"/>
  <c r="F68" i="34"/>
  <c r="G68" i="34"/>
  <c r="H68" i="34"/>
  <c r="I68" i="34"/>
  <c r="B69" i="34"/>
  <c r="A70" i="34"/>
  <c r="S13" i="34"/>
  <c r="S14" i="34"/>
  <c r="A71" i="34" l="1"/>
  <c r="B70" i="34"/>
  <c r="D69" i="34"/>
  <c r="E69" i="34"/>
  <c r="I69" i="34"/>
  <c r="F69" i="34"/>
  <c r="G69" i="34"/>
  <c r="H69" i="34"/>
  <c r="D70" i="34" l="1"/>
  <c r="E70" i="34"/>
  <c r="F70" i="34"/>
  <c r="G70" i="34"/>
  <c r="H70" i="34"/>
  <c r="I70" i="34"/>
  <c r="J70" i="34"/>
  <c r="A72" i="34"/>
  <c r="B71" i="34"/>
  <c r="I71" i="34" l="1"/>
  <c r="D71" i="34"/>
  <c r="E71" i="34"/>
  <c r="F71" i="34"/>
  <c r="G71" i="34"/>
  <c r="H71" i="34"/>
  <c r="J71" i="34"/>
  <c r="B72" i="34"/>
  <c r="A73" i="34"/>
  <c r="B73" i="34" l="1"/>
  <c r="A74" i="34"/>
  <c r="D72" i="34"/>
  <c r="E72" i="34"/>
  <c r="F72" i="34"/>
  <c r="G72" i="34"/>
  <c r="H72" i="34"/>
  <c r="I72" i="34"/>
  <c r="J72" i="34"/>
  <c r="A75" i="34" l="1"/>
  <c r="B74" i="34"/>
  <c r="I73" i="34"/>
  <c r="D73" i="34"/>
  <c r="E73" i="34"/>
  <c r="F73" i="34"/>
  <c r="G73" i="34"/>
  <c r="H73" i="34"/>
  <c r="J73" i="34"/>
  <c r="D74" i="34" l="1"/>
  <c r="E74" i="34"/>
  <c r="F74" i="34"/>
  <c r="G74" i="34"/>
  <c r="H74" i="34"/>
  <c r="I74" i="34"/>
  <c r="J74" i="34"/>
  <c r="B75" i="34"/>
  <c r="A76" i="34"/>
  <c r="A77" i="34" l="1"/>
  <c r="B76" i="34"/>
  <c r="D75" i="34"/>
  <c r="E75" i="34"/>
  <c r="F75" i="34"/>
  <c r="G75" i="34"/>
  <c r="H75" i="34"/>
  <c r="I75" i="34"/>
  <c r="J75" i="34"/>
  <c r="D76" i="34" l="1"/>
  <c r="E76" i="34"/>
  <c r="F76" i="34"/>
  <c r="G76" i="34"/>
  <c r="H76" i="34"/>
  <c r="I76" i="34"/>
  <c r="J76" i="34"/>
  <c r="A78" i="34"/>
  <c r="B78" i="34" s="1"/>
  <c r="B77" i="34"/>
  <c r="D77" i="34" l="1"/>
  <c r="E77" i="34"/>
  <c r="F77" i="34"/>
  <c r="G77" i="34"/>
  <c r="I77" i="34"/>
  <c r="H77" i="34"/>
  <c r="J77" i="34"/>
  <c r="G11" i="34" s="1"/>
  <c r="D78" i="34"/>
  <c r="E78" i="34"/>
  <c r="F78" i="34"/>
  <c r="G78" i="34"/>
  <c r="H78" i="34"/>
  <c r="I78" i="34"/>
  <c r="J78" i="34"/>
  <c r="G10" i="34" l="1"/>
  <c r="G12" i="34" s="1"/>
  <c r="G13" i="34" l="1"/>
  <c r="G1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Bettina Schäppi</author>
  </authors>
  <commentList>
    <comment ref="C16" authorId="0" shapeId="0" xr:uid="{E3812236-9D08-49C3-8D12-7BCF4860CEC3}">
      <text>
        <r>
          <rPr>
            <b/>
            <sz val="9"/>
            <color indexed="81"/>
            <rFont val="Segoe UI"/>
            <family val="2"/>
          </rPr>
          <t>Username: nbudgetuser 
Password: 5XHL4NYOITFfuyNWDs92</t>
        </r>
        <r>
          <rPr>
            <sz val="9"/>
            <color indexed="81"/>
            <rFont val="Segoe UI"/>
            <family val="2"/>
          </rPr>
          <t xml:space="preserve">
</t>
        </r>
      </text>
    </comment>
    <comment ref="B75" authorId="0" shapeId="0" xr:uid="{2929B68C-C371-4A63-B4B0-D1598BBF1566}">
      <text>
        <r>
          <rPr>
            <b/>
            <sz val="9"/>
            <color indexed="81"/>
            <rFont val="Segoe UI"/>
            <family val="2"/>
          </rPr>
          <t>hidden sheet, required for data transformation to the required CSV format of the R tool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Bettina Schäppi</author>
  </authors>
  <commentList>
    <comment ref="T31" authorId="0" shapeId="0" xr:uid="{4609884E-15BD-4193-BE8E-38350A3B4743}">
      <text>
        <r>
          <rPr>
            <b/>
            <sz val="9"/>
            <color indexed="81"/>
            <rFont val="Segoe UI"/>
            <family val="2"/>
          </rPr>
          <t>=(N wasted in Reference year - N wasted in year i) / (N wasted in Reference year)</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Bettina Schäppi</author>
  </authors>
  <commentList>
    <comment ref="K2" authorId="0" shapeId="0" xr:uid="{CCDA7006-FA7B-4690-8DCB-4DC255B88500}">
      <text>
        <r>
          <rPr>
            <b/>
            <sz val="9"/>
            <color indexed="81"/>
            <rFont val="Segoe UI"/>
            <family val="2"/>
          </rPr>
          <t>For Definitions of the different N species see sheet 1. Readme</t>
        </r>
        <r>
          <rPr>
            <sz val="9"/>
            <color indexed="81"/>
            <rFont val="Segoe UI"/>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<sst xmlns="http://schemas.openxmlformats.org/spreadsheetml/2006/main" count="10743" uniqueCount="975">
  <si>
    <t>Readme</t>
  </si>
  <si>
    <t xml:space="preserve">Notes: </t>
  </si>
  <si>
    <t xml:space="preserve">This template currently contains dummy values for N flows for the years 2018, 2020 and 2022 including corresponding uncertaintes (i.e. identical values for all N flows in a given year). Thus all figures and values in the output tables are only illustrative and do not reflect effective N inputs or outputs. </t>
  </si>
  <si>
    <t>Description</t>
  </si>
  <si>
    <t xml:space="preserve">Link to R visualization tool: </t>
  </si>
  <si>
    <t>Nitrogen budget visualisation tool (ceh.ac.uk)</t>
  </si>
  <si>
    <t>Structure of the template</t>
  </si>
  <si>
    <t>Tables to be edited</t>
  </si>
  <si>
    <t>Nr.</t>
  </si>
  <si>
    <t>Sheet</t>
  </si>
  <si>
    <t>Workflow &amp; editing</t>
  </si>
  <si>
    <t>3.1.a</t>
  </si>
  <si>
    <t>Input Output Matrix per (sub-)pool</t>
  </si>
  <si>
    <t>Select input data (year, species) to be displayed by drop-down list</t>
  </si>
  <si>
    <t>3.1.b</t>
  </si>
  <si>
    <t>Lists all N flows of a selected pool and shows total inputs and outputs including their uncertainty</t>
  </si>
  <si>
    <t>3.1.c</t>
  </si>
  <si>
    <t>3.2.a</t>
  </si>
  <si>
    <t>NUE</t>
  </si>
  <si>
    <t>3.2.b</t>
  </si>
  <si>
    <t>NUE Agriculture</t>
  </si>
  <si>
    <t xml:space="preserve">Provides nitrogen use efficiencies (NUE) for the subpools of the pool agriculture, including a detailed list of relevant input and output N flows. </t>
  </si>
  <si>
    <t>Select input data (year) to be displayed by drop-down list</t>
  </si>
  <si>
    <t>3.3a</t>
  </si>
  <si>
    <t>3.3b</t>
  </si>
  <si>
    <t>Time series: Nr losses</t>
  </si>
  <si>
    <t>Save table as CSV file
Import table to R-Tool</t>
  </si>
  <si>
    <t>Background tables (no editing necessary)</t>
  </si>
  <si>
    <t>5a</t>
  </si>
  <si>
    <t>Definitions</t>
  </si>
  <si>
    <t>Definitions and abbreviations used in the database</t>
  </si>
  <si>
    <t>5b</t>
  </si>
  <si>
    <t>Background tables for figures</t>
  </si>
  <si>
    <t>5c</t>
  </si>
  <si>
    <t>Flow</t>
  </si>
  <si>
    <t>Flow Code</t>
  </si>
  <si>
    <t>Pool-Out</t>
  </si>
  <si>
    <t>Subpool-Out</t>
  </si>
  <si>
    <t>Subpool-Out description</t>
  </si>
  <si>
    <t>Pool-In</t>
  </si>
  <si>
    <t>Subpool-In</t>
  </si>
  <si>
    <t>Subpool-In description</t>
  </si>
  <si>
    <t>Flow name</t>
  </si>
  <si>
    <t>reactive/inactive</t>
  </si>
  <si>
    <t>Species</t>
  </si>
  <si>
    <t>Value</t>
  </si>
  <si>
    <t>Uncertainty</t>
  </si>
  <si>
    <t>Year</t>
  </si>
  <si>
    <t>Data sources</t>
  </si>
  <si>
    <t>Comment</t>
  </si>
  <si>
    <t>Deviation from Guidance Document and justification</t>
  </si>
  <si>
    <t>Country</t>
  </si>
  <si>
    <t>Flow type</t>
  </si>
  <si>
    <t>-</t>
  </si>
  <si>
    <t>kt N</t>
  </si>
  <si>
    <t>%</t>
  </si>
  <si>
    <t>text</t>
  </si>
  <si>
    <t>overViewType</t>
  </si>
  <si>
    <t>Uncertainty contribution</t>
  </si>
  <si>
    <t>Energy and fuels</t>
  </si>
  <si>
    <t>EF</t>
  </si>
  <si>
    <t>EC</t>
  </si>
  <si>
    <t>IC</t>
  </si>
  <si>
    <t>Fuel for industry</t>
  </si>
  <si>
    <t>reactive</t>
  </si>
  <si>
    <t>Nmix</t>
  </si>
  <si>
    <t>Germany</t>
  </si>
  <si>
    <t>useful output</t>
  </si>
  <si>
    <t>TR</t>
  </si>
  <si>
    <t>Fuel for transport</t>
  </si>
  <si>
    <t>OE</t>
  </si>
  <si>
    <t>Fuel for heating</t>
  </si>
  <si>
    <t>MP</t>
  </si>
  <si>
    <t>OP</t>
  </si>
  <si>
    <t>Fuel used as feedstock</t>
  </si>
  <si>
    <t>AT</t>
  </si>
  <si>
    <t>Emissions</t>
  </si>
  <si>
    <t>NH3</t>
  </si>
  <si>
    <t>N waste</t>
  </si>
  <si>
    <t>NOx</t>
  </si>
  <si>
    <t>N2O</t>
  </si>
  <si>
    <t>RW</t>
  </si>
  <si>
    <t>Fuel export</t>
  </si>
  <si>
    <t>Export of transport fuels</t>
  </si>
  <si>
    <t>Materials and products</t>
  </si>
  <si>
    <t>FP</t>
  </si>
  <si>
    <t>AG</t>
  </si>
  <si>
    <t>MM</t>
  </si>
  <si>
    <t>Farm animal feed</t>
  </si>
  <si>
    <t>BC</t>
  </si>
  <si>
    <t>Organic waste as biofuels substrate</t>
  </si>
  <si>
    <t>recycling</t>
  </si>
  <si>
    <t>WS</t>
  </si>
  <si>
    <t>SO</t>
  </si>
  <si>
    <t>WW</t>
  </si>
  <si>
    <t>HS</t>
  </si>
  <si>
    <t>Food products</t>
  </si>
  <si>
    <t>HY</t>
  </si>
  <si>
    <t>SW</t>
  </si>
  <si>
    <t>Untreated wastewater</t>
  </si>
  <si>
    <t>Industrial waste fuels</t>
  </si>
  <si>
    <t>Food export</t>
  </si>
  <si>
    <t>SM</t>
  </si>
  <si>
    <t>Mineral fertilizer</t>
  </si>
  <si>
    <t xml:space="preserve">Seeds and planting material </t>
  </si>
  <si>
    <t>Organic waste for composting</t>
  </si>
  <si>
    <t>Consumer goods</t>
  </si>
  <si>
    <t>Other industry waste</t>
  </si>
  <si>
    <t>Other industry wastewater</t>
  </si>
  <si>
    <t>Other goods export</t>
  </si>
  <si>
    <t>Agriculture</t>
  </si>
  <si>
    <t>Fodder crops</t>
  </si>
  <si>
    <t>Farm crops substrate</t>
  </si>
  <si>
    <t>Food crop products</t>
  </si>
  <si>
    <t>Crop products for industrial use</t>
  </si>
  <si>
    <t>FS</t>
  </si>
  <si>
    <t>FO</t>
  </si>
  <si>
    <t>WL</t>
  </si>
  <si>
    <t>OL</t>
  </si>
  <si>
    <t>inert</t>
  </si>
  <si>
    <t>N2</t>
  </si>
  <si>
    <t>GW</t>
  </si>
  <si>
    <t>Leaching</t>
  </si>
  <si>
    <t>Manure for biofuel production</t>
  </si>
  <si>
    <t>Animal products</t>
  </si>
  <si>
    <t>Non-edible animal products</t>
  </si>
  <si>
    <t>Live animal export</t>
  </si>
  <si>
    <t>Manure application</t>
  </si>
  <si>
    <t>Manure export</t>
  </si>
  <si>
    <t>Compost for private gardens</t>
  </si>
  <si>
    <t>Biofuels production residues</t>
  </si>
  <si>
    <t>Digestate fertilizer</t>
  </si>
  <si>
    <t>Forest</t>
  </si>
  <si>
    <t>Industrial round wood</t>
  </si>
  <si>
    <t>Fuel wood for households</t>
  </si>
  <si>
    <t>Fuel wood for industry</t>
  </si>
  <si>
    <t xml:space="preserve">Leaching </t>
  </si>
  <si>
    <t>Solid waste export</t>
  </si>
  <si>
    <t>Wastewater from landfills</t>
  </si>
  <si>
    <t>Sewage sludge incineration</t>
  </si>
  <si>
    <t>Sewage sludge fertilizer</t>
  </si>
  <si>
    <t>Treated wastewater discharge</t>
  </si>
  <si>
    <t>CW</t>
  </si>
  <si>
    <t>Humans and Settlements</t>
  </si>
  <si>
    <t>Organic waste biofuel substrate</t>
  </si>
  <si>
    <t>Household waste</t>
  </si>
  <si>
    <t>Municipal wastewater</t>
  </si>
  <si>
    <t>Recycling</t>
  </si>
  <si>
    <t>Combustion N2 fixation</t>
  </si>
  <si>
    <t>Deposition</t>
  </si>
  <si>
    <t>N2 fixation</t>
  </si>
  <si>
    <t>Atmospheric outflow</t>
  </si>
  <si>
    <t>Hydrosphere</t>
  </si>
  <si>
    <t>Drinking water</t>
  </si>
  <si>
    <t>Animal drinking water</t>
  </si>
  <si>
    <t>Irrigation</t>
  </si>
  <si>
    <t>Biomass for energy production</t>
  </si>
  <si>
    <t>Inflow to coastal waters</t>
  </si>
  <si>
    <t>Export of groundwater</t>
  </si>
  <si>
    <t>Export of surface water</t>
  </si>
  <si>
    <t>Rest of the world</t>
  </si>
  <si>
    <t>Fuel import</t>
  </si>
  <si>
    <t>import</t>
  </si>
  <si>
    <t>Energy conversion</t>
  </si>
  <si>
    <t>Import of transport fuel</t>
  </si>
  <si>
    <t>Animal feed import</t>
  </si>
  <si>
    <t>Live animal import</t>
  </si>
  <si>
    <t>Manure import</t>
  </si>
  <si>
    <t>Mineral fertilizer import</t>
  </si>
  <si>
    <t>Food import</t>
  </si>
  <si>
    <t xml:space="preserve">Other goods import </t>
  </si>
  <si>
    <t>Solid waste import</t>
  </si>
  <si>
    <t>Import of groundwater</t>
  </si>
  <si>
    <t>Import of surface water</t>
  </si>
  <si>
    <t>3a Input and output matrix</t>
  </si>
  <si>
    <t>Data selection</t>
  </si>
  <si>
    <t>N-Species</t>
  </si>
  <si>
    <t>Ntot</t>
  </si>
  <si>
    <t>Total inputs and outputs per pool in kt N</t>
  </si>
  <si>
    <t>Pool In</t>
  </si>
  <si>
    <t>Total kt N</t>
  </si>
  <si>
    <t>Pool Out</t>
  </si>
  <si>
    <t>Total inputs and outputs per subpool in kt N</t>
  </si>
  <si>
    <t>Sub-pool In</t>
  </si>
  <si>
    <t>Sub-pool Out</t>
  </si>
  <si>
    <t>3b Input and output flows per pool</t>
  </si>
  <si>
    <t>Pool</t>
  </si>
  <si>
    <t>Total absolute uncertainty</t>
  </si>
  <si>
    <t>Total relative uncertainty</t>
  </si>
  <si>
    <t>Uncertainty range</t>
  </si>
  <si>
    <t>upper</t>
  </si>
  <si>
    <t>lower</t>
  </si>
  <si>
    <t>Input flow</t>
  </si>
  <si>
    <t>Input from pool</t>
  </si>
  <si>
    <t>Input from subpool</t>
  </si>
  <si>
    <t>Type</t>
  </si>
  <si>
    <t>Output flow</t>
  </si>
  <si>
    <t>Output from subpool</t>
  </si>
  <si>
    <t>Output to pool</t>
  </si>
  <si>
    <t>Background tables for Graphs (select [+ ] to open and [-] to close)</t>
  </si>
  <si>
    <t>Background tables for Graphs</t>
  </si>
  <si>
    <t>Data to be displayed can be selected from the drop-down (cells marked in yellow)</t>
  </si>
  <si>
    <t>To display averages over multiple years, add the following information:</t>
  </si>
  <si>
    <t>Year min</t>
  </si>
  <si>
    <t>Year max</t>
  </si>
  <si>
    <t>Number of data points in the selected time frame</t>
  </si>
  <si>
    <t xml:space="preserve">Select whether a single year or an average is to be displayed: </t>
  </si>
  <si>
    <t>Show subpool of pool</t>
  </si>
  <si>
    <r>
      <t>The following figures provide an overview of total inputs and outputs per</t>
    </r>
    <r>
      <rPr>
        <b/>
        <sz val="11"/>
        <rFont val="Calibri"/>
        <family val="2"/>
        <scheme val="minor"/>
      </rPr>
      <t xml:space="preserve"> pool.</t>
    </r>
  </si>
  <si>
    <t>Inputs</t>
  </si>
  <si>
    <t>Outputs</t>
  </si>
  <si>
    <t>Stock change
(Inputs - Outputs)</t>
  </si>
  <si>
    <t>Stock change</t>
  </si>
  <si>
    <t>Atmosphere</t>
  </si>
  <si>
    <t>Rest of the World</t>
  </si>
  <si>
    <r>
      <t xml:space="preserve">The following figures provide an overview of total inputs and outputs per </t>
    </r>
    <r>
      <rPr>
        <b/>
        <sz val="11"/>
        <rFont val="Calibri"/>
        <family val="2"/>
        <scheme val="minor"/>
      </rPr>
      <t>subpool.</t>
    </r>
  </si>
  <si>
    <t>Stock change 
(Inputs - Outputs)</t>
  </si>
  <si>
    <t>Subpools</t>
  </si>
  <si>
    <t>3.2.a Nitrogen use efficiency</t>
  </si>
  <si>
    <t xml:space="preserve">Year </t>
  </si>
  <si>
    <t>Background Info for Graphs</t>
  </si>
  <si>
    <t>Import</t>
  </si>
  <si>
    <t>Useful Output</t>
  </si>
  <si>
    <t>N use efficiency (NUE)</t>
  </si>
  <si>
    <t>Additional</t>
  </si>
  <si>
    <t>Imports</t>
  </si>
  <si>
    <t>Useful</t>
  </si>
  <si>
    <t>(Useful outputs+recycling)/ Total inputs</t>
  </si>
  <si>
    <t>Select pool to be displayed in Graph</t>
  </si>
  <si>
    <t>Input</t>
  </si>
  <si>
    <t>Output</t>
  </si>
  <si>
    <t>Definition of inputs and outputs (left: select [+] to open and [-] to close)</t>
  </si>
  <si>
    <t>N-flows that are recycled within the wider system before they either form a useful output or a waste</t>
  </si>
  <si>
    <t>Inputs from outside the wider system (from pool Rest of the World)</t>
  </si>
  <si>
    <t>Useful/desired N-containing products (e.g. food, natural fibres)</t>
  </si>
  <si>
    <t>Share of useful outputs in total inputs</t>
  </si>
  <si>
    <t>N use efficiency per sub-pool</t>
  </si>
  <si>
    <t>Select pool</t>
  </si>
  <si>
    <t>Inputs/wastees by species (top: select [+] to open and [-] to close)</t>
  </si>
  <si>
    <t>Titles for Graphs</t>
  </si>
  <si>
    <t>Total</t>
  </si>
  <si>
    <t>3.2.b N-Efficiency Agriculture</t>
  </si>
  <si>
    <t>The following sections show N-efficiency for each of the agricultural subpools</t>
  </si>
  <si>
    <t>Soil management</t>
  </si>
  <si>
    <t>Outputs: Useful</t>
  </si>
  <si>
    <t>MP.OP-AG.SM-Mineral fertilizer-Nmix</t>
  </si>
  <si>
    <t>AG.SM-AG.MM-Fodder crops-Nmix</t>
  </si>
  <si>
    <t>MP.FP-AG.SM-Seeds and planting material -Nmix</t>
  </si>
  <si>
    <t>AG.SM-AG.BC-Farm crops substrate-Nmix</t>
  </si>
  <si>
    <t>AG.MM-AG.SM-Manure application-Nmix</t>
  </si>
  <si>
    <t>AG.SM-MP.FP-Food crop products-Nmix</t>
  </si>
  <si>
    <t>AG.BC-AG.SM-Digestate fertilizer-Nmix</t>
  </si>
  <si>
    <t>AG.SM-MP.OP-Crop products for industrial use-Nmix</t>
  </si>
  <si>
    <t>Total Useful outputs</t>
  </si>
  <si>
    <t>HY.GW-AG.SM-Irrigation-Nmix</t>
  </si>
  <si>
    <t>RW.RW-AG.SM-Manure import-Nmix</t>
  </si>
  <si>
    <t>Total N Inputs</t>
  </si>
  <si>
    <t>N-Efficiency = (Useful outputs +  recycling)/Inputs</t>
  </si>
  <si>
    <t>Manure management, storage and animal husbandry</t>
  </si>
  <si>
    <t>MP.FP-AG.MM-Farm animal feed-Nmix</t>
  </si>
  <si>
    <t>AG.MM-MP.FP-Animal products-Nmix</t>
  </si>
  <si>
    <t>AG.MM-MP.OP-Non-edible animal products-Nmix</t>
  </si>
  <si>
    <t>AG.MM-RW.RW-Live animal export-Nmix</t>
  </si>
  <si>
    <t>HY.GW-AG.MM-Animal drinking water-Nmix</t>
  </si>
  <si>
    <t>AG.MM-RW.RW-Manure export-Nmix</t>
  </si>
  <si>
    <t>RW.RW-AG.MM-Animal feed import-Nmix</t>
  </si>
  <si>
    <t>RW.RW-AG.MM-Live animal import-Nmix</t>
  </si>
  <si>
    <t>Outputs: Recycling</t>
  </si>
  <si>
    <t>AG.MM-AG.BC-Manure for biofuel production-Nmix</t>
  </si>
  <si>
    <t>Total Recycling</t>
  </si>
  <si>
    <t>Biofuel production and composting</t>
  </si>
  <si>
    <t>AG.BC-HS.HS-Compost for private gardens-Nmix</t>
  </si>
  <si>
    <t>HY.SW-AG.BC-Biomass for energy production-Nmix</t>
  </si>
  <si>
    <t>HY.CW-AG.BC-Biomass for energy production-Nmix</t>
  </si>
  <si>
    <t>Inputs/Waste by species (top: select [+] to open and [-] to close)</t>
  </si>
  <si>
    <t xml:space="preserve">Start Year </t>
  </si>
  <si>
    <t>End Year</t>
  </si>
  <si>
    <t>Interval</t>
  </si>
  <si>
    <t>Materials and products in industry</t>
  </si>
  <si>
    <t>Reduction achieved</t>
  </si>
  <si>
    <t>Reduction required to meet target</t>
  </si>
  <si>
    <t>select pool</t>
  </si>
  <si>
    <t>3.3.b Time series: Nr losses &amp; inputs per pool</t>
  </si>
  <si>
    <t>Time series of N inputs per pool</t>
  </si>
  <si>
    <t>Inputs per Pool and year</t>
  </si>
  <si>
    <t>Total N-Inputs</t>
  </si>
  <si>
    <t>N-inputs</t>
  </si>
  <si>
    <t>Time series of N-inputs to a specific pool</t>
  </si>
  <si>
    <t>Losses of reactive N to "atmosphere"</t>
  </si>
  <si>
    <t>Losses of reactive N to "hydrosphere"</t>
  </si>
  <si>
    <t>Time series of N flows per pool</t>
  </si>
  <si>
    <t>Inputs: Additional</t>
  </si>
  <si>
    <t>Inputs: Recycling</t>
  </si>
  <si>
    <t>Inputs: Import</t>
  </si>
  <si>
    <t>Outputs: N waste</t>
  </si>
  <si>
    <t>source</t>
  </si>
  <si>
    <t>target</t>
  </si>
  <si>
    <t>description</t>
  </si>
  <si>
    <t>species</t>
  </si>
  <si>
    <t>value</t>
  </si>
  <si>
    <t>year</t>
  </si>
  <si>
    <t>details</t>
  </si>
  <si>
    <t>country</t>
  </si>
  <si>
    <t>flowcode</t>
  </si>
  <si>
    <t>Abbreviations</t>
  </si>
  <si>
    <t xml:space="preserve">pool nr. </t>
  </si>
  <si>
    <t>pool abbr.</t>
  </si>
  <si>
    <t>pool</t>
  </si>
  <si>
    <t>subpool abbr.</t>
  </si>
  <si>
    <t>subpool</t>
  </si>
  <si>
    <t>part of pool</t>
  </si>
  <si>
    <t>Compound/Matrix</t>
  </si>
  <si>
    <t>Pools with subpools</t>
  </si>
  <si>
    <t>Pools with for which NUE is defined</t>
  </si>
  <si>
    <t>Manufacturing industries and construction</t>
  </si>
  <si>
    <t>Transport</t>
  </si>
  <si>
    <t>Humans and settlements</t>
  </si>
  <si>
    <t>Other energy and fuels</t>
  </si>
  <si>
    <t>Food processing</t>
  </si>
  <si>
    <t>Other producing industry</t>
  </si>
  <si>
    <t>*</t>
  </si>
  <si>
    <t>Other land</t>
  </si>
  <si>
    <t>Wetland</t>
  </si>
  <si>
    <t>Solid waste</t>
  </si>
  <si>
    <t>Wastewater</t>
  </si>
  <si>
    <t>Groundwater</t>
  </si>
  <si>
    <t>Surface water</t>
  </si>
  <si>
    <t>Coastal water</t>
  </si>
  <si>
    <t>MP.OP-EF.IC-Industrial waste fuels-Nmix</t>
  </si>
  <si>
    <t>EF.EC-MP.OP-Fuel used as feedstock-Nmix</t>
  </si>
  <si>
    <t>MP.FP-HS.HS-Food products-Nmix</t>
  </si>
  <si>
    <t>EF.EC-AT.AT-Emissions-NH3</t>
  </si>
  <si>
    <t>MP.FP-HY.SW-Untreated wastewater-Nmix</t>
  </si>
  <si>
    <t>EF.EC-RW.RW-Fuel export-Nmix</t>
  </si>
  <si>
    <t>FS.FO-EF.OE-Fuel wood for households-Nmix</t>
  </si>
  <si>
    <t>MP.OP-HS.HS-Consumer goods-Nmix</t>
  </si>
  <si>
    <t>EF.EC-AT.AT-Emissions-NOx</t>
  </si>
  <si>
    <t>MP.OP-HY.SW-Untreated wastewater-Nmix</t>
  </si>
  <si>
    <t>EF.TR-RW.RW-Export of transport fuels-Nmix</t>
  </si>
  <si>
    <t>FS.FO-EF.IC-Fuel wood for industry-Nmix</t>
  </si>
  <si>
    <t>MP.OP-HS.HS-Mineral fertilizer-Nmix</t>
  </si>
  <si>
    <t>EF.EC-AT.AT-Emissions-N2O</t>
  </si>
  <si>
    <t>AG.SM-HY.GW-Leaching-Nmix</t>
  </si>
  <si>
    <t>MP.FP-RW.RW-Food export-Nmix</t>
  </si>
  <si>
    <t>EF.IC-AT.AT-Emissions-NH3</t>
  </si>
  <si>
    <t>AT.AT-EF.IC-Combustion N2 fixation-N2</t>
  </si>
  <si>
    <t>EF.IC-AT.AT-Emissions-NOx</t>
  </si>
  <si>
    <t>FS.FO-HY.GW-Leaching-Nmix</t>
  </si>
  <si>
    <t>MP.OP-RW.RW-Other goods export-Nmix</t>
  </si>
  <si>
    <t>AT.AT-EF.OE-Combustion N2 fixation-N2</t>
  </si>
  <si>
    <t>FS.FO-MP.OP-Industrial round wood-Nmix</t>
  </si>
  <si>
    <t>AT.AT-FS.FO-N2 fixation-N2</t>
  </si>
  <si>
    <t>EF.IC-AT.AT-Emissions-N2O</t>
  </si>
  <si>
    <t>AT.AT-EF.TR-Combustion N2 fixation-N2</t>
  </si>
  <si>
    <t>HS.HS-MP.OP-Recycling-Nmix</t>
  </si>
  <si>
    <t>HY.GW-HS.HS-Drinking water-Nmix</t>
  </si>
  <si>
    <t>EF.TR-AT.AT-Emissions-NH3</t>
  </si>
  <si>
    <t>FS.WL-HY.GW-Leaching -Nmix</t>
  </si>
  <si>
    <t>RW.RW-EF.EC-Fuel import-Nmix</t>
  </si>
  <si>
    <t>EF.TR-AT.AT-Emissions-NOx</t>
  </si>
  <si>
    <t>AT.AT-FS.WL-N2 fixation-N2</t>
  </si>
  <si>
    <t>EF.TR-AT.AT-Emissions-N2O</t>
  </si>
  <si>
    <t>EF.OE-AT.AT-Emissions-NH3</t>
  </si>
  <si>
    <t>RW.RW-MP.FP-Food import-Nmix</t>
  </si>
  <si>
    <t>EF.OE-AT.AT-Emissions-NOx</t>
  </si>
  <si>
    <t>HS.HS-HY.GW-Untreated wastewater-Nmix</t>
  </si>
  <si>
    <t>HY.GW-RW.RW-Export of groundwater-Nmix</t>
  </si>
  <si>
    <t>RW.RW-MP.OP-Other goods import -Nmix</t>
  </si>
  <si>
    <t>AT.AT-FS.OL-N2 fixation-N2</t>
  </si>
  <si>
    <t>EF.OE-AT.AT-Emissions-N2O</t>
  </si>
  <si>
    <t>HS.HS-HY.SW-Untreated wastewater-Nmix</t>
  </si>
  <si>
    <t>HY.SW-RW.RW-Export of surface water-Nmix</t>
  </si>
  <si>
    <t>MP.OP-AT.AT-Emissions-NH3</t>
  </si>
  <si>
    <t>HS.HS-HY.CW-Untreated wastewater-Nmix</t>
  </si>
  <si>
    <t>MP.OP-AT.AT-Emissions-NOx</t>
  </si>
  <si>
    <t>MP.OP-AT.AT-Emissions-N2O</t>
  </si>
  <si>
    <t>AG.SM-AT.AT-Emissions-NH3</t>
  </si>
  <si>
    <t>AT.AT-HY.SW-N2 fixation-N2</t>
  </si>
  <si>
    <t>AG.SM-AT.AT-Emissions-N2O</t>
  </si>
  <si>
    <t>AG.SM-AT.AT-Emissions-NOx</t>
  </si>
  <si>
    <t>AT.AT-HY.CW-N2 fixation-N2</t>
  </si>
  <si>
    <t>AG.MM-AT.AT-Emissions-NH3</t>
  </si>
  <si>
    <t>RW.RW-HY.GW-Import of groundwater-Nmix</t>
  </si>
  <si>
    <t>AG.MM-AT.AT-Emissions-N2O</t>
  </si>
  <si>
    <t>RW.RW-HY.SW-Import of surface water-Nmix</t>
  </si>
  <si>
    <t>AG.MM-AT.AT-Emissions-NOx</t>
  </si>
  <si>
    <t>AG.BC-AT.AT-Emissions-NOx</t>
  </si>
  <si>
    <t>AG.BC-AT.AT-Emissions-N2O</t>
  </si>
  <si>
    <t>AG.BC-AT.AT-Emissions-NH3</t>
  </si>
  <si>
    <t>FS.FO-AT.AT-Emissions-N2O</t>
  </si>
  <si>
    <t>FS.FO-AT.AT-Emissions-NOx</t>
  </si>
  <si>
    <t>FS.OL-AT.AT-Emissions-N2O</t>
  </si>
  <si>
    <t>FS.OL-AT.AT-Emissions-NOx</t>
  </si>
  <si>
    <t>FS.WL-AT.AT-Emissions-N2O</t>
  </si>
  <si>
    <t>FS.WL-AT.AT-Emissions-NOx</t>
  </si>
  <si>
    <t>HS.HS-AT.AT-Emissions-NH3</t>
  </si>
  <si>
    <t>Flowcode</t>
  </si>
  <si>
    <t>Input from</t>
  </si>
  <si>
    <t>Output to</t>
  </si>
  <si>
    <t>EF.EC-EF.IC-Fuel for industry-Nmix</t>
  </si>
  <si>
    <t>EF.EC-EF.TR-Fuel for transport-Nmix</t>
  </si>
  <si>
    <t>EF.EC-EF.OE-Fuel for heating-Nmix</t>
  </si>
  <si>
    <t>Biofuels</t>
  </si>
  <si>
    <t>Ammonia as fuel</t>
  </si>
  <si>
    <t>Biofuels production wastewater</t>
  </si>
  <si>
    <t>STAN Flow name</t>
  </si>
  <si>
    <t>fuel for industry</t>
  </si>
  <si>
    <t>fuel for transport</t>
  </si>
  <si>
    <t>fuel for heating</t>
  </si>
  <si>
    <t>fuel used as feedstock</t>
  </si>
  <si>
    <t>fuel export</t>
  </si>
  <si>
    <t>export of transport fuel</t>
  </si>
  <si>
    <t>farm animal feed</t>
  </si>
  <si>
    <t>food industry waste</t>
  </si>
  <si>
    <t>food industry wastewater</t>
  </si>
  <si>
    <t>food products</t>
  </si>
  <si>
    <t>food export</t>
  </si>
  <si>
    <t>seeds and planting material</t>
  </si>
  <si>
    <t>ammonia as fuel</t>
  </si>
  <si>
    <t>consumer goods</t>
  </si>
  <si>
    <t>mineral fertilizer export</t>
  </si>
  <si>
    <t>other industry waste</t>
  </si>
  <si>
    <t>other industry wastewater</t>
  </si>
  <si>
    <t>other goods export</t>
  </si>
  <si>
    <t>fodder crops</t>
  </si>
  <si>
    <t>farm crops substrate</t>
  </si>
  <si>
    <t>food crop products</t>
  </si>
  <si>
    <t>crop products for industrial use</t>
  </si>
  <si>
    <t>manure for biofuel production</t>
  </si>
  <si>
    <t>animal products</t>
  </si>
  <si>
    <t>non-edible animal products</t>
  </si>
  <si>
    <t>live animal export</t>
  </si>
  <si>
    <t>manure application</t>
  </si>
  <si>
    <t>manure export</t>
  </si>
  <si>
    <t>biofuels production wastewater</t>
  </si>
  <si>
    <t>biofuels production residues</t>
  </si>
  <si>
    <t>digestate fertilizer</t>
  </si>
  <si>
    <t>industrial round wood</t>
  </si>
  <si>
    <t>fuel wood for households</t>
  </si>
  <si>
    <t>fuel wood for industry</t>
  </si>
  <si>
    <t>solid waste export</t>
  </si>
  <si>
    <t>wastewater from landfills</t>
  </si>
  <si>
    <t>sewage sludge for incineration</t>
  </si>
  <si>
    <t>sewage sludge fertilizer</t>
  </si>
  <si>
    <t>household waste</t>
  </si>
  <si>
    <t>municipal wastewater</t>
  </si>
  <si>
    <t>human NH3 emissions</t>
  </si>
  <si>
    <t>untreated wastewater to groundwater</t>
  </si>
  <si>
    <t>untreated wastewater to surface water</t>
  </si>
  <si>
    <t>untreated wastewater to coastal water</t>
  </si>
  <si>
    <t>industry combustion N2 fixation</t>
  </si>
  <si>
    <t>other industry combustion N2 fixation</t>
  </si>
  <si>
    <t>transport combustion N2 fixation</t>
  </si>
  <si>
    <t>ammonia synthesis N2 fixation</t>
  </si>
  <si>
    <t>Ammonia synthesis N2 fixation</t>
  </si>
  <si>
    <t>N2 fixation wetland</t>
  </si>
  <si>
    <t>N2 fixation other land</t>
  </si>
  <si>
    <t>N2 fixation surface water</t>
  </si>
  <si>
    <t>N2 fixation coastal water</t>
  </si>
  <si>
    <t>atmospheric outflow</t>
  </si>
  <si>
    <t>irrigation</t>
  </si>
  <si>
    <t>fuel import</t>
  </si>
  <si>
    <t>import of transport fuel</t>
  </si>
  <si>
    <t>animal feed import</t>
  </si>
  <si>
    <t>live animal import</t>
  </si>
  <si>
    <t>manure import</t>
  </si>
  <si>
    <t>mineral fertilizer import</t>
  </si>
  <si>
    <t>other goods import</t>
  </si>
  <si>
    <t>solid waste import</t>
  </si>
  <si>
    <t>Compost for agriculture</t>
  </si>
  <si>
    <t>LUC emissions</t>
  </si>
  <si>
    <t>Overland flow</t>
  </si>
  <si>
    <t>Atmospheric inflow</t>
  </si>
  <si>
    <t>atmospheric inflow</t>
  </si>
  <si>
    <t>groundwater import</t>
  </si>
  <si>
    <t>OXN</t>
  </si>
  <si>
    <t>OXN.</t>
  </si>
  <si>
    <t>AT.AT-AG.SM-Deposition-OXN</t>
  </si>
  <si>
    <t>AT.AT-FS.FO-Deposition-OXN</t>
  </si>
  <si>
    <t>AT.AT-HS.HS-Deposition-OXN</t>
  </si>
  <si>
    <t>AT.AT-FS.WL-Deposition-OXN</t>
  </si>
  <si>
    <t>AT.AT-FS.OL-Deposition-OXN</t>
  </si>
  <si>
    <t>AT.AT-HY.SW-Deposition-OXN</t>
  </si>
  <si>
    <t>AT.AT-HY.CW-Deposition-OXN</t>
  </si>
  <si>
    <t>RDN</t>
  </si>
  <si>
    <t xml:space="preserve">RDN. </t>
  </si>
  <si>
    <t>AT.AT-AG.SM-Deposition-RDN</t>
  </si>
  <si>
    <t>AT.AT-FS.FO-Deposition-RDN</t>
  </si>
  <si>
    <t>AT.AT-HS.HS-Deposition-RDN</t>
  </si>
  <si>
    <t>AT.AT-FS.WL-Deposition-RDN</t>
  </si>
  <si>
    <t>AT.AT-FS.OL-Deposition-RDN</t>
  </si>
  <si>
    <t>AT.AT-HY.SW-Deposition-RDN</t>
  </si>
  <si>
    <t>AT.AT-HY.CW-Deposition-RDN</t>
  </si>
  <si>
    <t>AT.AT-MP.OP-Ammonia synthesis N2 fixation-N2</t>
  </si>
  <si>
    <t>Abbreviation</t>
  </si>
  <si>
    <t>N species</t>
  </si>
  <si>
    <t>Chemical formula</t>
  </si>
  <si>
    <t>Nitrogen oxides</t>
  </si>
  <si>
    <r>
      <t>NO</t>
    </r>
    <r>
      <rPr>
        <vertAlign val="subscript"/>
        <sz val="10"/>
        <color rgb="FF000000"/>
        <rFont val="Calibri"/>
        <family val="2"/>
      </rPr>
      <t>x</t>
    </r>
    <r>
      <rPr>
        <sz val="10"/>
        <color rgb="FF000000"/>
        <rFont val="Calibri"/>
        <family val="2"/>
      </rPr>
      <t xml:space="preserve"> (expressed as mass of NO</t>
    </r>
    <r>
      <rPr>
        <vertAlign val="subscript"/>
        <sz val="10"/>
        <color rgb="FF000000"/>
        <rFont val="Calibri"/>
        <family val="2"/>
      </rPr>
      <t>2</t>
    </r>
    <r>
      <rPr>
        <sz val="10"/>
        <color rgb="FF000000"/>
        <rFont val="Calibri"/>
        <family val="2"/>
      </rPr>
      <t xml:space="preserve"> by definition)</t>
    </r>
  </si>
  <si>
    <r>
      <t>NH</t>
    </r>
    <r>
      <rPr>
        <b/>
        <vertAlign val="subscript"/>
        <sz val="10"/>
        <color rgb="FF000000"/>
        <rFont val="Calibri"/>
        <family val="2"/>
      </rPr>
      <t>3</t>
    </r>
  </si>
  <si>
    <t>Ammonia</t>
  </si>
  <si>
    <r>
      <t>NH</t>
    </r>
    <r>
      <rPr>
        <vertAlign val="subscript"/>
        <sz val="10"/>
        <color rgb="FF000000"/>
        <rFont val="Calibri"/>
        <family val="2"/>
      </rPr>
      <t>3</t>
    </r>
  </si>
  <si>
    <r>
      <t>N</t>
    </r>
    <r>
      <rPr>
        <b/>
        <vertAlign val="subscript"/>
        <sz val="10"/>
        <color rgb="FF000000"/>
        <rFont val="Calibri"/>
        <family val="2"/>
      </rPr>
      <t>2</t>
    </r>
    <r>
      <rPr>
        <b/>
        <sz val="10"/>
        <color rgb="FF000000"/>
        <rFont val="Calibri"/>
        <family val="2"/>
      </rPr>
      <t>O</t>
    </r>
  </si>
  <si>
    <t>Nitrous oxide</t>
  </si>
  <si>
    <r>
      <t>N</t>
    </r>
    <r>
      <rPr>
        <vertAlign val="subscript"/>
        <sz val="10"/>
        <color rgb="FF000000"/>
        <rFont val="Calibri"/>
        <family val="2"/>
      </rPr>
      <t>2</t>
    </r>
    <r>
      <rPr>
        <sz val="10"/>
        <color rgb="FF000000"/>
        <rFont val="Calibri"/>
        <family val="2"/>
      </rPr>
      <t>O</t>
    </r>
  </si>
  <si>
    <r>
      <t>N</t>
    </r>
    <r>
      <rPr>
        <b/>
        <vertAlign val="subscript"/>
        <sz val="10"/>
        <color rgb="FF000000"/>
        <rFont val="Calibri"/>
        <family val="2"/>
      </rPr>
      <t>mix</t>
    </r>
  </si>
  <si>
    <t>Inert nitrogen</t>
  </si>
  <si>
    <r>
      <t>N</t>
    </r>
    <r>
      <rPr>
        <b/>
        <vertAlign val="subscript"/>
        <sz val="10"/>
        <color rgb="FF000000"/>
        <rFont val="Calibri"/>
        <family val="2"/>
      </rPr>
      <t>2</t>
    </r>
  </si>
  <si>
    <t>Molecular nitrogen</t>
  </si>
  <si>
    <r>
      <t>N</t>
    </r>
    <r>
      <rPr>
        <vertAlign val="subscript"/>
        <sz val="10"/>
        <color rgb="FF000000"/>
        <rFont val="Calibri"/>
        <family val="2"/>
      </rPr>
      <t>2</t>
    </r>
  </si>
  <si>
    <t xml:space="preserve">Aggregated N species </t>
  </si>
  <si>
    <t>Definition</t>
  </si>
  <si>
    <r>
      <t>N</t>
    </r>
    <r>
      <rPr>
        <b/>
        <vertAlign val="subscript"/>
        <sz val="10"/>
        <color rgb="FF000000"/>
        <rFont val="Calibri"/>
        <family val="2"/>
      </rPr>
      <t>r</t>
    </r>
  </si>
  <si>
    <r>
      <t>Sum of reactive N species such as NO</t>
    </r>
    <r>
      <rPr>
        <vertAlign val="subscript"/>
        <sz val="9"/>
        <color rgb="FF000000"/>
        <rFont val="Segoe UI"/>
        <family val="2"/>
      </rPr>
      <t>x</t>
    </r>
    <r>
      <rPr>
        <sz val="9"/>
        <color rgb="FF000000"/>
        <rFont val="Segoe UI"/>
        <family val="2"/>
      </rPr>
      <t>, NH</t>
    </r>
    <r>
      <rPr>
        <vertAlign val="subscript"/>
        <sz val="9"/>
        <color rgb="FF000000"/>
        <rFont val="Segoe UI"/>
        <family val="2"/>
      </rPr>
      <t>3</t>
    </r>
    <r>
      <rPr>
        <sz val="9"/>
        <color rgb="FF000000"/>
        <rFont val="Segoe UI"/>
        <family val="2"/>
      </rPr>
      <t>, N</t>
    </r>
    <r>
      <rPr>
        <vertAlign val="subscript"/>
        <sz val="9"/>
        <color rgb="FF000000"/>
        <rFont val="Segoe UI"/>
        <family val="2"/>
      </rPr>
      <t>2</t>
    </r>
    <r>
      <rPr>
        <sz val="9"/>
        <color rgb="FF000000"/>
        <rFont val="Segoe UI"/>
        <family val="2"/>
      </rPr>
      <t xml:space="preserve">O, </t>
    </r>
    <r>
      <rPr>
        <sz val="10"/>
        <color rgb="FF000000"/>
        <rFont val="Calibri"/>
        <family val="2"/>
      </rPr>
      <t>NH</t>
    </r>
    <r>
      <rPr>
        <vertAlign val="subscript"/>
        <sz val="10"/>
        <color rgb="FF000000"/>
        <rFont val="Calibri"/>
        <family val="2"/>
      </rPr>
      <t>4</t>
    </r>
    <r>
      <rPr>
        <vertAlign val="superscript"/>
        <sz val="10"/>
        <color rgb="FF000000"/>
        <rFont val="Calibri"/>
        <family val="2"/>
      </rPr>
      <t>+</t>
    </r>
    <r>
      <rPr>
        <sz val="10"/>
        <color rgb="FF000000"/>
        <rFont val="Calibri"/>
        <family val="2"/>
      </rPr>
      <t>, etc.</t>
    </r>
  </si>
  <si>
    <r>
      <t>Sum of wet and dry deposition and atmospheric transport of reduced N-species (gaseous: NH</t>
    </r>
    <r>
      <rPr>
        <vertAlign val="subscript"/>
        <sz val="10"/>
        <color rgb="FF000000"/>
        <rFont val="Calibri"/>
        <family val="2"/>
      </rPr>
      <t>3</t>
    </r>
    <r>
      <rPr>
        <sz val="10"/>
        <color rgb="FF000000"/>
        <rFont val="Calibri"/>
        <family val="2"/>
      </rPr>
      <t>, solid/liquid aerosols: NH</t>
    </r>
    <r>
      <rPr>
        <vertAlign val="subscript"/>
        <sz val="10"/>
        <color rgb="FF000000"/>
        <rFont val="Calibri"/>
        <family val="2"/>
      </rPr>
      <t>4</t>
    </r>
    <r>
      <rPr>
        <vertAlign val="superscript"/>
        <sz val="10"/>
        <color rgb="FF000000"/>
        <rFont val="Calibri"/>
        <family val="2"/>
      </rPr>
      <t>+</t>
    </r>
    <r>
      <rPr>
        <sz val="10"/>
        <color rgb="FF000000"/>
        <rFont val="Calibri"/>
        <family val="2"/>
      </rPr>
      <t>)</t>
    </r>
  </si>
  <si>
    <r>
      <t>Sum of wet and dry deposition and atmospheric transport of oxidized N-species (gaseous: NO, NO</t>
    </r>
    <r>
      <rPr>
        <vertAlign val="subscript"/>
        <sz val="10"/>
        <color rgb="FF000000"/>
        <rFont val="Calibri"/>
        <family val="2"/>
      </rPr>
      <t xml:space="preserve">2, </t>
    </r>
    <r>
      <rPr>
        <sz val="10"/>
        <color rgb="FF000000"/>
        <rFont val="Calibri"/>
        <family val="2"/>
      </rPr>
      <t>HNO</t>
    </r>
    <r>
      <rPr>
        <vertAlign val="subscript"/>
        <sz val="10"/>
        <color rgb="FF000000"/>
        <rFont val="Calibri"/>
        <family val="2"/>
      </rPr>
      <t>3,</t>
    </r>
    <r>
      <rPr>
        <sz val="10"/>
        <color rgb="FF000000"/>
        <rFont val="Calibri"/>
        <family val="2"/>
      </rPr>
      <t xml:space="preserve"> N</t>
    </r>
    <r>
      <rPr>
        <vertAlign val="subscript"/>
        <sz val="10"/>
        <color rgb="FF000000"/>
        <rFont val="Calibri"/>
        <family val="2"/>
      </rPr>
      <t>2</t>
    </r>
    <r>
      <rPr>
        <sz val="10"/>
        <color rgb="FF000000"/>
        <rFont val="Calibri"/>
        <family val="2"/>
      </rPr>
      <t>O, PAN, solid/liquid aerosols: NO</t>
    </r>
    <r>
      <rPr>
        <vertAlign val="subscript"/>
        <sz val="10"/>
        <color rgb="FF000000"/>
        <rFont val="Calibri"/>
        <family val="2"/>
      </rPr>
      <t>2</t>
    </r>
    <r>
      <rPr>
        <vertAlign val="superscript"/>
        <sz val="10"/>
        <color rgb="FF000000"/>
        <rFont val="Calibri"/>
        <family val="2"/>
      </rPr>
      <t>-</t>
    </r>
    <r>
      <rPr>
        <vertAlign val="subscript"/>
        <sz val="10"/>
        <color rgb="FF000000"/>
        <rFont val="Calibri"/>
        <family val="2"/>
      </rPr>
      <t xml:space="preserve"> ,</t>
    </r>
    <r>
      <rPr>
        <sz val="10"/>
        <color rgb="FF000000"/>
        <rFont val="Calibri"/>
        <family val="2"/>
      </rPr>
      <t xml:space="preserve"> NO</t>
    </r>
    <r>
      <rPr>
        <vertAlign val="subscript"/>
        <sz val="10"/>
        <color rgb="FF000000"/>
        <rFont val="Calibri"/>
        <family val="2"/>
      </rPr>
      <t>3</t>
    </r>
    <r>
      <rPr>
        <vertAlign val="superscript"/>
        <sz val="10"/>
        <color rgb="FF000000"/>
        <rFont val="Calibri"/>
        <family val="2"/>
      </rPr>
      <t>-</t>
    </r>
    <r>
      <rPr>
        <sz val="10"/>
        <color rgb="FF000000"/>
        <rFont val="Calibri"/>
        <family val="2"/>
      </rPr>
      <t>)</t>
    </r>
  </si>
  <si>
    <r>
      <t>N</t>
    </r>
    <r>
      <rPr>
        <b/>
        <vertAlign val="subscript"/>
        <sz val="10"/>
        <color rgb="FF000000"/>
        <rFont val="Calibri"/>
        <family val="2"/>
      </rPr>
      <t>tot</t>
    </r>
  </si>
  <si>
    <r>
      <t>Total nitrogen flow between two subpools (sum over all N-species</t>
    </r>
    <r>
      <rPr>
        <sz val="8"/>
        <color rgb="FF000000"/>
        <rFont val="Cambria"/>
        <family val="1"/>
      </rPr>
      <t>  </t>
    </r>
    <r>
      <rPr>
        <sz val="10"/>
        <color rgb="FF000000"/>
        <rFont val="Calibri"/>
        <family val="2"/>
      </rPr>
      <t>)</t>
    </r>
  </si>
  <si>
    <t>Definitions of N species used in this document</t>
  </si>
  <si>
    <t>Other reactive N species bound to materials (e.g. food, plastic, organic materials) or a mix of reactive N species (e.g. mixture of dissolved forms of nitrogen such as NO3-, NH4+, NO2-)</t>
  </si>
  <si>
    <t>Database of N flows in which data on nitrogen flows and corresponding uncertainties can be entered. In addition, the year and country for which the N flow was quantified needs to be entered. 
It is recommended to document the data sources used for quantifying the flow, deviations from the methods proposed by the annexes and further comments, if necessary.
To add N flows for additional years, the list of N flows for one year needs to be copied and pasted to the bottom end of the database sheet.</t>
  </si>
  <si>
    <t>Shows the matrix of total input and output N flows per pool and subpool
The automatic color scheme of the background indicates high input-output values (dark green) and low input-output values (light green)</t>
  </si>
  <si>
    <t>Inputs and Outputs per pool</t>
  </si>
  <si>
    <t>Select input data (year, pool) to be displayed by drop-down list</t>
  </si>
  <si>
    <t>Cells that can be edited by users are formated as follows throughout the entire document:</t>
  </si>
  <si>
    <t>no editing required, includes only techincal information required for the drop down menues.</t>
  </si>
  <si>
    <t xml:space="preserve">no editing required, includes only techincal information required for the linking of N flows to the respective sheets. </t>
  </si>
  <si>
    <t>3.3.b Time series: Nr losses per pool</t>
  </si>
  <si>
    <t xml:space="preserve">3.3c </t>
  </si>
  <si>
    <t>Shows figures and tables with time series of: 
-total N inputs by pool and species</t>
  </si>
  <si>
    <t>Time series of N waste</t>
  </si>
  <si>
    <t>Target (Halving N waste)</t>
  </si>
  <si>
    <t>in %</t>
  </si>
  <si>
    <t>Time series N input and output</t>
  </si>
  <si>
    <t>Shows figures and tables with time series of: 
-Losses of reactive N to the environment (pool FS, HY, AT)</t>
  </si>
  <si>
    <t xml:space="preserve">Shows figures and tables of inputs and outputs of N flows on a country level and per pool and sub-pool. 
Provides nitrogen use efficiencies (NUE) on a country level and per pool and sub-pool. </t>
  </si>
  <si>
    <t>N use efficiency per pool</t>
  </si>
  <si>
    <t>The automatic color scheme of the background indicates high input-output values (dark green) and low input-output values (light green)</t>
  </si>
  <si>
    <t>NUE is defined only for pools that include anthropogenic activities (EF, MP, HS, AG)</t>
  </si>
  <si>
    <t>energy conversion emissions</t>
  </si>
  <si>
    <t>industrial emissions</t>
  </si>
  <si>
    <t>transport emissions</t>
  </si>
  <si>
    <t>other fuels emissions</t>
  </si>
  <si>
    <t>food industry untreated wastewater</t>
  </si>
  <si>
    <t>AC</t>
  </si>
  <si>
    <t>mineral fertilizer to agriculture</t>
  </si>
  <si>
    <t>process emissions</t>
  </si>
  <si>
    <t>mineral fertilizer to settlements</t>
  </si>
  <si>
    <t>other industry untreated wastewater</t>
  </si>
  <si>
    <t>overland flow to wetland</t>
  </si>
  <si>
    <t>overland flow to other land</t>
  </si>
  <si>
    <t>agricultural soil emissions</t>
  </si>
  <si>
    <t>agricultural soil leaching</t>
  </si>
  <si>
    <t>overland flow to surface water</t>
  </si>
  <si>
    <t>manure and animal husbandry emissions</t>
  </si>
  <si>
    <t>agricultural biofuels for industry</t>
  </si>
  <si>
    <t>agricultural biofuels for transport</t>
  </si>
  <si>
    <t>agricultural biofuels for households</t>
  </si>
  <si>
    <t>compost</t>
  </si>
  <si>
    <t>agricultural compost for private gardens</t>
  </si>
  <si>
    <t>agricultural biofuels emissions</t>
  </si>
  <si>
    <t>forest leaching</t>
  </si>
  <si>
    <t>forest emissions</t>
  </si>
  <si>
    <t>other land emissions</t>
  </si>
  <si>
    <t>wetland emissions</t>
  </si>
  <si>
    <t>wetland leaching</t>
  </si>
  <si>
    <t>other land leaching</t>
  </si>
  <si>
    <t>deposition to agricultural soils</t>
  </si>
  <si>
    <t>N2 fixation agriculture</t>
  </si>
  <si>
    <t>deposition to settlements</t>
  </si>
  <si>
    <t>deposition to wetland</t>
  </si>
  <si>
    <t>deposition to other land</t>
  </si>
  <si>
    <t>deposition to surface water</t>
  </si>
  <si>
    <t>deposition to coastal water</t>
  </si>
  <si>
    <t>groundwater emissions</t>
  </si>
  <si>
    <t>surface water emissions</t>
  </si>
  <si>
    <t>coastal water emissions</t>
  </si>
  <si>
    <t>drinking water</t>
  </si>
  <si>
    <t>animal drinking water</t>
  </si>
  <si>
    <t>inflow to coastal water</t>
  </si>
  <si>
    <t>waste feed to coastal water</t>
  </si>
  <si>
    <t>waste feed to surface water</t>
  </si>
  <si>
    <t>Shellfish</t>
  </si>
  <si>
    <t>3.2.b N-Efficiency Whole economy</t>
  </si>
  <si>
    <t>The following sections show N-efficiency for the whole economy</t>
  </si>
  <si>
    <t>HY.CW-MP.FP-Shellfish-Nmix</t>
  </si>
  <si>
    <t>HY.AC-MP.FP-coastal fish and seafood-Nmix</t>
  </si>
  <si>
    <t>HY.AC-MP.FP-freshwater fish and seafood-Nmix</t>
  </si>
  <si>
    <t>RW.RW-AG.SM-Mineral fertilizer import-Nmix</t>
  </si>
  <si>
    <t>Scottish NNB Documentation</t>
  </si>
  <si>
    <t>Definition according to Scottish NNB, see following documentation chapter 4.6:</t>
  </si>
  <si>
    <t>RW.RW-AT.AT-Atmospheric inflow-OXN</t>
  </si>
  <si>
    <t>RW.RW-AT.AT-Atmospheric inflow-RDN</t>
  </si>
  <si>
    <t>AT.AT-RW.RW-Atmospheric outflow-RDN</t>
  </si>
  <si>
    <t>AT.AT-RW.RW-Atmospheric outflow-OXN</t>
  </si>
  <si>
    <t>Whole economy NUE</t>
  </si>
  <si>
    <t>Inputs from energy combustion</t>
  </si>
  <si>
    <t>Biological N2 fixation</t>
  </si>
  <si>
    <t>Other imports</t>
  </si>
  <si>
    <t>Final consumption of wood products within the country</t>
  </si>
  <si>
    <t>Final consumption of food and other goods within the country</t>
  </si>
  <si>
    <t>Exports</t>
  </si>
  <si>
    <t>Final consumption of fish and aquatic biomass within the country</t>
  </si>
  <si>
    <t>Inputs from mineral fertilizer</t>
  </si>
  <si>
    <t>N-Efficiency = Outputs/Inputs</t>
  </si>
  <si>
    <t>3.2.c</t>
  </si>
  <si>
    <t>NUE Whole economy</t>
  </si>
  <si>
    <t xml:space="preserve">Provides nitrogen use efficiencies (NUE) for the whole economy, including a detailed list of relevant input and output N flows. </t>
  </si>
  <si>
    <t>MP.OP-EF.TR-Ammonia as fuel-NH3</t>
  </si>
  <si>
    <t>AG.SM-FS.FO-Overland flow-Nmix</t>
  </si>
  <si>
    <t>AG.SM-FS.WL-Overland flow-Nmix</t>
  </si>
  <si>
    <t>AG.SM-FS.OL-Overland flow-Nmix</t>
  </si>
  <si>
    <t>AG.SM-AT.AT-Emissions-N2</t>
  </si>
  <si>
    <t>AG.SM-HY.SW-Overland flow-Nmix</t>
  </si>
  <si>
    <t>AG.BC-EF.IC-Biofuels-Nmix</t>
  </si>
  <si>
    <t>AG.BC-EF.TR-Biofuels-Nmix</t>
  </si>
  <si>
    <t>AG.BC-EF.OE-Biofuels-Nmix</t>
  </si>
  <si>
    <t>AG.BC-AG.SM-Compost for agriculture-Nmix</t>
  </si>
  <si>
    <t>AG.BC-AG.MM-Biofuels production residues-Nmix</t>
  </si>
  <si>
    <t>FS.OL-AT.AT-Emissions-N2</t>
  </si>
  <si>
    <t>FS.OL-HY.GW-Leaching-Nmix</t>
  </si>
  <si>
    <t>FS.WL-AT.AT-Emissions-N2</t>
  </si>
  <si>
    <t>HS.HS-AT.AT-LUC emissions-NH3</t>
  </si>
  <si>
    <t>HS.HS-AT.AT-LUC emissions-NOx</t>
  </si>
  <si>
    <t>HS.HS-AT.AT-LUC emissions-N2O</t>
  </si>
  <si>
    <t>HY.GW-AT.AT-Emissions-N2</t>
  </si>
  <si>
    <t>HY.SW-AT.AT-Emissions-N2</t>
  </si>
  <si>
    <t>HY.CW-AT.AT-Emissions-N2</t>
  </si>
  <si>
    <t>HY.CW-AT.AT-Emissions-N2O</t>
  </si>
  <si>
    <t>HY.SW-HY.CW-Inflow to coastal waters-Nmix</t>
  </si>
  <si>
    <t>sea fish (landings)</t>
  </si>
  <si>
    <t>4a</t>
  </si>
  <si>
    <t>4b</t>
  </si>
  <si>
    <t>Interface to NNB-R-Tool  CSV</t>
  </si>
  <si>
    <t>Food industry waste</t>
  </si>
  <si>
    <t>Food industry wastewater</t>
  </si>
  <si>
    <t>Mineral fertilizer export</t>
  </si>
  <si>
    <t>manure storage leaching</t>
  </si>
  <si>
    <t>Coastal fish and seafood</t>
  </si>
  <si>
    <t>Freshwater fish and seafood</t>
  </si>
  <si>
    <t>Sea fish (landings)</t>
  </si>
  <si>
    <t>industry organic waste as biofuels substrate</t>
  </si>
  <si>
    <t>industry organic waste for composting</t>
  </si>
  <si>
    <t>waste biofuels for industry</t>
  </si>
  <si>
    <t>waste biofuels for transport</t>
  </si>
  <si>
    <t>waste biofuels for households</t>
  </si>
  <si>
    <t>waste compost for agriculture</t>
  </si>
  <si>
    <t>waste compost for private gardens</t>
  </si>
  <si>
    <t>solid waste leaching</t>
  </si>
  <si>
    <t>solid waste emissions</t>
  </si>
  <si>
    <t>wastewater emissions</t>
  </si>
  <si>
    <t>treated wastewater to surface water</t>
  </si>
  <si>
    <t>treated wastewater to coastal water</t>
  </si>
  <si>
    <t>organic waste as biofuels substrate</t>
  </si>
  <si>
    <t>organic waste for composting</t>
  </si>
  <si>
    <t>groundwater outflow</t>
  </si>
  <si>
    <t>groundwater export</t>
  </si>
  <si>
    <t>surface water export</t>
  </si>
  <si>
    <t>Groundwater outflow</t>
  </si>
  <si>
    <t>Fish (wild catch)</t>
  </si>
  <si>
    <t>Waste feed</t>
  </si>
  <si>
    <t>Excretia</t>
  </si>
  <si>
    <t>coastal water shellfish</t>
  </si>
  <si>
    <t>surface water fish (wild catch)</t>
  </si>
  <si>
    <t>aquaculture emissions</t>
  </si>
  <si>
    <t>excretia to coastal water</t>
  </si>
  <si>
    <t>excretia to surface water</t>
  </si>
  <si>
    <t>feed to coastal aquaculture</t>
  </si>
  <si>
    <t>feed to freshwater aquaculture</t>
  </si>
  <si>
    <t>food and feed import</t>
  </si>
  <si>
    <t>fuel wood for co-fired power plants</t>
  </si>
  <si>
    <t>industrial waste fuels</t>
  </si>
  <si>
    <t>inflow to groundwater</t>
  </si>
  <si>
    <t>surface water import</t>
  </si>
  <si>
    <t>Feed to freshwater aquaculture</t>
  </si>
  <si>
    <t>Feed to coastal aquaculture</t>
  </si>
  <si>
    <t>Aquaculture</t>
  </si>
  <si>
    <t>aquaculture coastal fish and seafood</t>
  </si>
  <si>
    <t>aquaculture freshwater fish and seafood</t>
  </si>
  <si>
    <t>Inflow to groundwater</t>
  </si>
  <si>
    <t>F151</t>
  </si>
  <si>
    <t>F149</t>
  </si>
  <si>
    <t>F150</t>
  </si>
  <si>
    <t>F130</t>
  </si>
  <si>
    <t>F145</t>
  </si>
  <si>
    <t>F139</t>
  </si>
  <si>
    <t>F140</t>
  </si>
  <si>
    <t>F148</t>
  </si>
  <si>
    <t>F146</t>
  </si>
  <si>
    <t>F132</t>
  </si>
  <si>
    <t>F138</t>
  </si>
  <si>
    <t>F131</t>
  </si>
  <si>
    <t>F129</t>
  </si>
  <si>
    <t>F141</t>
  </si>
  <si>
    <t>F153</t>
  </si>
  <si>
    <t>F147</t>
  </si>
  <si>
    <t>F142</t>
  </si>
  <si>
    <t>F144</t>
  </si>
  <si>
    <t>F143</t>
  </si>
  <si>
    <t>F155</t>
  </si>
  <si>
    <t>F154</t>
  </si>
  <si>
    <t>Fuel wood for co-fired power plants</t>
  </si>
  <si>
    <t>agricultural biofuels production wastewater</t>
  </si>
  <si>
    <t>F001</t>
  </si>
  <si>
    <t>F002</t>
  </si>
  <si>
    <t>F003</t>
  </si>
  <si>
    <t>F004</t>
  </si>
  <si>
    <t>F005</t>
  </si>
  <si>
    <t>F006</t>
  </si>
  <si>
    <t>F007</t>
  </si>
  <si>
    <t>F008</t>
  </si>
  <si>
    <t>F009</t>
  </si>
  <si>
    <t>F010</t>
  </si>
  <si>
    <t>F011</t>
  </si>
  <si>
    <t>F012</t>
  </si>
  <si>
    <t>F013</t>
  </si>
  <si>
    <t>F014</t>
  </si>
  <si>
    <t>F015</t>
  </si>
  <si>
    <t>F016</t>
  </si>
  <si>
    <t>F017</t>
  </si>
  <si>
    <t>F018</t>
  </si>
  <si>
    <t>F019</t>
  </si>
  <si>
    <t>F020</t>
  </si>
  <si>
    <t>F021</t>
  </si>
  <si>
    <t>F022</t>
  </si>
  <si>
    <t>F023</t>
  </si>
  <si>
    <t>F024</t>
  </si>
  <si>
    <t>F025</t>
  </si>
  <si>
    <t>F026</t>
  </si>
  <si>
    <t>F027</t>
  </si>
  <si>
    <t>F028</t>
  </si>
  <si>
    <t>F029</t>
  </si>
  <si>
    <t>F030</t>
  </si>
  <si>
    <t>F031</t>
  </si>
  <si>
    <t>F032</t>
  </si>
  <si>
    <t>F033</t>
  </si>
  <si>
    <t>F034</t>
  </si>
  <si>
    <t>F035</t>
  </si>
  <si>
    <t>F036</t>
  </si>
  <si>
    <t>F037</t>
  </si>
  <si>
    <t>F038</t>
  </si>
  <si>
    <t>F039</t>
  </si>
  <si>
    <t>F040</t>
  </si>
  <si>
    <t>F041</t>
  </si>
  <si>
    <t>F042</t>
  </si>
  <si>
    <t>F043</t>
  </si>
  <si>
    <t>F044</t>
  </si>
  <si>
    <t>F045</t>
  </si>
  <si>
    <t>F046</t>
  </si>
  <si>
    <t>F048</t>
  </si>
  <si>
    <t>F049</t>
  </si>
  <si>
    <t>F050</t>
  </si>
  <si>
    <t>F051</t>
  </si>
  <si>
    <t>F052</t>
  </si>
  <si>
    <t>F053</t>
  </si>
  <si>
    <t>F054</t>
  </si>
  <si>
    <t>F055</t>
  </si>
  <si>
    <t>F056</t>
  </si>
  <si>
    <t>F057</t>
  </si>
  <si>
    <t>F058</t>
  </si>
  <si>
    <t>F059</t>
  </si>
  <si>
    <t>F060</t>
  </si>
  <si>
    <t>F061</t>
  </si>
  <si>
    <t>F062</t>
  </si>
  <si>
    <t>F063</t>
  </si>
  <si>
    <t>F064</t>
  </si>
  <si>
    <t>F065</t>
  </si>
  <si>
    <t>F066</t>
  </si>
  <si>
    <t>F067</t>
  </si>
  <si>
    <t>F068</t>
  </si>
  <si>
    <t>F069</t>
  </si>
  <si>
    <t>F070</t>
  </si>
  <si>
    <t>F071</t>
  </si>
  <si>
    <t>F072</t>
  </si>
  <si>
    <t>F073</t>
  </si>
  <si>
    <t>F074</t>
  </si>
  <si>
    <t>F075</t>
  </si>
  <si>
    <t>F076</t>
  </si>
  <si>
    <t>F077</t>
  </si>
  <si>
    <t>F078</t>
  </si>
  <si>
    <t>F079</t>
  </si>
  <si>
    <t>F080</t>
  </si>
  <si>
    <t>F081</t>
  </si>
  <si>
    <t>F082</t>
  </si>
  <si>
    <t>F083</t>
  </si>
  <si>
    <t>F084</t>
  </si>
  <si>
    <t>F085</t>
  </si>
  <si>
    <t>F086</t>
  </si>
  <si>
    <t>F087</t>
  </si>
  <si>
    <t>F088</t>
  </si>
  <si>
    <t>F089</t>
  </si>
  <si>
    <t>F090</t>
  </si>
  <si>
    <t>F091</t>
  </si>
  <si>
    <t>F092</t>
  </si>
  <si>
    <t>F093</t>
  </si>
  <si>
    <t>F094</t>
  </si>
  <si>
    <t>F095</t>
  </si>
  <si>
    <t>F096</t>
  </si>
  <si>
    <t>F097</t>
  </si>
  <si>
    <t>F098</t>
  </si>
  <si>
    <t>F099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</si>
  <si>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</si>
  <si>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</si>
  <si>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</si>
  <si>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</si>
  <si>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</si>
  <si>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</si>
  <si>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</si>
  <si>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</si>
  <si>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</si>
  <si>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</si>
  <si>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</si>
  <si>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</si>
  <si>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</si>
  <si>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</si>
  <si>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</si>
  <si>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</si>
  <si>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</si>
  <si>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</si>
  <si>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</si>
  <si>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</si>
  <si>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</si>
  <si>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</si>
  <si>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</si>
  <si>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</si>
  <si>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</si>
  <si>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</si>
  <si>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</si>
  <si>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</si>
  <si>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</si>
  <si>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 xml:space="preserve">Table to be exported to the NNB visualization tool developped by the "UK Centre for Ecology &amp; Hydrology" in the programming language R. To import the data to the NNB visualization tool, this table needs to be saved as a CSV table and the CSV file can then be uploaded to the R visualization tool. </t>
  </si>
  <si>
    <t>-&gt; 1. define the year</t>
  </si>
  <si>
    <t>-&gt; 2. copy framed cells and paste to STAN data explorer</t>
  </si>
  <si>
    <t xml:space="preserve">Table to be exported to the STAN file to display the NNB with the pool graphs. To import the data to STAN, this table needs to be copied and pasted directly into the STAN data explorer (follow the steps on the right). </t>
  </si>
  <si>
    <t>Interface of NNB to STAN for visualisation of pool graphs</t>
  </si>
  <si>
    <t>List of Inputs_Outputs</t>
  </si>
  <si>
    <t>List of Flows</t>
  </si>
  <si>
    <t>MP.FP-HY.AC-Feed to freshwater aquaculture-Nmix</t>
  </si>
  <si>
    <t>MP.FP-HY.AC-Feed to coastal aquaculture-Nmix</t>
  </si>
  <si>
    <t>MP.OP-RW.RW-Mineral fertilizer export-Nmix</t>
  </si>
  <si>
    <t>AG.MM-HY.GW-Leaching-Nmix</t>
  </si>
  <si>
    <t>FS.FO-AT.AT-Emissions-N2</t>
  </si>
  <si>
    <t>FS.FO-EF.EC-Fuel wood for co-fired power plants-Nmix</t>
  </si>
  <si>
    <t>AT.AT-AG.SM-Biological N2 fixation-N2</t>
  </si>
  <si>
    <t>HY.GW-AT.AT-Emissions-N2O</t>
  </si>
  <si>
    <t>HY.GW-AT.AT-Emissions-NOx</t>
  </si>
  <si>
    <t>HY.GW-HY.CW-Inflow to coastal waters-Nmix</t>
  </si>
  <si>
    <t>HY.GW-HY.SW-Groundwater outflow-Nmix</t>
  </si>
  <si>
    <t>HY.SW-MP.FP-Fish (wild catch)-Nmix</t>
  </si>
  <si>
    <t>HY.SW-AT.AT-Emissions-N2O</t>
  </si>
  <si>
    <t>HY.SW-AT.AT-Emissions-NOx</t>
  </si>
  <si>
    <t>HY.SW-HY.GW-Inflow to groundwater-Nmix</t>
  </si>
  <si>
    <t>HY.CW-AT.AT-Emissions-NOx</t>
  </si>
  <si>
    <t>HY.AC-MP.FP-Coastal fish and seafood-Nmix</t>
  </si>
  <si>
    <t>HY.AC-MP.FP-Freshwater fish and seafood-Nmix</t>
  </si>
  <si>
    <t>HY.AC-AT.AT-Emissions-NH3</t>
  </si>
  <si>
    <t>HY.AC-HY.CW-Waste feed-Nmix</t>
  </si>
  <si>
    <t>HY.AC-HY.CW-Excretia-Nmix</t>
  </si>
  <si>
    <t>HY.AC-HY.SW-Waste feed-Nmix</t>
  </si>
  <si>
    <t>HY.AC-HY.SW-Excretia-Nmix</t>
  </si>
  <si>
    <t>RW.RW-EF.TR-Import of transport fuel-Nmix</t>
  </si>
  <si>
    <t>RW.RW-MP.FP-Sea fish (landings)-Nmix</t>
  </si>
  <si>
    <t>N Budget</t>
  </si>
  <si>
    <t>Shows figures of N Budgets per pool and subpool, i.e. total inputs and total outputs</t>
  </si>
  <si>
    <t>N budget by subpool</t>
  </si>
  <si>
    <t>3.1.c N budget per pool and subpool</t>
  </si>
  <si>
    <t>N budget by pools</t>
  </si>
  <si>
    <t>Modification of N flows</t>
  </si>
  <si>
    <t>2. Database</t>
  </si>
  <si>
    <t>Add N flow in additional rows</t>
  </si>
  <si>
    <t>3.2.b NUE Agriculture</t>
  </si>
  <si>
    <t>3.2.c NUE Whole economy</t>
  </si>
  <si>
    <t>The list of nitrogen flows provided in this reporting template corresponds to the N flows defined in the Annexes to the Guidance document on national nitrogen budgets. In case that different or additional N flows need to be defined, the following sheets need to be modified accordingly.
In all relevant sheets protection needs to be removed first (no password needed)</t>
  </si>
  <si>
    <t>Add N flows, in case they are relevant for NUE in Agriculture</t>
  </si>
  <si>
    <t>Add N flows, in case they are relevant for NUE of the whole economy</t>
  </si>
  <si>
    <t>4a Interface to NNB-R-Tool CSV</t>
  </si>
  <si>
    <t>4b Interface to NNB-STAN</t>
  </si>
  <si>
    <t>Add formula for new N flow in additional rows</t>
  </si>
  <si>
    <t>Modification</t>
  </si>
  <si>
    <t>4a Interface to NNB-R-Tool</t>
  </si>
  <si>
    <t>5b List of Inputs_Outputs</t>
  </si>
  <si>
    <t>5c List of Flows</t>
  </si>
  <si>
    <t>If data need to be added for an additional year, only the sheet 2. Database needs to be modified (copy entrire list of N flows)</t>
  </si>
  <si>
    <t>2a</t>
  </si>
  <si>
    <t>2b</t>
  </si>
  <si>
    <t>Database N flows</t>
  </si>
  <si>
    <t>Database Stock changes</t>
  </si>
  <si>
    <t>Optional: In cases where stock changes are quantified, corresponding data can be entered in this table for each sub-pool.</t>
  </si>
  <si>
    <t>Enter N-flow data in Columns N-T in the units and format described in row 2
-Value in kilotons of N
-Uncertainty in %
-Year
-Data sources	
-Comment	
-Deviation from Guidance Document and justification	
-Country</t>
  </si>
  <si>
    <t>Enter data on stock changes in Columns N-T in the units and format described in row 2
-Value in kilotons of N
-Uncertainty in %
-Year
-Data sources	
-Comment	
-Deviation from Guidance Document and justification	
-Country</t>
  </si>
  <si>
    <t>Forests and Semi-natural vegetation</t>
  </si>
  <si>
    <t>Processing of residues</t>
  </si>
  <si>
    <t>PR</t>
  </si>
  <si>
    <t>Forests and semi-natural vegetation</t>
  </si>
  <si>
    <t>Forests</t>
  </si>
  <si>
    <t>PR.SO-EF.IC-Biofuels-Nmix</t>
  </si>
  <si>
    <t>PR.SO-EF.TR-Biofuels-Nmix</t>
  </si>
  <si>
    <t>PR.SO-EF.OE-Biofuels-Nmix</t>
  </si>
  <si>
    <t>PR.SO-AG.SM-Compost for agriculture-Nmix</t>
  </si>
  <si>
    <t>PR.SO-PR.WW-Wastewater from landfills-Nmix</t>
  </si>
  <si>
    <t>PR.SO-PR.WW-Biofuels production wastewater-Nmix</t>
  </si>
  <si>
    <t>PR.SO-HS.HS-Compost for private gardens-Nmix</t>
  </si>
  <si>
    <t>PR.SO-AT.AT-Emissions-NH3</t>
  </si>
  <si>
    <t>PR.SO-AT.AT-Emissions-NOx</t>
  </si>
  <si>
    <t>PR.SO-AT.AT-Emissions-N2O</t>
  </si>
  <si>
    <t>PR.SO-HY.GW-Leaching-Nmix</t>
  </si>
  <si>
    <t>PR.SO-RW.RW-Solid waste export-Nmix</t>
  </si>
  <si>
    <t>PR.WW-AG.SM-Sewage sludge fertilizer-Nmix</t>
  </si>
  <si>
    <t>PR.WW-PR.SO-Sewage sludge incineration-Nmix</t>
  </si>
  <si>
    <t>PR.WW-AT.AT-Emissions-NH3</t>
  </si>
  <si>
    <t>PR.WW-AT.AT-Emissions-NOx</t>
  </si>
  <si>
    <t>PR.WW-AT.AT-Emissions-N2O</t>
  </si>
  <si>
    <t>PR.WW-AT.AT-Emissions-N2</t>
  </si>
  <si>
    <t>PR.WW-HY.SW-Treated wastewater discharge-Nmix</t>
  </si>
  <si>
    <t>PR.WW-HY.CW-Treated wastewater discharge-Nmix</t>
  </si>
  <si>
    <t>MP.FP-PR.SO-Organic waste as biofuels substrate-Nmix</t>
  </si>
  <si>
    <t>MP.FP-PR.SO-Organic waste for composting-Nmix</t>
  </si>
  <si>
    <t>MP.FP-PR.SO-Food industry waste-Nmix</t>
  </si>
  <si>
    <t>MP.FP-PR.WW-Food industry wastewater-Nmix</t>
  </si>
  <si>
    <t>MP.OP-PR.SO-Other industry waste-Nmix</t>
  </si>
  <si>
    <t>MP.OP-PR.WW-Other industry wastewater-Nmix</t>
  </si>
  <si>
    <t>AG.BC-PR.WW-Wastewater-Nmix</t>
  </si>
  <si>
    <t>HS.HS-PR.SO-Organic waste biofuel substrate-Nmix</t>
  </si>
  <si>
    <t>HS.HS-PR.SO-Organic waste for composting-Nmix</t>
  </si>
  <si>
    <t>HS.HS-PR.SO-Household waste-Nmix</t>
  </si>
  <si>
    <t>HS.HS-PR.WW-Municipal wastewater-Nmix</t>
  </si>
  <si>
    <t>RW.RW-PR.SO-Solid waste import-Nmix</t>
  </si>
  <si>
    <t>3.3.a Time series: N wasted</t>
  </si>
  <si>
    <t>Total N wasted by pool and year</t>
  </si>
  <si>
    <t>N wasted</t>
  </si>
  <si>
    <t>Total N wasted per Year</t>
  </si>
  <si>
    <t>Total N wasted and target</t>
  </si>
  <si>
    <t>Reduction in total N wasted</t>
  </si>
  <si>
    <t>N wastedd</t>
  </si>
  <si>
    <r>
      <t xml:space="preserve">Notes:
- For quantification of </t>
    </r>
    <r>
      <rPr>
        <b/>
        <sz val="11"/>
        <rFont val="Calibri"/>
        <family val="2"/>
        <scheme val="minor"/>
      </rPr>
      <t>N wasted per pool</t>
    </r>
    <r>
      <rPr>
        <sz val="11"/>
        <rFont val="Calibri"/>
        <family val="2"/>
        <scheme val="minor"/>
      </rPr>
      <t xml:space="preserve">, the N flows to the </t>
    </r>
    <r>
      <rPr>
        <b/>
        <sz val="11"/>
        <rFont val="Calibri"/>
        <family val="2"/>
        <scheme val="minor"/>
      </rPr>
      <t>pool processing of residues are included</t>
    </r>
    <r>
      <rPr>
        <sz val="11"/>
        <rFont val="Calibri"/>
        <family val="2"/>
        <scheme val="minor"/>
      </rPr>
      <t xml:space="preserve"> (to illustrate that the pool is causing the N waste, even tough it is not lost to the enviroment directly, but via pool PR). 
- </t>
    </r>
    <r>
      <rPr>
        <b/>
        <sz val="11"/>
        <rFont val="Calibri"/>
        <family val="2"/>
        <scheme val="minor"/>
      </rPr>
      <t>No N wasted</t>
    </r>
    <r>
      <rPr>
        <sz val="11"/>
        <rFont val="Calibri"/>
        <family val="2"/>
        <scheme val="minor"/>
      </rPr>
      <t xml:space="preserve"> is assumed to be generated by the </t>
    </r>
    <r>
      <rPr>
        <b/>
        <sz val="11"/>
        <rFont val="Calibri"/>
        <family val="2"/>
        <scheme val="minor"/>
      </rPr>
      <t>pools that are dominated by natural processes</t>
    </r>
    <r>
      <rPr>
        <sz val="11"/>
        <rFont val="Calibri"/>
        <family val="2"/>
        <scheme val="minor"/>
      </rPr>
      <t xml:space="preserve"> (e.g. FS, HY, AT). Those pools receive N waste from the pools that cause N wasted (e.g. EF, MP, HS, AG and PR)</t>
    </r>
  </si>
  <si>
    <t>Time series: N wasted</t>
  </si>
  <si>
    <t>Shows figures and tables with time series of: 
-N wasted including a comparison to the target "halving of N waste"</t>
  </si>
  <si>
    <t xml:space="preserve">The present template for national nitrogen budget (NNB) provides a predefined list of N flows that need to be quantified. Methods and information on available data sources are provided in the Annexes to the Guidance document on NNB.
Once data for one or several years have been entered in the database table (table 2.), the subsequent sheets of this document allow for a visualization of the resulting nitrogen Budgets per pool and sub-pool, indluding also time series, that show the evolution of nitrogen wasted and losses of reactive nitrogen to the environment. Furthermore, the nitrogen use efficiency, i.e. the ratio between useful outputs of a pool (including recycling outputs) per total inputs to a pool are shown. 
The template also provides an interface table to the "NNB visualization tool" developped by the "UK Centre for Ecology &amp; Hydrology" (see table 4 "Interface to NNB-R-Tool"). </t>
  </si>
  <si>
    <t>Comparison with target value "halving of N waste"</t>
  </si>
  <si>
    <t>N wasted and target value (Halving N waste)</t>
  </si>
  <si>
    <r>
      <t xml:space="preserve">Notes:
- </t>
    </r>
    <r>
      <rPr>
        <b/>
        <sz val="11"/>
        <rFont val="Calibri"/>
        <family val="2"/>
        <scheme val="minor"/>
      </rPr>
      <t>N wasted</t>
    </r>
    <r>
      <rPr>
        <sz val="11"/>
        <rFont val="Calibri"/>
        <family val="2"/>
        <scheme val="minor"/>
      </rPr>
      <t xml:space="preserve"> accounts for nitrogen that is lost to the environment either in the form of </t>
    </r>
    <r>
      <rPr>
        <b/>
        <sz val="11"/>
        <rFont val="Calibri"/>
        <family val="2"/>
        <scheme val="minor"/>
      </rPr>
      <t>reactive species</t>
    </r>
    <r>
      <rPr>
        <sz val="11"/>
        <rFont val="Calibri"/>
        <family val="2"/>
        <scheme val="minor"/>
      </rPr>
      <t xml:space="preserve"> (NOx, NH3, N2 or Nmix), including also </t>
    </r>
    <r>
      <rPr>
        <b/>
        <sz val="11"/>
        <rFont val="Calibri"/>
        <family val="2"/>
        <scheme val="minor"/>
      </rPr>
      <t>inactive forms</t>
    </r>
    <r>
      <rPr>
        <sz val="11"/>
        <rFont val="Calibri"/>
        <family val="2"/>
        <scheme val="minor"/>
      </rPr>
      <t xml:space="preserve"> (i.e. N2). It is accounted for in the pools that are dominated by anthropogenic activities involving nitrogen (e.g. EF, MP, HS, AG and PR)
- For quantification of </t>
    </r>
    <r>
      <rPr>
        <b/>
        <sz val="11"/>
        <rFont val="Calibri"/>
        <family val="2"/>
        <scheme val="minor"/>
      </rPr>
      <t>total N wasted,</t>
    </r>
    <r>
      <rPr>
        <sz val="11"/>
        <rFont val="Calibri"/>
        <family val="2"/>
        <scheme val="minor"/>
      </rPr>
      <t xml:space="preserve"> internal N flows to the </t>
    </r>
    <r>
      <rPr>
        <b/>
        <sz val="11"/>
        <rFont val="Calibri"/>
        <family val="2"/>
        <scheme val="minor"/>
      </rPr>
      <t>pool processing of residues are excluded</t>
    </r>
    <r>
      <rPr>
        <sz val="11"/>
        <rFont val="Calibri"/>
        <family val="2"/>
        <scheme val="minor"/>
      </rPr>
      <t xml:space="preserve"> in order to avoid double counting. I.e. the N wasted from MP that is transferred to waste treatment facilities, is not accounted for as N wasted, only the N wasted from the pool PR (i.e. discharge of treated waste water, emissions from wastewater treatement plants, etc.)
- For quantification of </t>
    </r>
    <r>
      <rPr>
        <b/>
        <sz val="11"/>
        <rFont val="Calibri"/>
        <family val="2"/>
        <scheme val="minor"/>
      </rPr>
      <t>N wasted per pool</t>
    </r>
    <r>
      <rPr>
        <sz val="11"/>
        <rFont val="Calibri"/>
        <family val="2"/>
        <scheme val="minor"/>
      </rPr>
      <t xml:space="preserve">, the N flows to the </t>
    </r>
    <r>
      <rPr>
        <b/>
        <sz val="11"/>
        <rFont val="Calibri"/>
        <family val="2"/>
        <scheme val="minor"/>
      </rPr>
      <t>pool processing of residues are included</t>
    </r>
    <r>
      <rPr>
        <sz val="11"/>
        <rFont val="Calibri"/>
        <family val="2"/>
        <scheme val="minor"/>
      </rPr>
      <t xml:space="preserve"> (to illustrate that the pool is causing the N waste, even tough it is not lost to the enviroment directly, instead transfered to the pool PR). 
- </t>
    </r>
    <r>
      <rPr>
        <b/>
        <sz val="11"/>
        <rFont val="Calibri"/>
        <family val="2"/>
        <scheme val="minor"/>
      </rPr>
      <t>No N wasted</t>
    </r>
    <r>
      <rPr>
        <sz val="11"/>
        <rFont val="Calibri"/>
        <family val="2"/>
        <scheme val="minor"/>
      </rPr>
      <t xml:space="preserve"> is assumed to be generated by the </t>
    </r>
    <r>
      <rPr>
        <b/>
        <sz val="11"/>
        <rFont val="Calibri"/>
        <family val="2"/>
        <scheme val="minor"/>
      </rPr>
      <t>pools that are dominated by natural processes</t>
    </r>
    <r>
      <rPr>
        <sz val="11"/>
        <rFont val="Calibri"/>
        <family val="2"/>
        <scheme val="minor"/>
      </rPr>
      <t xml:space="preserve"> (e.g. FS, HY, AT). Those pools receive N waste from the pools that cause N waste (e.g. EF, MP, HS, AG and PR)
- For definitions of the different N species see sheet 1. Readme</t>
    </r>
  </si>
  <si>
    <t>New N-input from within the system, either as useful output or wasted from another pool</t>
  </si>
  <si>
    <t>Wasted</t>
  </si>
  <si>
    <t>N wasted into the environment (emissions to atmosphere, flows to hydrosphere)</t>
  </si>
  <si>
    <t>N inputs and N wasted per pool</t>
  </si>
  <si>
    <t>Definition: Losses of reactive nitrogen occur in the form of gaseous emissions to the atmosphere (NOx, NH3, N2O), in dissolved forms to the hydrosphere summarized as Nmix (NO3-, NH4+, organic forms of nitrogen) and in the form of deposition of reduced and oxidized species (RDN, OXN) to land ecosystems (semi-natural vegetation). The following figures visualize the total Nr losses per pool, differentiated according to N species</t>
  </si>
  <si>
    <t>Inputs of Nr to "forests and semi-natural vegetation"</t>
  </si>
  <si>
    <r>
      <t>Reactive nitrogen N</t>
    </r>
    <r>
      <rPr>
        <b/>
        <vertAlign val="subscript"/>
        <sz val="10"/>
        <color rgb="FF000000"/>
        <rFont val="Calibri"/>
        <family val="2"/>
      </rPr>
      <t>r</t>
    </r>
  </si>
  <si>
    <t>overland flow to forests</t>
  </si>
  <si>
    <t>deposition to forests</t>
  </si>
  <si>
    <t>N2 fixation forests</t>
  </si>
  <si>
    <t>surface water biomass for energy production</t>
  </si>
  <si>
    <t>coastal water biomass for energy production</t>
  </si>
  <si>
    <t>Useful outputs</t>
  </si>
  <si>
    <t>Energy conversion combustion N2 fixation</t>
  </si>
  <si>
    <t>AT.AT-EF.EC-Combustion N2 fixation-N2</t>
  </si>
  <si>
    <t>EF.EC-AT.AT-Emissions-N2</t>
  </si>
  <si>
    <t>EF.IC-AT.AT-Emissions-N2</t>
  </si>
  <si>
    <t>EF.TR-AT.AT-Emissions-N2</t>
  </si>
  <si>
    <t>EF.OE-AT.AT-Emissions-N2</t>
  </si>
  <si>
    <t>energy conversion combustion N2 fixation</t>
  </si>
  <si>
    <t>Target "halving N waste"</t>
  </si>
  <si>
    <t xml:space="preserve">Link to STAN visualization template: </t>
  </si>
  <si>
    <t>https://www.stan2web.net/</t>
  </si>
  <si>
    <t>Link to STAN software:</t>
  </si>
  <si>
    <t>V1.0</t>
  </si>
  <si>
    <t>NNB reporting template, Version 1.0, April 29 2025</t>
  </si>
  <si>
    <t>Version</t>
  </si>
  <si>
    <t>Comments/Changes</t>
  </si>
  <si>
    <t>First version developed in a research project funded by the German Environment Agency (UBA)
(Project No. (FKZ) 3722 63 2012)</t>
  </si>
  <si>
    <t xml:space="preserve">Step 1: Define year from which data should be exported in cell C1.
Step 2: install STAN. If necessary, download it from https://www.stan2web.net/). 
Step 3: Open the STAN file "NNB model STAN - master_V1.0.zmfa" which contains the MfA-model that depicts the structure of the NNB (pool and sub-pool structure with flows). This file can be found in "tab. 1. readme" or on the EPNB website.
Step 4: make sure the option "toggle between input- and calculated values" is activated (in the headline).  
Step 5: Go to this Excel sheet and copy (Ctrl+c) the framed cells (B3 to D150).
Step 6: Go to STAN, open the data explorer which can be found under menu "Edit" -&gt; option "Data Explorer" -&gt; tab "Flow values". Make sure the flows in STAN are in the same order as the copied values from Excel. Then select cell "F001" and paste the copied values (Ctrl+v). Close the Data Explorer.
Step 7: Apply the values by selecting "Apply" (bottom right corner).
Step 8: The values are now imported into the NNB model and show up in the charts. Flow values can be hidden with the option "Toggle between input- and calculated values". Further, flows can be shown in Sankey-mode by selecting the first toggle in the headline. 
Note: We do not recommend applying a calculation, because the NNB is simply using the STAN-software as a tool to depict the MfA-model.
Note: If the STAN software is set to German, the flow values need to be inserted with a comma instead of a point for the decimal places.
</t>
  </si>
  <si>
    <t>https://www.umweltbundesamt.de/system/files/medien/11850/publikationen/nnb_model_stan_-_master_v1.0.zip</t>
  </si>
  <si>
    <t>NNB reporting template, Version 1.1, July 17, 2026</t>
  </si>
  <si>
    <t>changes in tab 4.b Interface to NNB-STAN: 
a) C1 allows now for input; 
b) change in formulars in fields D3:D151: v1.0 contained a factor 3 in the calculations, this factor was removed</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</si>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</sst>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0.0"/>
    <numFmt numFmtId="167" formatCode="_ * #,##0_ ;_ * \-#,##0_ ;_ * &quot;-&quot;??_ ;_ @_ "/>
    <numFmt numFmtId="168" formatCode="0.0%"/>
    <numFmt numFmtId="169" formatCode="0.000"/>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2"/>
      <name val="Calibri"/>
      <family val="2"/>
      <scheme val="minor"/>
    </font>
    <font>
      <sz val="11"/>
      <color rgb="FFFF0000"/>
      <name val="Calibri"/>
      <family val="2"/>
      <scheme val="minor"/>
    </font>
    <font>
      <sz val="11"/>
      <name val="Calibri"/>
      <family val="2"/>
      <scheme val="minor"/>
    </font>
    <font>
      <i/>
      <sz val="11"/>
      <name val="Calibri"/>
      <family val="2"/>
      <scheme val="minor"/>
    </font>
    <font>
      <b/>
      <sz val="16"/>
      <color theme="1"/>
      <name val="Calibri"/>
      <family val="2"/>
      <scheme val="minor"/>
    </font>
    <font>
      <b/>
      <sz val="11"/>
      <name val="Calibri"/>
      <family val="2"/>
      <scheme val="minor"/>
    </font>
    <font>
      <b/>
      <sz val="11"/>
      <color rgb="FFFFFFFF"/>
      <name val="Calibri"/>
      <family val="2"/>
      <scheme val="minor"/>
    </font>
    <font>
      <b/>
      <sz val="16"/>
      <color rgb="FFFFFFFF"/>
      <name val="Calibri"/>
      <family val="2"/>
      <scheme val="minor"/>
    </font>
    <font>
      <sz val="10.5"/>
      <name val="Calibri"/>
      <family val="2"/>
      <scheme val="minor"/>
    </font>
    <font>
      <sz val="12"/>
      <name val="Calibri"/>
      <family val="2"/>
      <scheme val="minor"/>
    </font>
    <font>
      <b/>
      <sz val="16"/>
      <name val="Calibri"/>
      <family val="2"/>
      <scheme val="minor"/>
    </font>
    <font>
      <sz val="16"/>
      <name val="Calibri"/>
      <family val="2"/>
      <scheme val="minor"/>
    </font>
    <font>
      <sz val="10"/>
      <color rgb="FF969696"/>
      <name val="Calibri"/>
      <family val="2"/>
      <scheme val="minor"/>
    </font>
    <font>
      <b/>
      <sz val="14"/>
      <name val="Calibri"/>
      <family val="2"/>
      <scheme val="minor"/>
    </font>
    <font>
      <sz val="10"/>
      <name val="Arial"/>
      <family val="2"/>
    </font>
    <font>
      <sz val="11"/>
      <color rgb="FF000000"/>
      <name val="Calibri"/>
      <family val="2"/>
      <scheme val="minor"/>
    </font>
    <font>
      <b/>
      <sz val="11"/>
      <color rgb="FF000000"/>
      <name val="Calibri"/>
      <family val="2"/>
      <scheme val="minor"/>
    </font>
    <font>
      <sz val="10"/>
      <color rgb="FF000000"/>
      <name val="Arial"/>
      <family val="2"/>
    </font>
    <font>
      <i/>
      <sz val="11"/>
      <color rgb="FF000000"/>
      <name val="Calibri"/>
      <family val="2"/>
      <scheme val="minor"/>
    </font>
    <font>
      <sz val="11"/>
      <color rgb="FFBFBFBF"/>
      <name val="Calibri"/>
      <family val="2"/>
      <scheme val="minor"/>
    </font>
    <font>
      <i/>
      <sz val="10"/>
      <color rgb="FF969696"/>
      <name val="Calibri"/>
      <family val="2"/>
      <scheme val="minor"/>
    </font>
    <font>
      <b/>
      <sz val="11"/>
      <color rgb="FFBFBFBF"/>
      <name val="Calibri"/>
      <family val="2"/>
      <scheme val="minor"/>
    </font>
    <font>
      <sz val="12"/>
      <color rgb="FFBFBFBF"/>
      <name val="Calibri"/>
      <family val="2"/>
      <scheme val="minor"/>
    </font>
    <font>
      <b/>
      <sz val="16"/>
      <color rgb="FFBFBFBF"/>
      <name val="Calibri"/>
      <family val="2"/>
      <scheme val="minor"/>
    </font>
    <font>
      <sz val="10"/>
      <color rgb="FFBFBFBF"/>
      <name val="Calibri"/>
      <family val="2"/>
      <scheme val="minor"/>
    </font>
    <font>
      <b/>
      <sz val="16"/>
      <color rgb="FFFF0000"/>
      <name val="Calibri"/>
      <family val="2"/>
      <scheme val="minor"/>
    </font>
    <font>
      <sz val="12"/>
      <color rgb="FFFF0000"/>
      <name val="Calibri"/>
      <family val="2"/>
      <scheme val="minor"/>
    </font>
    <font>
      <sz val="11"/>
      <color rgb="FFF2F2F2"/>
      <name val="Calibri"/>
      <family val="2"/>
      <scheme val="minor"/>
    </font>
    <font>
      <b/>
      <sz val="12"/>
      <color rgb="FF080808"/>
      <name val="Calibri"/>
      <family val="2"/>
      <scheme val="minor"/>
    </font>
    <font>
      <sz val="12"/>
      <color rgb="FF080808"/>
      <name val="Calibri"/>
      <family val="2"/>
      <scheme val="minor"/>
    </font>
    <font>
      <b/>
      <sz val="11"/>
      <color rgb="FF080808"/>
      <name val="Calibri"/>
      <family val="2"/>
      <scheme val="minor"/>
    </font>
    <font>
      <b/>
      <sz val="9"/>
      <color rgb="FFFFFFFF"/>
      <name val="Calibri"/>
      <family val="2"/>
      <scheme val="minor"/>
    </font>
    <font>
      <sz val="9"/>
      <color rgb="FF080808"/>
      <name val="Calibri"/>
      <family val="2"/>
      <scheme val="minor"/>
    </font>
    <font>
      <b/>
      <sz val="16"/>
      <color rgb="FFF2F2F2"/>
      <name val="Calibri"/>
      <family val="2"/>
      <scheme val="minor"/>
    </font>
    <font>
      <b/>
      <sz val="14"/>
      <color rgb="FFF2F2F2"/>
      <name val="Calibri"/>
      <family val="2"/>
      <scheme val="minor"/>
    </font>
    <font>
      <sz val="16"/>
      <color rgb="FFF2F2F2"/>
      <name val="Calibri"/>
      <family val="2"/>
      <scheme val="minor"/>
    </font>
    <font>
      <u/>
      <sz val="10"/>
      <color theme="10"/>
      <name val="Arial"/>
      <family val="2"/>
    </font>
    <font>
      <sz val="9"/>
      <color indexed="81"/>
      <name val="Segoe UI"/>
      <family val="2"/>
    </font>
    <font>
      <b/>
      <sz val="9"/>
      <color indexed="81"/>
      <name val="Segoe UI"/>
      <family val="2"/>
    </font>
    <font>
      <b/>
      <sz val="10"/>
      <color rgb="FF000000"/>
      <name val="Calibri"/>
      <family val="2"/>
    </font>
    <font>
      <sz val="10"/>
      <color rgb="FF000000"/>
      <name val="Calibri"/>
      <family val="2"/>
    </font>
    <font>
      <vertAlign val="subscript"/>
      <sz val="10"/>
      <color rgb="FF000000"/>
      <name val="Calibri"/>
      <family val="2"/>
    </font>
    <font>
      <b/>
      <vertAlign val="subscript"/>
      <sz val="10"/>
      <color rgb="FF000000"/>
      <name val="Calibri"/>
      <family val="2"/>
    </font>
    <font>
      <vertAlign val="superscript"/>
      <sz val="10"/>
      <color rgb="FF000000"/>
      <name val="Calibri"/>
      <family val="2"/>
    </font>
    <font>
      <sz val="9"/>
      <color rgb="FF000000"/>
      <name val="Segoe UI"/>
      <family val="2"/>
    </font>
    <font>
      <vertAlign val="subscript"/>
      <sz val="9"/>
      <color rgb="FF000000"/>
      <name val="Segoe UI"/>
      <family val="2"/>
    </font>
    <font>
      <sz val="8"/>
      <color rgb="FF000000"/>
      <name val="Cambria"/>
      <family val="1"/>
    </font>
    <font>
      <sz val="11"/>
      <color rgb="FFFFFFFF"/>
      <name val="Calibri"/>
      <family val="2"/>
      <scheme val="minor"/>
    </font>
    <font>
      <sz val="10"/>
      <color rgb="FF00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FF"/>
        <bgColor indexed="64"/>
      </patternFill>
    </fill>
    <fill>
      <patternFill patternType="solid">
        <fgColor rgb="FF333333"/>
        <bgColor indexed="64"/>
      </patternFill>
    </fill>
    <fill>
      <patternFill patternType="solid">
        <fgColor rgb="FFE6E6E6"/>
        <bgColor indexed="64"/>
      </patternFill>
    </fill>
    <fill>
      <patternFill patternType="solid">
        <fgColor rgb="FF01B0F1"/>
        <bgColor indexed="64"/>
      </patternFill>
    </fill>
    <fill>
      <patternFill patternType="solid">
        <fgColor rgb="FFDBEEF4"/>
        <bgColor indexed="64"/>
      </patternFill>
    </fill>
    <fill>
      <patternFill patternType="solid">
        <fgColor rgb="FFE6E0EC"/>
        <bgColor indexed="64"/>
      </patternFill>
    </fill>
    <fill>
      <patternFill patternType="solid">
        <fgColor rgb="FF92D14F"/>
        <bgColor indexed="64"/>
      </patternFill>
    </fill>
    <fill>
      <patternFill patternType="solid">
        <fgColor rgb="FFFFC000"/>
        <bgColor indexed="64"/>
      </patternFill>
    </fill>
    <fill>
      <patternFill patternType="solid">
        <fgColor rgb="FFBFBFBF"/>
        <bgColor indexed="64"/>
      </patternFill>
    </fill>
    <fill>
      <patternFill patternType="solid">
        <fgColor rgb="FFF2F2F2"/>
        <bgColor indexed="64"/>
      </patternFill>
    </fill>
    <fill>
      <patternFill patternType="solid">
        <fgColor rgb="FFEDEDED"/>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theme="4" tint="0.79998168889431442"/>
      </patternFill>
    </fill>
    <fill>
      <patternFill patternType="solid">
        <fgColor rgb="FF004D88"/>
        <bgColor indexed="64"/>
      </patternFill>
    </fill>
    <fill>
      <patternFill patternType="solid">
        <fgColor rgb="FF26659D"/>
        <bgColor indexed="64"/>
      </patternFill>
    </fill>
    <fill>
      <patternFill patternType="solid">
        <fgColor theme="4" tint="0.59999389629810485"/>
        <bgColor theme="4" tint="0.59999389629810485"/>
      </patternFill>
    </fill>
    <fill>
      <patternFill patternType="solid">
        <fgColor theme="2" tint="0.39997558519241921"/>
        <bgColor indexed="64"/>
      </patternFill>
    </fill>
    <fill>
      <patternFill patternType="solid">
        <fgColor theme="2" tint="0.79998168889431442"/>
        <bgColor indexed="64"/>
      </patternFill>
    </fill>
    <fill>
      <patternFill patternType="solid">
        <fgColor theme="4"/>
        <bgColor indexed="64"/>
      </patternFill>
    </fill>
    <fill>
      <patternFill patternType="solid">
        <fgColor rgb="FF000000"/>
        <bgColor indexed="64"/>
      </patternFill>
    </fill>
    <fill>
      <patternFill patternType="solid">
        <fgColor theme="0"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D9D9D9"/>
        <bgColor indexed="64"/>
      </patternFill>
    </fill>
    <fill>
      <patternFill patternType="solid">
        <fgColor rgb="FF9D579A"/>
        <bgColor indexed="64"/>
      </patternFill>
    </fill>
    <fill>
      <patternFill patternType="solid">
        <fgColor rgb="FFECDDEB"/>
        <bgColor indexed="64"/>
      </patternFill>
    </fill>
  </fills>
  <borders count="3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FFFFFF"/>
      </right>
      <top/>
      <bottom/>
      <diagonal/>
    </border>
    <border>
      <left style="thin">
        <color rgb="FFFFFFFF"/>
      </left>
      <right style="thin">
        <color rgb="FFFFFFFF"/>
      </right>
      <top/>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3">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10" fillId="20" borderId="2" applyNumberFormat="0" applyAlignment="0" applyProtection="0"/>
    <xf numFmtId="0" fontId="11" fillId="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21" borderId="0" applyNumberFormat="0" applyBorder="0" applyAlignment="0" applyProtection="0"/>
    <xf numFmtId="0" fontId="6" fillId="22" borderId="4" applyNumberFormat="0" applyFont="0" applyAlignment="0" applyProtection="0"/>
    <xf numFmtId="0" fontId="16" fillId="3" borderId="0" applyNumberFormat="0" applyBorder="0" applyAlignment="0" applyProtection="0"/>
    <xf numFmtId="0" fontId="17"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0" applyNumberFormat="0" applyFill="0" applyBorder="0" applyAlignment="0" applyProtection="0"/>
    <xf numFmtId="0" fontId="23" fillId="23" borderId="9" applyNumberFormat="0" applyAlignment="0" applyProtection="0"/>
    <xf numFmtId="0" fontId="6" fillId="0" borderId="0"/>
    <xf numFmtId="0" fontId="5"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164" fontId="38"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60" fillId="0" borderId="0" applyNumberFormat="0" applyFill="0" applyBorder="0" applyAlignment="0" applyProtection="0"/>
  </cellStyleXfs>
  <cellXfs count="568">
    <xf numFmtId="0" fontId="0" fillId="0" borderId="0" xfId="0"/>
    <xf numFmtId="0" fontId="4" fillId="0" borderId="0" xfId="44"/>
    <xf numFmtId="164" fontId="26" fillId="0" borderId="0" xfId="45" applyFont="1" applyFill="1"/>
    <xf numFmtId="164" fontId="26" fillId="0" borderId="0" xfId="45" applyFont="1" applyFill="1" applyBorder="1"/>
    <xf numFmtId="164" fontId="26" fillId="0" borderId="23" xfId="45" applyFont="1" applyBorder="1"/>
    <xf numFmtId="164" fontId="26" fillId="0" borderId="0" xfId="45" applyFont="1"/>
    <xf numFmtId="164" fontId="26" fillId="0" borderId="0" xfId="45" applyFont="1" applyFill="1" applyAlignment="1"/>
    <xf numFmtId="1" fontId="26" fillId="0" borderId="0" xfId="45" applyNumberFormat="1" applyFont="1" applyFill="1"/>
    <xf numFmtId="0" fontId="30" fillId="39" borderId="0" xfId="44" applyFont="1" applyFill="1"/>
    <xf numFmtId="0" fontId="28" fillId="0" borderId="0" xfId="44" applyFont="1" applyAlignment="1">
      <alignment vertical="center"/>
    </xf>
    <xf numFmtId="0" fontId="29" fillId="34" borderId="0" xfId="44" applyFont="1" applyFill="1"/>
    <xf numFmtId="0" fontId="29" fillId="34" borderId="0" xfId="44" applyFont="1" applyFill="1" applyAlignment="1">
      <alignment wrapText="1"/>
    </xf>
    <xf numFmtId="0" fontId="26" fillId="0" borderId="0" xfId="44" applyFont="1"/>
    <xf numFmtId="164" fontId="27" fillId="34" borderId="0" xfId="45" applyFont="1" applyFill="1"/>
    <xf numFmtId="164" fontId="26" fillId="34" borderId="0" xfId="45" applyFont="1" applyFill="1"/>
    <xf numFmtId="164" fontId="27" fillId="34" borderId="0" xfId="45" applyFont="1" applyFill="1" applyAlignment="1"/>
    <xf numFmtId="0" fontId="29" fillId="0" borderId="0" xfId="44" applyFont="1"/>
    <xf numFmtId="164" fontId="27" fillId="0" borderId="0" xfId="45" applyFont="1" applyFill="1" applyBorder="1"/>
    <xf numFmtId="164" fontId="26" fillId="0" borderId="23" xfId="45" applyFont="1" applyFill="1" applyBorder="1"/>
    <xf numFmtId="0" fontId="32" fillId="0" borderId="0" xfId="44" applyFont="1"/>
    <xf numFmtId="164" fontId="26" fillId="0" borderId="23" xfId="45" applyFont="1" applyFill="1" applyBorder="1" applyAlignment="1"/>
    <xf numFmtId="164" fontId="27" fillId="0" borderId="0" xfId="45" applyFont="1" applyBorder="1"/>
    <xf numFmtId="0" fontId="29" fillId="24" borderId="0" xfId="44" applyFont="1" applyFill="1" applyAlignment="1">
      <alignment vertical="center"/>
    </xf>
    <xf numFmtId="0" fontId="26" fillId="24" borderId="0" xfId="44" applyFont="1" applyFill="1" applyAlignment="1">
      <alignment vertical="center"/>
    </xf>
    <xf numFmtId="0" fontId="26" fillId="36" borderId="0" xfId="44" applyFont="1" applyFill="1" applyAlignment="1">
      <alignment vertical="center"/>
    </xf>
    <xf numFmtId="0" fontId="26" fillId="33" borderId="19" xfId="44" applyFont="1" applyFill="1" applyBorder="1" applyAlignment="1">
      <alignment horizontal="center" vertical="center"/>
    </xf>
    <xf numFmtId="0" fontId="26" fillId="32" borderId="20" xfId="44" applyFont="1" applyFill="1" applyBorder="1" applyAlignment="1">
      <alignment horizontal="center" vertical="center"/>
    </xf>
    <xf numFmtId="0" fontId="26" fillId="31" borderId="20" xfId="44" applyFont="1" applyFill="1" applyBorder="1" applyAlignment="1">
      <alignment horizontal="center" vertical="center"/>
    </xf>
    <xf numFmtId="0" fontId="26" fillId="30" borderId="20" xfId="44" applyFont="1" applyFill="1" applyBorder="1" applyAlignment="1">
      <alignment horizontal="center" vertical="center"/>
    </xf>
    <xf numFmtId="0" fontId="26" fillId="29" borderId="20" xfId="44" applyFont="1" applyFill="1" applyBorder="1" applyAlignment="1">
      <alignment horizontal="center" vertical="center"/>
    </xf>
    <xf numFmtId="0" fontId="26" fillId="27" borderId="20" xfId="44" applyFont="1" applyFill="1" applyBorder="1" applyAlignment="1">
      <alignment horizontal="center" vertical="center"/>
    </xf>
    <xf numFmtId="0" fontId="26" fillId="28" borderId="20" xfId="44" applyFont="1" applyFill="1" applyBorder="1" applyAlignment="1">
      <alignment horizontal="center" vertical="center"/>
    </xf>
    <xf numFmtId="0" fontId="26" fillId="0" borderId="13" xfId="44" applyFont="1" applyBorder="1" applyAlignment="1">
      <alignment horizontal="center" vertical="center"/>
    </xf>
    <xf numFmtId="0" fontId="26" fillId="0" borderId="0" xfId="44" quotePrefix="1" applyFont="1"/>
    <xf numFmtId="0" fontId="26" fillId="33" borderId="24" xfId="44" applyFont="1" applyFill="1" applyBorder="1" applyAlignment="1">
      <alignment horizontal="center" vertical="center"/>
    </xf>
    <xf numFmtId="0" fontId="26" fillId="0" borderId="16" xfId="44" applyFont="1" applyBorder="1"/>
    <xf numFmtId="0" fontId="26" fillId="36" borderId="0" xfId="44" applyFont="1" applyFill="1"/>
    <xf numFmtId="0" fontId="26" fillId="32" borderId="14" xfId="44" applyFont="1" applyFill="1" applyBorder="1" applyAlignment="1">
      <alignment horizontal="center" vertical="center"/>
    </xf>
    <xf numFmtId="0" fontId="26" fillId="31" borderId="14" xfId="44" applyFont="1" applyFill="1" applyBorder="1" applyAlignment="1">
      <alignment horizontal="center" vertical="center"/>
    </xf>
    <xf numFmtId="0" fontId="26" fillId="30" borderId="14" xfId="44" applyFont="1" applyFill="1" applyBorder="1" applyAlignment="1">
      <alignment horizontal="center" vertical="center"/>
    </xf>
    <xf numFmtId="164" fontId="26" fillId="0" borderId="0" xfId="44" applyNumberFormat="1" applyFont="1"/>
    <xf numFmtId="0" fontId="26" fillId="29" borderId="14" xfId="44" applyFont="1" applyFill="1" applyBorder="1" applyAlignment="1">
      <alignment horizontal="center" vertical="center"/>
    </xf>
    <xf numFmtId="0" fontId="26" fillId="27" borderId="14" xfId="44" applyFont="1" applyFill="1" applyBorder="1" applyAlignment="1">
      <alignment horizontal="center" vertical="center"/>
    </xf>
    <xf numFmtId="0" fontId="26" fillId="28" borderId="14" xfId="44" applyFont="1" applyFill="1" applyBorder="1" applyAlignment="1">
      <alignment horizontal="center" vertical="center"/>
    </xf>
    <xf numFmtId="0" fontId="26" fillId="0" borderId="17" xfId="44" applyFont="1" applyBorder="1"/>
    <xf numFmtId="0" fontId="26" fillId="0" borderId="18" xfId="44" applyFont="1" applyBorder="1"/>
    <xf numFmtId="0" fontId="29" fillId="33" borderId="27" xfId="44" applyFont="1" applyFill="1" applyBorder="1" applyAlignment="1">
      <alignment vertical="center"/>
    </xf>
    <xf numFmtId="0" fontId="29" fillId="33" borderId="26" xfId="44" applyFont="1" applyFill="1" applyBorder="1" applyAlignment="1">
      <alignment vertical="center"/>
    </xf>
    <xf numFmtId="0" fontId="29" fillId="33" borderId="25" xfId="44" applyFont="1" applyFill="1" applyBorder="1" applyAlignment="1">
      <alignment vertical="center"/>
    </xf>
    <xf numFmtId="0" fontId="29" fillId="32" borderId="27" xfId="44" applyFont="1" applyFill="1" applyBorder="1" applyAlignment="1">
      <alignment vertical="center"/>
    </xf>
    <xf numFmtId="0" fontId="29" fillId="32" borderId="25" xfId="44" applyFont="1" applyFill="1" applyBorder="1" applyAlignment="1">
      <alignment vertical="center"/>
    </xf>
    <xf numFmtId="0" fontId="29" fillId="31" borderId="26" xfId="44" applyFont="1" applyFill="1" applyBorder="1" applyAlignment="1">
      <alignment vertical="center"/>
    </xf>
    <xf numFmtId="0" fontId="29" fillId="30" borderId="27" xfId="44" applyFont="1" applyFill="1" applyBorder="1" applyAlignment="1">
      <alignment vertical="center"/>
    </xf>
    <xf numFmtId="0" fontId="29" fillId="30" borderId="26" xfId="44" applyFont="1" applyFill="1" applyBorder="1" applyAlignment="1">
      <alignment vertical="center"/>
    </xf>
    <xf numFmtId="0" fontId="29" fillId="30" borderId="25" xfId="44" applyFont="1" applyFill="1" applyBorder="1" applyAlignment="1">
      <alignment vertical="center"/>
    </xf>
    <xf numFmtId="0" fontId="29" fillId="29" borderId="26" xfId="44" applyFont="1" applyFill="1" applyBorder="1" applyAlignment="1">
      <alignment vertical="center"/>
    </xf>
    <xf numFmtId="0" fontId="29" fillId="27" borderId="27" xfId="44" applyFont="1" applyFill="1" applyBorder="1" applyAlignment="1">
      <alignment vertical="center"/>
    </xf>
    <xf numFmtId="0" fontId="29" fillId="27" borderId="26" xfId="44" applyFont="1" applyFill="1" applyBorder="1" applyAlignment="1">
      <alignment vertical="center"/>
    </xf>
    <xf numFmtId="0" fontId="29" fillId="27" borderId="25" xfId="44" applyFont="1" applyFill="1" applyBorder="1" applyAlignment="1">
      <alignment vertical="center"/>
    </xf>
    <xf numFmtId="0" fontId="29" fillId="28" borderId="24" xfId="44" applyFont="1" applyFill="1" applyBorder="1" applyAlignment="1">
      <alignment vertical="center"/>
    </xf>
    <xf numFmtId="0" fontId="29" fillId="0" borderId="25" xfId="44" applyFont="1" applyBorder="1" applyAlignment="1">
      <alignment vertical="center"/>
    </xf>
    <xf numFmtId="0" fontId="26" fillId="33" borderId="11" xfId="44" applyFont="1" applyFill="1" applyBorder="1"/>
    <xf numFmtId="0" fontId="26" fillId="33" borderId="0" xfId="44" applyFont="1" applyFill="1"/>
    <xf numFmtId="0" fontId="26" fillId="33" borderId="16" xfId="44" applyFont="1" applyFill="1" applyBorder="1"/>
    <xf numFmtId="0" fontId="26" fillId="32" borderId="11" xfId="44" applyFont="1" applyFill="1" applyBorder="1"/>
    <xf numFmtId="0" fontId="26" fillId="32" borderId="0" xfId="44" applyFont="1" applyFill="1"/>
    <xf numFmtId="0" fontId="26" fillId="32" borderId="16" xfId="44" applyFont="1" applyFill="1" applyBorder="1"/>
    <xf numFmtId="0" fontId="26" fillId="31" borderId="0" xfId="44" applyFont="1" applyFill="1"/>
    <xf numFmtId="0" fontId="26" fillId="30" borderId="11" xfId="44" applyFont="1" applyFill="1" applyBorder="1"/>
    <xf numFmtId="0" fontId="26" fillId="30" borderId="0" xfId="44" applyFont="1" applyFill="1"/>
    <xf numFmtId="0" fontId="26" fillId="30" borderId="16" xfId="44" applyFont="1" applyFill="1" applyBorder="1"/>
    <xf numFmtId="0" fontId="26" fillId="29" borderId="0" xfId="44" applyFont="1" applyFill="1"/>
    <xf numFmtId="0" fontId="26" fillId="27" borderId="11" xfId="44" applyFont="1" applyFill="1" applyBorder="1"/>
    <xf numFmtId="0" fontId="26" fillId="27" borderId="0" xfId="44" applyFont="1" applyFill="1"/>
    <xf numFmtId="0" fontId="29" fillId="28" borderId="14" xfId="44" applyFont="1" applyFill="1" applyBorder="1" applyAlignment="1">
      <alignment vertical="center"/>
    </xf>
    <xf numFmtId="0" fontId="29" fillId="0" borderId="16" xfId="44" applyFont="1" applyBorder="1" applyAlignment="1">
      <alignment vertical="center"/>
    </xf>
    <xf numFmtId="0" fontId="29" fillId="33" borderId="27" xfId="44" applyFont="1" applyFill="1" applyBorder="1" applyAlignment="1">
      <alignment vertical="center" wrapText="1"/>
    </xf>
    <xf numFmtId="0" fontId="26" fillId="33" borderId="26" xfId="44" applyFont="1" applyFill="1" applyBorder="1"/>
    <xf numFmtId="0" fontId="26" fillId="0" borderId="27" xfId="44" applyFont="1" applyBorder="1"/>
    <xf numFmtId="0" fontId="26" fillId="0" borderId="26" xfId="44" applyFont="1" applyBorder="1"/>
    <xf numFmtId="0" fontId="26" fillId="0" borderId="25" xfId="44" applyFont="1" applyBorder="1"/>
    <xf numFmtId="0" fontId="26" fillId="0" borderId="24" xfId="44" applyFont="1" applyBorder="1"/>
    <xf numFmtId="0" fontId="29" fillId="33" borderId="11" xfId="44" applyFont="1" applyFill="1" applyBorder="1" applyAlignment="1">
      <alignment vertical="center" wrapText="1"/>
    </xf>
    <xf numFmtId="0" fontId="26" fillId="0" borderId="11" xfId="44" applyFont="1" applyBorder="1"/>
    <xf numFmtId="0" fontId="26" fillId="0" borderId="14" xfId="44" applyFont="1" applyBorder="1"/>
    <xf numFmtId="0" fontId="29" fillId="33" borderId="12" xfId="44" applyFont="1" applyFill="1" applyBorder="1" applyAlignment="1">
      <alignment vertical="center" wrapText="1"/>
    </xf>
    <xf numFmtId="0" fontId="26" fillId="33" borderId="17" xfId="44" applyFont="1" applyFill="1" applyBorder="1"/>
    <xf numFmtId="0" fontId="26" fillId="0" borderId="12" xfId="44" applyFont="1" applyBorder="1"/>
    <xf numFmtId="0" fontId="26" fillId="0" borderId="15" xfId="44" applyFont="1" applyBorder="1"/>
    <xf numFmtId="0" fontId="29" fillId="32" borderId="11" xfId="44" applyFont="1" applyFill="1" applyBorder="1" applyAlignment="1">
      <alignment vertical="center"/>
    </xf>
    <xf numFmtId="0" fontId="29" fillId="32" borderId="12" xfId="44" applyFont="1" applyFill="1" applyBorder="1" applyAlignment="1">
      <alignment vertical="center"/>
    </xf>
    <xf numFmtId="0" fontId="26" fillId="32" borderId="17" xfId="44" applyFont="1" applyFill="1" applyBorder="1"/>
    <xf numFmtId="0" fontId="29" fillId="31" borderId="27" xfId="44" applyFont="1" applyFill="1" applyBorder="1" applyAlignment="1">
      <alignment vertical="center"/>
    </xf>
    <xf numFmtId="0" fontId="26" fillId="31" borderId="26" xfId="44" applyFont="1" applyFill="1" applyBorder="1"/>
    <xf numFmtId="0" fontId="29" fillId="31" borderId="11" xfId="44" applyFont="1" applyFill="1" applyBorder="1" applyAlignment="1">
      <alignment vertical="center"/>
    </xf>
    <xf numFmtId="0" fontId="29" fillId="31" borderId="12" xfId="44" applyFont="1" applyFill="1" applyBorder="1" applyAlignment="1">
      <alignment vertical="center"/>
    </xf>
    <xf numFmtId="0" fontId="26" fillId="31" borderId="17" xfId="44" applyFont="1" applyFill="1" applyBorder="1"/>
    <xf numFmtId="0" fontId="26" fillId="30" borderId="26" xfId="44" applyFont="1" applyFill="1" applyBorder="1"/>
    <xf numFmtId="0" fontId="29" fillId="30" borderId="11" xfId="44" applyFont="1" applyFill="1" applyBorder="1" applyAlignment="1">
      <alignment vertical="center"/>
    </xf>
    <xf numFmtId="0" fontId="29" fillId="30" borderId="12" xfId="44" applyFont="1" applyFill="1" applyBorder="1" applyAlignment="1">
      <alignment vertical="center"/>
    </xf>
    <xf numFmtId="0" fontId="26" fillId="30" borderId="17" xfId="44" applyFont="1" applyFill="1" applyBorder="1"/>
    <xf numFmtId="0" fontId="29" fillId="29" borderId="27" xfId="44" applyFont="1" applyFill="1" applyBorder="1" applyAlignment="1">
      <alignment vertical="center"/>
    </xf>
    <xf numFmtId="0" fontId="26" fillId="27" borderId="26" xfId="44" applyFont="1" applyFill="1" applyBorder="1"/>
    <xf numFmtId="0" fontId="29" fillId="27" borderId="11" xfId="44" applyFont="1" applyFill="1" applyBorder="1" applyAlignment="1">
      <alignment vertical="center"/>
    </xf>
    <xf numFmtId="0" fontId="29" fillId="27" borderId="12" xfId="44" applyFont="1" applyFill="1" applyBorder="1" applyAlignment="1">
      <alignment vertical="center"/>
    </xf>
    <xf numFmtId="0" fontId="29" fillId="28" borderId="19" xfId="44" applyFont="1" applyFill="1" applyBorder="1" applyAlignment="1">
      <alignment vertical="center"/>
    </xf>
    <xf numFmtId="0" fontId="29" fillId="28" borderId="13" xfId="44" applyFont="1" applyFill="1" applyBorder="1" applyAlignment="1">
      <alignment vertical="center"/>
    </xf>
    <xf numFmtId="0" fontId="26" fillId="0" borderId="19" xfId="44" applyFont="1" applyBorder="1"/>
    <xf numFmtId="0" fontId="26" fillId="0" borderId="20" xfId="44" applyFont="1" applyBorder="1"/>
    <xf numFmtId="0" fontId="26" fillId="0" borderId="13" xfId="44" applyFont="1" applyBorder="1"/>
    <xf numFmtId="0" fontId="26" fillId="0" borderId="10" xfId="44" applyFont="1" applyBorder="1"/>
    <xf numFmtId="0" fontId="29" fillId="0" borderId="12" xfId="44" applyFont="1" applyBorder="1" applyAlignment="1">
      <alignment vertical="center"/>
    </xf>
    <xf numFmtId="0" fontId="29" fillId="0" borderId="17" xfId="44" applyFont="1" applyBorder="1" applyAlignment="1">
      <alignment vertical="center"/>
    </xf>
    <xf numFmtId="0" fontId="26" fillId="24" borderId="0" xfId="44" applyFont="1" applyFill="1"/>
    <xf numFmtId="0" fontId="26" fillId="0" borderId="23" xfId="44" applyFont="1" applyBorder="1"/>
    <xf numFmtId="0" fontId="26" fillId="24" borderId="23" xfId="44" applyFont="1" applyFill="1" applyBorder="1" applyAlignment="1">
      <alignment vertical="center"/>
    </xf>
    <xf numFmtId="0" fontId="26" fillId="24" borderId="23" xfId="44" applyFont="1" applyFill="1" applyBorder="1"/>
    <xf numFmtId="0" fontId="34" fillId="24" borderId="23" xfId="44" applyFont="1" applyFill="1" applyBorder="1" applyAlignment="1">
      <alignment vertical="center"/>
    </xf>
    <xf numFmtId="0" fontId="35" fillId="24" borderId="23" xfId="44" applyFont="1" applyFill="1" applyBorder="1" applyAlignment="1">
      <alignment vertical="center"/>
    </xf>
    <xf numFmtId="1" fontId="26" fillId="24" borderId="16" xfId="44" applyNumberFormat="1" applyFont="1" applyFill="1" applyBorder="1"/>
    <xf numFmtId="1" fontId="26" fillId="24" borderId="17" xfId="44" applyNumberFormat="1" applyFont="1" applyFill="1" applyBorder="1"/>
    <xf numFmtId="1" fontId="26" fillId="24" borderId="18" xfId="44" applyNumberFormat="1" applyFont="1" applyFill="1" applyBorder="1"/>
    <xf numFmtId="1" fontId="26" fillId="24" borderId="27" xfId="44" applyNumberFormat="1" applyFont="1" applyFill="1" applyBorder="1"/>
    <xf numFmtId="1" fontId="26" fillId="24" borderId="26" xfId="44" applyNumberFormat="1" applyFont="1" applyFill="1" applyBorder="1"/>
    <xf numFmtId="1" fontId="26" fillId="24" borderId="25" xfId="44" applyNumberFormat="1" applyFont="1" applyFill="1" applyBorder="1"/>
    <xf numFmtId="1" fontId="26" fillId="24" borderId="11" xfId="44" applyNumberFormat="1" applyFont="1" applyFill="1" applyBorder="1"/>
    <xf numFmtId="1" fontId="26" fillId="24" borderId="0" xfId="44" applyNumberFormat="1" applyFont="1" applyFill="1"/>
    <xf numFmtId="1" fontId="26" fillId="24" borderId="12" xfId="44" applyNumberFormat="1" applyFont="1" applyFill="1" applyBorder="1"/>
    <xf numFmtId="0" fontId="26" fillId="29" borderId="26" xfId="44" applyFont="1" applyFill="1" applyBorder="1" applyAlignment="1">
      <alignment vertical="center"/>
    </xf>
    <xf numFmtId="0" fontId="26" fillId="31" borderId="12" xfId="44" applyFont="1" applyFill="1" applyBorder="1"/>
    <xf numFmtId="0" fontId="29" fillId="0" borderId="0" xfId="44" applyFont="1" applyAlignment="1">
      <alignment vertical="center"/>
    </xf>
    <xf numFmtId="0" fontId="26" fillId="37" borderId="0" xfId="44" applyFont="1" applyFill="1" applyAlignment="1">
      <alignment horizontal="left" vertical="center"/>
    </xf>
    <xf numFmtId="0" fontId="26" fillId="37" borderId="0" xfId="44" applyFont="1" applyFill="1" applyAlignment="1">
      <alignment vertical="center"/>
    </xf>
    <xf numFmtId="0" fontId="26" fillId="24" borderId="0" xfId="44" applyFont="1" applyFill="1" applyAlignment="1">
      <alignment horizontal="left" vertical="center"/>
    </xf>
    <xf numFmtId="0" fontId="26" fillId="24" borderId="24" xfId="44" applyFont="1" applyFill="1" applyBorder="1"/>
    <xf numFmtId="0" fontId="29" fillId="24" borderId="0" xfId="44" applyFont="1" applyFill="1" applyAlignment="1">
      <alignment vertical="center" wrapText="1"/>
    </xf>
    <xf numFmtId="0" fontId="26" fillId="24" borderId="15" xfId="44" applyFont="1" applyFill="1" applyBorder="1"/>
    <xf numFmtId="0" fontId="29" fillId="24" borderId="10" xfId="44" applyFont="1" applyFill="1" applyBorder="1" applyAlignment="1">
      <alignment vertical="center"/>
    </xf>
    <xf numFmtId="0" fontId="29" fillId="24" borderId="19" xfId="44" applyFont="1" applyFill="1" applyBorder="1"/>
    <xf numFmtId="0" fontId="26" fillId="24" borderId="19" xfId="44" applyFont="1" applyFill="1" applyBorder="1"/>
    <xf numFmtId="0" fontId="26" fillId="24" borderId="20" xfId="44" applyFont="1" applyFill="1" applyBorder="1"/>
    <xf numFmtId="0" fontId="26" fillId="24" borderId="13" xfId="44" applyFont="1" applyFill="1" applyBorder="1"/>
    <xf numFmtId="0" fontId="29" fillId="24" borderId="10" xfId="44" applyFont="1" applyFill="1" applyBorder="1"/>
    <xf numFmtId="165" fontId="29" fillId="24" borderId="0" xfId="44" applyNumberFormat="1" applyFont="1" applyFill="1"/>
    <xf numFmtId="0" fontId="29" fillId="24" borderId="15" xfId="44" applyFont="1" applyFill="1" applyBorder="1"/>
    <xf numFmtId="0" fontId="26" fillId="24" borderId="10" xfId="44" applyFont="1" applyFill="1" applyBorder="1"/>
    <xf numFmtId="0" fontId="26" fillId="24" borderId="26" xfId="44" applyFont="1" applyFill="1" applyBorder="1"/>
    <xf numFmtId="0" fontId="29" fillId="24" borderId="24" xfId="44" applyFont="1" applyFill="1" applyBorder="1"/>
    <xf numFmtId="0" fontId="29" fillId="24" borderId="20" xfId="44" applyFont="1" applyFill="1" applyBorder="1"/>
    <xf numFmtId="0" fontId="29" fillId="24" borderId="0" xfId="44" applyFont="1" applyFill="1"/>
    <xf numFmtId="0" fontId="29" fillId="24" borderId="23" xfId="44" applyFont="1" applyFill="1" applyBorder="1" applyAlignment="1">
      <alignment vertical="center"/>
    </xf>
    <xf numFmtId="0" fontId="24" fillId="24" borderId="0" xfId="44" applyFont="1" applyFill="1" applyAlignment="1">
      <alignment vertical="center"/>
    </xf>
    <xf numFmtId="0" fontId="26" fillId="36" borderId="23" xfId="44" applyFont="1" applyFill="1" applyBorder="1"/>
    <xf numFmtId="0" fontId="25" fillId="24" borderId="0" xfId="44" applyFont="1" applyFill="1"/>
    <xf numFmtId="0" fontId="29" fillId="24" borderId="10" xfId="44" applyFont="1" applyFill="1" applyBorder="1" applyAlignment="1">
      <alignment horizontal="center"/>
    </xf>
    <xf numFmtId="0" fontId="29" fillId="24" borderId="0" xfId="44" applyFont="1" applyFill="1" applyAlignment="1">
      <alignment horizontal="center"/>
    </xf>
    <xf numFmtId="0" fontId="29" fillId="24" borderId="10" xfId="44" applyFont="1" applyFill="1" applyBorder="1" applyAlignment="1">
      <alignment horizontal="center" vertical="center"/>
    </xf>
    <xf numFmtId="0" fontId="29" fillId="24" borderId="10" xfId="44" applyFont="1" applyFill="1" applyBorder="1" applyAlignment="1">
      <alignment horizontal="center" vertical="center" wrapText="1"/>
    </xf>
    <xf numFmtId="0" fontId="27" fillId="24" borderId="0" xfId="44" applyFont="1" applyFill="1" applyAlignment="1">
      <alignment horizontal="right" vertical="center"/>
    </xf>
    <xf numFmtId="0" fontId="27" fillId="24" borderId="15" xfId="44" applyFont="1" applyFill="1" applyBorder="1" applyAlignment="1">
      <alignment horizontal="right" vertical="center"/>
    </xf>
    <xf numFmtId="0" fontId="27" fillId="24" borderId="10" xfId="44" applyFont="1" applyFill="1" applyBorder="1" applyAlignment="1">
      <alignment horizontal="right" vertical="center"/>
    </xf>
    <xf numFmtId="9" fontId="26" fillId="24" borderId="10" xfId="46" applyFont="1" applyFill="1" applyBorder="1"/>
    <xf numFmtId="0" fontId="29" fillId="24" borderId="11" xfId="44" applyFont="1" applyFill="1" applyBorder="1"/>
    <xf numFmtId="0" fontId="26" fillId="24" borderId="12" xfId="44" applyFont="1" applyFill="1" applyBorder="1"/>
    <xf numFmtId="0" fontId="26" fillId="24" borderId="17" xfId="44" applyFont="1" applyFill="1" applyBorder="1"/>
    <xf numFmtId="0" fontId="26" fillId="24" borderId="18" xfId="44" applyFont="1" applyFill="1" applyBorder="1"/>
    <xf numFmtId="9" fontId="6" fillId="24" borderId="0" xfId="46" applyFont="1" applyFill="1" applyBorder="1"/>
    <xf numFmtId="0" fontId="26" fillId="24" borderId="27" xfId="44" applyFont="1" applyFill="1" applyBorder="1"/>
    <xf numFmtId="0" fontId="26" fillId="24" borderId="25" xfId="44" applyFont="1" applyFill="1" applyBorder="1"/>
    <xf numFmtId="0" fontId="36" fillId="24" borderId="23" xfId="44" applyFont="1" applyFill="1" applyBorder="1" applyAlignment="1">
      <alignment vertical="center"/>
    </xf>
    <xf numFmtId="0" fontId="33" fillId="24" borderId="0" xfId="44" applyFont="1" applyFill="1"/>
    <xf numFmtId="0" fontId="24" fillId="24" borderId="0" xfId="44" applyFont="1" applyFill="1"/>
    <xf numFmtId="164" fontId="26" fillId="24" borderId="0" xfId="45" applyFont="1" applyFill="1"/>
    <xf numFmtId="164" fontId="29" fillId="24" borderId="0" xfId="45" applyFont="1" applyFill="1"/>
    <xf numFmtId="164" fontId="26" fillId="24" borderId="0" xfId="45" applyFont="1" applyFill="1" applyBorder="1"/>
    <xf numFmtId="0" fontId="0" fillId="0" borderId="10" xfId="0" applyBorder="1"/>
    <xf numFmtId="0" fontId="34" fillId="24" borderId="23" xfId="44" applyFont="1" applyFill="1" applyBorder="1"/>
    <xf numFmtId="0" fontId="27" fillId="24" borderId="0" xfId="44" applyFont="1" applyFill="1"/>
    <xf numFmtId="1" fontId="26" fillId="0" borderId="0" xfId="44" applyNumberFormat="1" applyFont="1"/>
    <xf numFmtId="0" fontId="29" fillId="24" borderId="27" xfId="44" applyFont="1" applyFill="1" applyBorder="1"/>
    <xf numFmtId="0" fontId="36" fillId="24" borderId="0" xfId="44" applyFont="1" applyFill="1" applyAlignment="1">
      <alignment vertical="center"/>
    </xf>
    <xf numFmtId="0" fontId="29" fillId="24" borderId="0" xfId="44" applyFont="1" applyFill="1" applyAlignment="1">
      <alignment horizontal="center" vertical="center" wrapText="1"/>
    </xf>
    <xf numFmtId="9" fontId="26" fillId="24" borderId="0" xfId="46" applyFont="1" applyFill="1" applyBorder="1"/>
    <xf numFmtId="0" fontId="27" fillId="24" borderId="0" xfId="44" applyFont="1" applyFill="1" applyAlignment="1">
      <alignment horizontal="left" wrapText="1"/>
    </xf>
    <xf numFmtId="0" fontId="39" fillId="24" borderId="0" xfId="44" applyFont="1" applyFill="1"/>
    <xf numFmtId="0" fontId="40" fillId="24" borderId="0" xfId="44" applyFont="1" applyFill="1"/>
    <xf numFmtId="0" fontId="26" fillId="24" borderId="0" xfId="44" applyFont="1" applyFill="1" applyAlignment="1">
      <alignment horizontal="left"/>
    </xf>
    <xf numFmtId="0" fontId="41" fillId="0" borderId="0" xfId="0" applyFont="1"/>
    <xf numFmtId="0" fontId="41" fillId="0" borderId="10" xfId="0" applyFont="1" applyBorder="1"/>
    <xf numFmtId="164" fontId="26" fillId="0" borderId="19" xfId="45" applyFont="1" applyBorder="1"/>
    <xf numFmtId="0" fontId="26" fillId="41" borderId="18" xfId="0" applyFont="1" applyFill="1" applyBorder="1"/>
    <xf numFmtId="0" fontId="26" fillId="38" borderId="15" xfId="0" applyFont="1" applyFill="1" applyBorder="1"/>
    <xf numFmtId="0" fontId="26" fillId="41" borderId="15" xfId="0" applyFont="1" applyFill="1" applyBorder="1"/>
    <xf numFmtId="0" fontId="26" fillId="41" borderId="12" xfId="0" applyFont="1" applyFill="1" applyBorder="1"/>
    <xf numFmtId="0" fontId="34" fillId="24" borderId="0" xfId="44" applyFont="1" applyFill="1"/>
    <xf numFmtId="0" fontId="27" fillId="24" borderId="19" xfId="44" applyFont="1" applyFill="1" applyBorder="1" applyAlignment="1">
      <alignment horizontal="right" vertical="center"/>
    </xf>
    <xf numFmtId="0" fontId="29" fillId="24" borderId="24" xfId="44" applyFont="1" applyFill="1" applyBorder="1" applyAlignment="1">
      <alignment horizontal="center" vertical="center" wrapText="1"/>
    </xf>
    <xf numFmtId="0" fontId="29" fillId="24" borderId="10" xfId="44" applyFont="1" applyFill="1" applyBorder="1" applyAlignment="1">
      <alignment horizontal="right" vertical="center"/>
    </xf>
    <xf numFmtId="0" fontId="43" fillId="24" borderId="0" xfId="44" applyFont="1" applyFill="1" applyAlignment="1">
      <alignment horizontal="right"/>
    </xf>
    <xf numFmtId="0" fontId="43" fillId="24" borderId="0" xfId="44" applyFont="1" applyFill="1"/>
    <xf numFmtId="0" fontId="25" fillId="24" borderId="0" xfId="44" applyFont="1" applyFill="1" applyAlignment="1">
      <alignment wrapText="1"/>
    </xf>
    <xf numFmtId="0" fontId="29" fillId="24" borderId="17" xfId="44" applyFont="1" applyFill="1" applyBorder="1" applyAlignment="1">
      <alignment vertical="top"/>
    </xf>
    <xf numFmtId="0" fontId="29" fillId="24" borderId="12" xfId="44" applyFont="1" applyFill="1" applyBorder="1" applyAlignment="1">
      <alignment vertical="top"/>
    </xf>
    <xf numFmtId="0" fontId="29" fillId="24" borderId="18" xfId="44" applyFont="1" applyFill="1" applyBorder="1" applyAlignment="1">
      <alignment vertical="top"/>
    </xf>
    <xf numFmtId="0" fontId="26" fillId="24" borderId="12" xfId="44" applyFont="1" applyFill="1" applyBorder="1" applyAlignment="1">
      <alignment vertical="top" wrapText="1"/>
    </xf>
    <xf numFmtId="0" fontId="26" fillId="24" borderId="17" xfId="44" applyFont="1" applyFill="1" applyBorder="1" applyAlignment="1">
      <alignment vertical="top" wrapText="1"/>
    </xf>
    <xf numFmtId="0" fontId="26" fillId="24" borderId="18" xfId="44" applyFont="1" applyFill="1" applyBorder="1" applyAlignment="1">
      <alignment vertical="top" wrapText="1"/>
    </xf>
    <xf numFmtId="0" fontId="26" fillId="24" borderId="15" xfId="44" applyFont="1" applyFill="1" applyBorder="1" applyAlignment="1">
      <alignment horizontal="left" vertical="top" wrapText="1"/>
    </xf>
    <xf numFmtId="164" fontId="6" fillId="0" borderId="0" xfId="45" applyFont="1" applyBorder="1"/>
    <xf numFmtId="164" fontId="6" fillId="24" borderId="0" xfId="45" applyFont="1" applyFill="1"/>
    <xf numFmtId="0" fontId="25" fillId="24" borderId="0" xfId="44" applyFont="1" applyFill="1" applyAlignment="1">
      <alignment vertical="center"/>
    </xf>
    <xf numFmtId="9" fontId="29" fillId="34" borderId="0" xfId="47" applyFont="1" applyFill="1"/>
    <xf numFmtId="9" fontId="26" fillId="34" borderId="0" xfId="47" applyFont="1" applyFill="1"/>
    <xf numFmtId="9" fontId="26" fillId="0" borderId="0" xfId="47" applyFont="1" applyFill="1"/>
    <xf numFmtId="9" fontId="26" fillId="0" borderId="23" xfId="47" quotePrefix="1" applyFont="1" applyBorder="1"/>
    <xf numFmtId="9" fontId="26" fillId="0" borderId="0" xfId="47" applyFont="1"/>
    <xf numFmtId="0" fontId="26" fillId="0" borderId="0" xfId="44" applyFont="1" applyAlignment="1">
      <alignment vertical="center"/>
    </xf>
    <xf numFmtId="164" fontId="26" fillId="0" borderId="0" xfId="45" applyFont="1" applyBorder="1" applyAlignment="1">
      <alignment vertical="center" textRotation="90" wrapText="1"/>
    </xf>
    <xf numFmtId="165" fontId="29" fillId="0" borderId="0" xfId="44" applyNumberFormat="1" applyFont="1"/>
    <xf numFmtId="0" fontId="29" fillId="0" borderId="0" xfId="44" applyFont="1" applyAlignment="1">
      <alignment vertical="top"/>
    </xf>
    <xf numFmtId="1" fontId="29" fillId="34" borderId="0" xfId="44" applyNumberFormat="1" applyFont="1" applyFill="1"/>
    <xf numFmtId="1" fontId="26" fillId="34" borderId="0" xfId="45" applyNumberFormat="1" applyFont="1" applyFill="1"/>
    <xf numFmtId="0" fontId="34" fillId="0" borderId="0" xfId="49" applyFont="1" applyAlignment="1">
      <alignment horizontal="left"/>
    </xf>
    <xf numFmtId="0" fontId="34" fillId="0" borderId="0" xfId="49" applyFont="1"/>
    <xf numFmtId="0" fontId="35" fillId="0" borderId="0" xfId="49" applyFont="1"/>
    <xf numFmtId="0" fontId="29" fillId="0" borderId="0" xfId="49" applyFont="1" applyAlignment="1">
      <alignment horizontal="left"/>
    </xf>
    <xf numFmtId="0" fontId="27" fillId="0" borderId="0" xfId="49" applyFont="1"/>
    <xf numFmtId="0" fontId="26" fillId="0" borderId="0" xfId="49" applyFont="1"/>
    <xf numFmtId="0" fontId="26" fillId="35" borderId="20" xfId="44" applyFont="1" applyFill="1" applyBorder="1" applyAlignment="1">
      <alignment horizontal="center" vertical="center"/>
    </xf>
    <xf numFmtId="0" fontId="29" fillId="35" borderId="27" xfId="44" applyFont="1" applyFill="1" applyBorder="1" applyAlignment="1">
      <alignment vertical="center"/>
    </xf>
    <xf numFmtId="0" fontId="29" fillId="35" borderId="25" xfId="44" applyFont="1" applyFill="1" applyBorder="1" applyAlignment="1">
      <alignment vertical="center"/>
    </xf>
    <xf numFmtId="0" fontId="26" fillId="35" borderId="11" xfId="44" applyFont="1" applyFill="1" applyBorder="1"/>
    <xf numFmtId="0" fontId="26" fillId="35" borderId="16" xfId="44" applyFont="1" applyFill="1" applyBorder="1"/>
    <xf numFmtId="0" fontId="26" fillId="35" borderId="14" xfId="44" applyFont="1" applyFill="1" applyBorder="1" applyAlignment="1">
      <alignment horizontal="center" vertical="center"/>
    </xf>
    <xf numFmtId="0" fontId="26" fillId="35" borderId="26" xfId="44" applyFont="1" applyFill="1" applyBorder="1"/>
    <xf numFmtId="0" fontId="29" fillId="35" borderId="12" xfId="44" applyFont="1" applyFill="1" applyBorder="1" applyAlignment="1">
      <alignment vertical="center"/>
    </xf>
    <xf numFmtId="0" fontId="26" fillId="35" borderId="17" xfId="44" applyFont="1" applyFill="1" applyBorder="1"/>
    <xf numFmtId="167" fontId="26" fillId="0" borderId="20" xfId="48" applyNumberFormat="1" applyFont="1" applyBorder="1"/>
    <xf numFmtId="1" fontId="26" fillId="0" borderId="13" xfId="44" applyNumberFormat="1" applyFont="1" applyBorder="1"/>
    <xf numFmtId="0" fontId="29" fillId="0" borderId="0" xfId="44" applyFont="1" applyAlignment="1">
      <alignment horizontal="center" vertical="center"/>
    </xf>
    <xf numFmtId="1" fontId="29" fillId="0" borderId="0" xfId="44" applyNumberFormat="1" applyFont="1"/>
    <xf numFmtId="164" fontId="26" fillId="0" borderId="26" xfId="45" applyFont="1" applyFill="1" applyBorder="1"/>
    <xf numFmtId="164" fontId="26" fillId="0" borderId="0" xfId="45" applyFont="1" applyFill="1" applyAlignment="1">
      <alignment vertical="center"/>
    </xf>
    <xf numFmtId="0" fontId="0" fillId="0" borderId="13" xfId="0" applyBorder="1"/>
    <xf numFmtId="0" fontId="0" fillId="0" borderId="19" xfId="0" applyBorder="1"/>
    <xf numFmtId="0" fontId="0" fillId="0" borderId="25" xfId="0" applyBorder="1"/>
    <xf numFmtId="0" fontId="0" fillId="0" borderId="24" xfId="0" applyBorder="1"/>
    <xf numFmtId="0" fontId="0" fillId="0" borderId="27" xfId="0" applyBorder="1"/>
    <xf numFmtId="164" fontId="41" fillId="0" borderId="10" xfId="0" applyNumberFormat="1" applyFont="1" applyBorder="1"/>
    <xf numFmtId="0" fontId="6" fillId="0" borderId="0" xfId="0" applyFont="1"/>
    <xf numFmtId="164" fontId="41" fillId="0" borderId="15" xfId="0" applyNumberFormat="1" applyFont="1" applyBorder="1"/>
    <xf numFmtId="0" fontId="33" fillId="24" borderId="0" xfId="44" applyFont="1" applyFill="1" applyAlignment="1">
      <alignment wrapText="1"/>
    </xf>
    <xf numFmtId="0" fontId="43" fillId="24" borderId="0" xfId="44" applyFont="1" applyFill="1" applyAlignment="1">
      <alignment horizontal="left"/>
    </xf>
    <xf numFmtId="164" fontId="43" fillId="24" borderId="0" xfId="45" applyFont="1" applyFill="1"/>
    <xf numFmtId="164" fontId="45" fillId="24" borderId="0" xfId="45" applyFont="1" applyFill="1"/>
    <xf numFmtId="0" fontId="43" fillId="24" borderId="23" xfId="44" applyFont="1" applyFill="1" applyBorder="1"/>
    <xf numFmtId="0" fontId="46" fillId="24" borderId="0" xfId="44" applyFont="1" applyFill="1"/>
    <xf numFmtId="0" fontId="33" fillId="42" borderId="0" xfId="44" applyFont="1" applyFill="1"/>
    <xf numFmtId="0" fontId="33" fillId="43" borderId="0" xfId="44" applyFont="1" applyFill="1"/>
    <xf numFmtId="0" fontId="43" fillId="43" borderId="0" xfId="44" applyFont="1" applyFill="1"/>
    <xf numFmtId="0" fontId="43" fillId="42" borderId="0" xfId="44" applyFont="1" applyFill="1"/>
    <xf numFmtId="0" fontId="29" fillId="0" borderId="23" xfId="44" applyFont="1" applyBorder="1" applyAlignment="1">
      <alignment vertical="center"/>
    </xf>
    <xf numFmtId="0" fontId="34" fillId="0" borderId="23" xfId="44" applyFont="1" applyBorder="1" applyAlignment="1">
      <alignment vertical="center"/>
    </xf>
    <xf numFmtId="0" fontId="26" fillId="0" borderId="23" xfId="44" applyFont="1" applyBorder="1" applyAlignment="1">
      <alignment vertical="center"/>
    </xf>
    <xf numFmtId="0" fontId="43" fillId="0" borderId="0" xfId="44" applyFont="1"/>
    <xf numFmtId="0" fontId="47" fillId="24" borderId="23" xfId="44" applyFont="1" applyFill="1" applyBorder="1" applyAlignment="1">
      <alignment vertical="center"/>
    </xf>
    <xf numFmtId="0" fontId="43" fillId="24" borderId="0" xfId="44" applyFont="1" applyFill="1" applyAlignment="1">
      <alignment vertical="center"/>
    </xf>
    <xf numFmtId="0" fontId="43" fillId="24" borderId="23" xfId="44" applyFont="1" applyFill="1" applyBorder="1" applyAlignment="1">
      <alignment vertical="center"/>
    </xf>
    <xf numFmtId="0" fontId="43" fillId="24" borderId="10" xfId="44" applyFont="1" applyFill="1" applyBorder="1"/>
    <xf numFmtId="0" fontId="43" fillId="24" borderId="10" xfId="44" applyFont="1" applyFill="1" applyBorder="1" applyAlignment="1">
      <alignment wrapText="1"/>
    </xf>
    <xf numFmtId="0" fontId="45" fillId="24" borderId="23" xfId="44" applyFont="1" applyFill="1" applyBorder="1" applyAlignment="1">
      <alignment vertical="center"/>
    </xf>
    <xf numFmtId="0" fontId="48" fillId="24" borderId="23" xfId="44" applyFont="1" applyFill="1" applyBorder="1" applyAlignment="1">
      <alignment vertical="center"/>
    </xf>
    <xf numFmtId="9" fontId="43" fillId="24" borderId="0" xfId="47" applyFont="1" applyFill="1"/>
    <xf numFmtId="9" fontId="43" fillId="24" borderId="0" xfId="44" applyNumberFormat="1" applyFont="1" applyFill="1"/>
    <xf numFmtId="0" fontId="34" fillId="24" borderId="23" xfId="50" applyFont="1" applyFill="1" applyBorder="1"/>
    <xf numFmtId="0" fontId="36" fillId="24" borderId="23" xfId="50" applyFont="1" applyFill="1" applyBorder="1" applyAlignment="1">
      <alignment vertical="center"/>
    </xf>
    <xf numFmtId="0" fontId="29" fillId="24" borderId="23" xfId="50" applyFont="1" applyFill="1" applyBorder="1"/>
    <xf numFmtId="0" fontId="26" fillId="24" borderId="0" xfId="50" applyFont="1" applyFill="1"/>
    <xf numFmtId="0" fontId="29" fillId="24" borderId="0" xfId="50" applyFont="1" applyFill="1" applyAlignment="1">
      <alignment horizontal="left"/>
    </xf>
    <xf numFmtId="0" fontId="29" fillId="24" borderId="0" xfId="50" applyFont="1" applyFill="1"/>
    <xf numFmtId="0" fontId="29" fillId="24" borderId="0" xfId="50" applyFont="1" applyFill="1" applyAlignment="1">
      <alignment vertical="center"/>
    </xf>
    <xf numFmtId="0" fontId="26" fillId="24" borderId="23" xfId="50" applyFont="1" applyFill="1" applyBorder="1"/>
    <xf numFmtId="0" fontId="37" fillId="24" borderId="0" xfId="50" applyFont="1" applyFill="1"/>
    <xf numFmtId="0" fontId="26" fillId="24" borderId="0" xfId="50" applyFont="1" applyFill="1" applyAlignment="1">
      <alignment vertical="center"/>
    </xf>
    <xf numFmtId="0" fontId="29" fillId="24" borderId="27" xfId="50" applyFont="1" applyFill="1" applyBorder="1"/>
    <xf numFmtId="0" fontId="29" fillId="24" borderId="19" xfId="50" applyFont="1" applyFill="1" applyBorder="1" applyAlignment="1">
      <alignment vertical="center"/>
    </xf>
    <xf numFmtId="0" fontId="29" fillId="24" borderId="20" xfId="50" applyFont="1" applyFill="1" applyBorder="1" applyAlignment="1">
      <alignment vertical="center"/>
    </xf>
    <xf numFmtId="0" fontId="29" fillId="24" borderId="10" xfId="50" applyFont="1" applyFill="1" applyBorder="1" applyAlignment="1">
      <alignment vertical="center"/>
    </xf>
    <xf numFmtId="0" fontId="26" fillId="24" borderId="15" xfId="50" applyFont="1" applyFill="1" applyBorder="1"/>
    <xf numFmtId="0" fontId="27" fillId="24" borderId="10" xfId="50" applyFont="1" applyFill="1" applyBorder="1" applyAlignment="1">
      <alignment horizontal="right" vertical="center"/>
    </xf>
    <xf numFmtId="0" fontId="27" fillId="24" borderId="11" xfId="50" applyFont="1" applyFill="1" applyBorder="1" applyAlignment="1">
      <alignment horizontal="right" vertical="center"/>
    </xf>
    <xf numFmtId="0" fontId="27" fillId="24" borderId="0" xfId="50" applyFont="1" applyFill="1" applyAlignment="1">
      <alignment horizontal="right" vertical="center"/>
    </xf>
    <xf numFmtId="0" fontId="29" fillId="24" borderId="19" xfId="50" applyFont="1" applyFill="1" applyBorder="1"/>
    <xf numFmtId="0" fontId="26" fillId="24" borderId="19" xfId="50" applyFont="1" applyFill="1" applyBorder="1"/>
    <xf numFmtId="0" fontId="29" fillId="24" borderId="10" xfId="50" applyFont="1" applyFill="1" applyBorder="1"/>
    <xf numFmtId="0" fontId="27" fillId="24" borderId="0" xfId="50" applyFont="1" applyFill="1"/>
    <xf numFmtId="0" fontId="26" fillId="24" borderId="10" xfId="50" applyFont="1" applyFill="1" applyBorder="1"/>
    <xf numFmtId="0" fontId="27" fillId="24" borderId="23" xfId="50" applyFont="1" applyFill="1" applyBorder="1"/>
    <xf numFmtId="0" fontId="26" fillId="24" borderId="28" xfId="50" applyFont="1" applyFill="1" applyBorder="1"/>
    <xf numFmtId="0" fontId="29" fillId="24" borderId="10" xfId="50" applyFont="1" applyFill="1" applyBorder="1" applyAlignment="1">
      <alignment horizontal="right" indent="1"/>
    </xf>
    <xf numFmtId="0" fontId="29" fillId="24" borderId="10" xfId="50" applyFont="1" applyFill="1" applyBorder="1" applyAlignment="1">
      <alignment horizontal="center"/>
    </xf>
    <xf numFmtId="0" fontId="29" fillId="24" borderId="19" xfId="50" applyFont="1" applyFill="1" applyBorder="1" applyAlignment="1">
      <alignment horizontal="right" indent="1"/>
    </xf>
    <xf numFmtId="0" fontId="29" fillId="24" borderId="26" xfId="50" applyFont="1" applyFill="1" applyBorder="1"/>
    <xf numFmtId="0" fontId="27" fillId="24" borderId="10" xfId="50" applyFont="1" applyFill="1" applyBorder="1" applyAlignment="1">
      <alignment horizontal="right"/>
    </xf>
    <xf numFmtId="0" fontId="26" fillId="24" borderId="12" xfId="50" applyFont="1" applyFill="1" applyBorder="1"/>
    <xf numFmtId="0" fontId="26" fillId="24" borderId="27" xfId="50" applyFont="1" applyFill="1" applyBorder="1"/>
    <xf numFmtId="9" fontId="26" fillId="24" borderId="10" xfId="50" applyNumberFormat="1" applyFont="1" applyFill="1" applyBorder="1"/>
    <xf numFmtId="9" fontId="6" fillId="24" borderId="10" xfId="51" applyFont="1" applyFill="1" applyBorder="1"/>
    <xf numFmtId="0" fontId="24" fillId="24" borderId="0" xfId="50" applyFont="1" applyFill="1" applyAlignment="1">
      <alignment vertical="center"/>
    </xf>
    <xf numFmtId="0" fontId="44" fillId="24" borderId="0" xfId="50" applyFont="1" applyFill="1" applyAlignment="1">
      <alignment vertical="center"/>
    </xf>
    <xf numFmtId="0" fontId="29" fillId="37" borderId="0" xfId="50" applyFont="1" applyFill="1"/>
    <xf numFmtId="0" fontId="37" fillId="24" borderId="0" xfId="50" applyFont="1" applyFill="1" applyAlignment="1">
      <alignment vertical="center"/>
    </xf>
    <xf numFmtId="0" fontId="26" fillId="24" borderId="0" xfId="50" applyFont="1" applyFill="1" applyAlignment="1">
      <alignment horizontal="right" indent="1"/>
    </xf>
    <xf numFmtId="0" fontId="27" fillId="24" borderId="0" xfId="50" applyFont="1" applyFill="1" applyAlignment="1">
      <alignment vertical="top"/>
    </xf>
    <xf numFmtId="0" fontId="29" fillId="0" borderId="0" xfId="50" applyFont="1"/>
    <xf numFmtId="0" fontId="42" fillId="24" borderId="0" xfId="50" applyFont="1" applyFill="1"/>
    <xf numFmtId="0" fontId="26" fillId="24" borderId="10" xfId="50" applyFont="1" applyFill="1" applyBorder="1" applyAlignment="1">
      <alignment horizontal="right" indent="1"/>
    </xf>
    <xf numFmtId="164" fontId="26" fillId="0" borderId="10" xfId="45" applyFont="1" applyBorder="1"/>
    <xf numFmtId="164" fontId="26" fillId="0" borderId="10" xfId="45" applyFont="1" applyFill="1" applyBorder="1"/>
    <xf numFmtId="164" fontId="6" fillId="24" borderId="10" xfId="45" applyFont="1" applyFill="1" applyBorder="1"/>
    <xf numFmtId="1" fontId="26" fillId="44" borderId="17" xfId="44" applyNumberFormat="1" applyFont="1" applyFill="1" applyBorder="1"/>
    <xf numFmtId="0" fontId="34" fillId="0" borderId="0" xfId="49" applyFont="1" applyAlignment="1">
      <alignment wrapText="1"/>
    </xf>
    <xf numFmtId="0" fontId="27" fillId="0" borderId="0" xfId="49" applyFont="1" applyAlignment="1">
      <alignment wrapText="1"/>
    </xf>
    <xf numFmtId="0" fontId="26" fillId="0" borderId="0" xfId="49" applyFont="1" applyAlignment="1">
      <alignment wrapText="1"/>
    </xf>
    <xf numFmtId="0" fontId="29" fillId="0" borderId="10" xfId="49" applyFont="1" applyBorder="1" applyAlignment="1">
      <alignment horizontal="left"/>
    </xf>
    <xf numFmtId="0" fontId="29" fillId="0" borderId="10" xfId="49" applyFont="1" applyBorder="1"/>
    <xf numFmtId="0" fontId="29" fillId="0" borderId="10" xfId="49" applyFont="1" applyBorder="1" applyAlignment="1">
      <alignment wrapText="1"/>
    </xf>
    <xf numFmtId="0" fontId="29" fillId="0" borderId="10" xfId="49" applyFont="1" applyBorder="1" applyAlignment="1">
      <alignment horizontal="left" vertical="top"/>
    </xf>
    <xf numFmtId="0" fontId="29" fillId="0" borderId="10" xfId="49" applyFont="1" applyBorder="1" applyAlignment="1">
      <alignment vertical="top"/>
    </xf>
    <xf numFmtId="0" fontId="26" fillId="32" borderId="10" xfId="49" applyFont="1" applyFill="1" applyBorder="1" applyAlignment="1">
      <alignment vertical="top"/>
    </xf>
    <xf numFmtId="0" fontId="29" fillId="0" borderId="17" xfId="49" applyFont="1" applyBorder="1" applyAlignment="1">
      <alignment horizontal="left" vertical="top"/>
    </xf>
    <xf numFmtId="0" fontId="27" fillId="0" borderId="17" xfId="49" applyFont="1" applyBorder="1" applyAlignment="1">
      <alignment vertical="top"/>
    </xf>
    <xf numFmtId="0" fontId="27" fillId="0" borderId="17" xfId="49" applyFont="1" applyBorder="1" applyAlignment="1">
      <alignment vertical="top" wrapText="1"/>
    </xf>
    <xf numFmtId="0" fontId="49" fillId="0" borderId="0" xfId="49" applyFont="1"/>
    <xf numFmtId="0" fontId="26" fillId="0" borderId="15" xfId="44" applyFont="1" applyBorder="1" applyAlignment="1">
      <alignment horizontal="center" vertical="center"/>
    </xf>
    <xf numFmtId="0" fontId="1" fillId="0" borderId="0" xfId="44" applyFont="1"/>
    <xf numFmtId="167" fontId="26" fillId="24" borderId="19" xfId="48" applyNumberFormat="1" applyFont="1" applyFill="1" applyBorder="1"/>
    <xf numFmtId="167" fontId="26" fillId="24" borderId="0" xfId="48" applyNumberFormat="1" applyFont="1" applyFill="1"/>
    <xf numFmtId="167" fontId="29" fillId="24" borderId="0" xfId="48" applyNumberFormat="1" applyFont="1" applyFill="1" applyAlignment="1">
      <alignment vertical="center"/>
    </xf>
    <xf numFmtId="167" fontId="29" fillId="24" borderId="10" xfId="48" applyNumberFormat="1" applyFont="1" applyFill="1" applyBorder="1"/>
    <xf numFmtId="167" fontId="26" fillId="24" borderId="20" xfId="48" applyNumberFormat="1" applyFont="1" applyFill="1" applyBorder="1"/>
    <xf numFmtId="167" fontId="29" fillId="24" borderId="13" xfId="48" applyNumberFormat="1" applyFont="1" applyFill="1" applyBorder="1"/>
    <xf numFmtId="167" fontId="26" fillId="24" borderId="10" xfId="48" applyNumberFormat="1" applyFont="1" applyFill="1" applyBorder="1"/>
    <xf numFmtId="167" fontId="29" fillId="24" borderId="0" xfId="48" applyNumberFormat="1" applyFont="1" applyFill="1"/>
    <xf numFmtId="167" fontId="29" fillId="24" borderId="23" xfId="48" applyNumberFormat="1" applyFont="1" applyFill="1" applyBorder="1"/>
    <xf numFmtId="167" fontId="26" fillId="24" borderId="23" xfId="48" applyNumberFormat="1" applyFont="1" applyFill="1" applyBorder="1"/>
    <xf numFmtId="167" fontId="29" fillId="24" borderId="10" xfId="48" applyNumberFormat="1" applyFont="1" applyFill="1" applyBorder="1" applyAlignment="1">
      <alignment horizontal="center"/>
    </xf>
    <xf numFmtId="167" fontId="26" fillId="24" borderId="0" xfId="48" applyNumberFormat="1" applyFont="1" applyFill="1" applyAlignment="1">
      <alignment horizontal="center"/>
    </xf>
    <xf numFmtId="167" fontId="27" fillId="24" borderId="10" xfId="48" applyNumberFormat="1" applyFont="1" applyFill="1" applyBorder="1" applyAlignment="1">
      <alignment horizontal="right"/>
    </xf>
    <xf numFmtId="167" fontId="27" fillId="24" borderId="0" xfId="48" applyNumberFormat="1" applyFont="1" applyFill="1" applyAlignment="1">
      <alignment horizontal="right"/>
    </xf>
    <xf numFmtId="167" fontId="27" fillId="24" borderId="10" xfId="48" applyNumberFormat="1" applyFont="1" applyFill="1" applyBorder="1" applyAlignment="1">
      <alignment horizontal="right" vertical="center"/>
    </xf>
    <xf numFmtId="1" fontId="29" fillId="24" borderId="10" xfId="50" applyNumberFormat="1" applyFont="1" applyFill="1" applyBorder="1"/>
    <xf numFmtId="1" fontId="26" fillId="24" borderId="10" xfId="50" applyNumberFormat="1" applyFont="1" applyFill="1" applyBorder="1"/>
    <xf numFmtId="1" fontId="29" fillId="24" borderId="10" xfId="48" applyNumberFormat="1" applyFont="1" applyFill="1" applyBorder="1"/>
    <xf numFmtId="1" fontId="26" fillId="24" borderId="10" xfId="48" applyNumberFormat="1" applyFont="1" applyFill="1" applyBorder="1"/>
    <xf numFmtId="1" fontId="26" fillId="24" borderId="0" xfId="50" applyNumberFormat="1" applyFont="1" applyFill="1"/>
    <xf numFmtId="1" fontId="29" fillId="24" borderId="0" xfId="50" applyNumberFormat="1" applyFont="1" applyFill="1"/>
    <xf numFmtId="0" fontId="26" fillId="46" borderId="10" xfId="49" applyFont="1" applyFill="1" applyBorder="1" applyAlignment="1">
      <alignment vertical="top"/>
    </xf>
    <xf numFmtId="0" fontId="26" fillId="46" borderId="10" xfId="49" applyFont="1" applyFill="1" applyBorder="1" applyAlignment="1">
      <alignment vertical="top" wrapText="1"/>
    </xf>
    <xf numFmtId="4" fontId="52" fillId="42" borderId="0" xfId="0" applyNumberFormat="1" applyFont="1" applyFill="1" applyAlignment="1">
      <alignment vertical="center"/>
    </xf>
    <xf numFmtId="4" fontId="52" fillId="42" borderId="0" xfId="0" applyNumberFormat="1" applyFont="1" applyFill="1" applyAlignment="1">
      <alignment vertical="center" wrapText="1"/>
    </xf>
    <xf numFmtId="166" fontId="52" fillId="42" borderId="0" xfId="0" applyNumberFormat="1" applyFont="1" applyFill="1" applyAlignment="1">
      <alignment horizontal="right" vertical="center" wrapText="1"/>
    </xf>
    <xf numFmtId="4" fontId="53" fillId="0" borderId="0" xfId="0" applyNumberFormat="1" applyFont="1" applyAlignment="1">
      <alignment vertical="center" wrapText="1"/>
    </xf>
    <xf numFmtId="166" fontId="53" fillId="0" borderId="0" xfId="0" applyNumberFormat="1" applyFont="1" applyAlignment="1">
      <alignment horizontal="right" vertical="center" wrapText="1"/>
    </xf>
    <xf numFmtId="4" fontId="53" fillId="0" borderId="0" xfId="0" applyNumberFormat="1" applyFont="1" applyAlignment="1">
      <alignment vertical="center"/>
    </xf>
    <xf numFmtId="168" fontId="53" fillId="0" borderId="0" xfId="47" applyNumberFormat="1" applyFont="1" applyFill="1" applyBorder="1" applyAlignment="1">
      <alignment horizontal="right" vertical="center" wrapText="1"/>
    </xf>
    <xf numFmtId="4" fontId="52" fillId="43" borderId="0" xfId="0" applyNumberFormat="1" applyFont="1" applyFill="1" applyAlignment="1">
      <alignment vertical="center" wrapText="1"/>
    </xf>
    <xf numFmtId="166" fontId="52" fillId="43" borderId="0" xfId="0" applyNumberFormat="1" applyFont="1" applyFill="1" applyAlignment="1">
      <alignment horizontal="right" vertical="center" wrapText="1"/>
    </xf>
    <xf numFmtId="4" fontId="52" fillId="43" borderId="0" xfId="0" applyNumberFormat="1" applyFont="1" applyFill="1" applyAlignment="1">
      <alignment vertical="center"/>
    </xf>
    <xf numFmtId="4" fontId="54" fillId="24" borderId="0" xfId="0" applyNumberFormat="1" applyFont="1" applyFill="1" applyAlignment="1">
      <alignment vertical="center"/>
    </xf>
    <xf numFmtId="0" fontId="55" fillId="25" borderId="21" xfId="0" applyFont="1" applyFill="1" applyBorder="1" applyAlignment="1">
      <alignment vertical="center" wrapText="1"/>
    </xf>
    <xf numFmtId="0" fontId="55" fillId="25" borderId="22" xfId="0" applyFont="1" applyFill="1" applyBorder="1" applyAlignment="1">
      <alignment vertical="center" wrapText="1"/>
    </xf>
    <xf numFmtId="0" fontId="55" fillId="25" borderId="22" xfId="0" applyFont="1" applyFill="1" applyBorder="1" applyAlignment="1">
      <alignment horizontal="center" vertical="center" wrapText="1"/>
    </xf>
    <xf numFmtId="4" fontId="56" fillId="24" borderId="0" xfId="0" applyNumberFormat="1" applyFont="1" applyFill="1" applyAlignment="1">
      <alignment vertical="center" wrapText="1"/>
    </xf>
    <xf numFmtId="4" fontId="56" fillId="26" borderId="0" xfId="0" applyNumberFormat="1" applyFont="1" applyFill="1" applyAlignment="1">
      <alignment vertical="center" wrapText="1"/>
    </xf>
    <xf numFmtId="0" fontId="50" fillId="0" borderId="0" xfId="49" applyFont="1" applyAlignment="1">
      <alignment horizontal="left" vertical="top" wrapText="1" indent="1"/>
    </xf>
    <xf numFmtId="0" fontId="57" fillId="45" borderId="0" xfId="49" applyFont="1" applyFill="1" applyAlignment="1">
      <alignment horizontal="left"/>
    </xf>
    <xf numFmtId="0" fontId="58" fillId="45" borderId="0" xfId="49" applyFont="1" applyFill="1"/>
    <xf numFmtId="0" fontId="57" fillId="45" borderId="0" xfId="49" applyFont="1" applyFill="1" applyAlignment="1">
      <alignment wrapText="1"/>
    </xf>
    <xf numFmtId="0" fontId="59" fillId="45" borderId="0" xfId="49" applyFont="1" applyFill="1"/>
    <xf numFmtId="0" fontId="37" fillId="0" borderId="0" xfId="49" applyFont="1"/>
    <xf numFmtId="0" fontId="26" fillId="47" borderId="10" xfId="49" applyFont="1" applyFill="1" applyBorder="1" applyAlignment="1">
      <alignment horizontal="left" vertical="top"/>
    </xf>
    <xf numFmtId="0" fontId="26" fillId="47" borderId="10" xfId="49" applyFont="1" applyFill="1" applyBorder="1" applyAlignment="1">
      <alignment horizontal="left" vertical="top" wrapText="1"/>
    </xf>
    <xf numFmtId="0" fontId="26" fillId="47" borderId="10" xfId="49" applyFont="1" applyFill="1" applyBorder="1" applyAlignment="1">
      <alignment vertical="top"/>
    </xf>
    <xf numFmtId="0" fontId="26" fillId="48" borderId="10" xfId="49" applyFont="1" applyFill="1" applyBorder="1" applyAlignment="1">
      <alignment horizontal="left" vertical="top"/>
    </xf>
    <xf numFmtId="0" fontId="26" fillId="48" borderId="10" xfId="49" applyFont="1" applyFill="1" applyBorder="1" applyAlignment="1">
      <alignment horizontal="left" vertical="top" wrapText="1"/>
    </xf>
    <xf numFmtId="0" fontId="26" fillId="48" borderId="10" xfId="49" applyFont="1" applyFill="1" applyBorder="1" applyAlignment="1">
      <alignment vertical="top"/>
    </xf>
    <xf numFmtId="0" fontId="26" fillId="49" borderId="10" xfId="49" applyFont="1" applyFill="1" applyBorder="1" applyAlignment="1">
      <alignment vertical="top"/>
    </xf>
    <xf numFmtId="0" fontId="26" fillId="49" borderId="10" xfId="49" applyFont="1" applyFill="1" applyBorder="1" applyAlignment="1">
      <alignment vertical="top" wrapText="1"/>
    </xf>
    <xf numFmtId="0" fontId="26" fillId="49" borderId="10" xfId="49" applyFont="1" applyFill="1" applyBorder="1" applyAlignment="1">
      <alignment horizontal="left" vertical="top"/>
    </xf>
    <xf numFmtId="0" fontId="51" fillId="50" borderId="10" xfId="49" applyFont="1" applyFill="1" applyBorder="1" applyAlignment="1">
      <alignment vertical="top"/>
    </xf>
    <xf numFmtId="0" fontId="51" fillId="50" borderId="10" xfId="49" applyFont="1" applyFill="1" applyBorder="1" applyAlignment="1">
      <alignment vertical="top" wrapText="1"/>
    </xf>
    <xf numFmtId="0" fontId="33" fillId="0" borderId="0" xfId="49" applyFont="1" applyAlignment="1">
      <alignment wrapText="1"/>
    </xf>
    <xf numFmtId="0" fontId="33" fillId="0" borderId="0" xfId="49" applyFont="1" applyAlignment="1">
      <alignment horizontal="left" vertical="top" wrapText="1"/>
    </xf>
    <xf numFmtId="0" fontId="60" fillId="0" borderId="0" xfId="52"/>
    <xf numFmtId="9" fontId="29" fillId="51" borderId="10" xfId="46" applyFont="1" applyFill="1" applyBorder="1"/>
    <xf numFmtId="1" fontId="27" fillId="0" borderId="0" xfId="45" applyNumberFormat="1" applyFont="1" applyFill="1"/>
    <xf numFmtId="9" fontId="27" fillId="0" borderId="23" xfId="47" quotePrefix="1" applyFont="1" applyBorder="1"/>
    <xf numFmtId="164" fontId="27" fillId="0" borderId="0" xfId="45" applyFont="1" applyBorder="1" applyAlignment="1">
      <alignment vertical="center" textRotation="90" wrapText="1"/>
    </xf>
    <xf numFmtId="0" fontId="27" fillId="0" borderId="0" xfId="44" applyFont="1"/>
    <xf numFmtId="169" fontId="26" fillId="24" borderId="0" xfId="50" applyNumberFormat="1" applyFont="1" applyFill="1"/>
    <xf numFmtId="0" fontId="45" fillId="24" borderId="23" xfId="50" applyFont="1" applyFill="1" applyBorder="1"/>
    <xf numFmtId="0" fontId="47" fillId="24" borderId="23" xfId="50" applyFont="1" applyFill="1" applyBorder="1"/>
    <xf numFmtId="0" fontId="43" fillId="24" borderId="0" xfId="50" applyFont="1" applyFill="1"/>
    <xf numFmtId="0" fontId="43" fillId="24" borderId="23" xfId="50" applyFont="1" applyFill="1" applyBorder="1"/>
    <xf numFmtId="1" fontId="43" fillId="24" borderId="0" xfId="50" applyNumberFormat="1" applyFont="1" applyFill="1"/>
    <xf numFmtId="0" fontId="45" fillId="24" borderId="0" xfId="50" applyFont="1" applyFill="1"/>
    <xf numFmtId="167" fontId="29" fillId="46" borderId="10" xfId="48" applyNumberFormat="1" applyFont="1" applyFill="1" applyBorder="1" applyAlignment="1">
      <alignment horizontal="center"/>
    </xf>
    <xf numFmtId="167" fontId="27" fillId="46" borderId="10" xfId="48" applyNumberFormat="1" applyFont="1" applyFill="1" applyBorder="1" applyAlignment="1">
      <alignment horizontal="right"/>
    </xf>
    <xf numFmtId="167" fontId="26" fillId="46" borderId="10" xfId="48" applyNumberFormat="1" applyFont="1" applyFill="1" applyBorder="1"/>
    <xf numFmtId="164" fontId="29" fillId="24" borderId="0" xfId="48" applyFont="1" applyFill="1"/>
    <xf numFmtId="0" fontId="29" fillId="24" borderId="0" xfId="50" applyFont="1" applyFill="1" applyAlignment="1">
      <alignment vertical="top"/>
    </xf>
    <xf numFmtId="0" fontId="26" fillId="46" borderId="10" xfId="50" applyFont="1" applyFill="1" applyBorder="1"/>
    <xf numFmtId="164" fontId="29" fillId="34" borderId="0" xfId="48" applyFont="1" applyFill="1"/>
    <xf numFmtId="164" fontId="26" fillId="34" borderId="0" xfId="48" applyFont="1" applyFill="1"/>
    <xf numFmtId="164" fontId="26" fillId="0" borderId="0" xfId="48" applyFont="1" applyFill="1"/>
    <xf numFmtId="164" fontId="26" fillId="0" borderId="23" xfId="48" quotePrefix="1" applyFont="1" applyBorder="1"/>
    <xf numFmtId="164" fontId="26" fillId="0" borderId="0" xfId="48" applyFont="1" applyBorder="1" applyAlignment="1">
      <alignment vertical="center" textRotation="90" wrapText="1"/>
    </xf>
    <xf numFmtId="164" fontId="26" fillId="0" borderId="0" xfId="48" applyFont="1"/>
    <xf numFmtId="0" fontId="60" fillId="0" borderId="0" xfId="52" applyAlignment="1">
      <alignment horizontal="left" vertical="top"/>
    </xf>
    <xf numFmtId="167" fontId="26" fillId="24" borderId="10" xfId="44" applyNumberFormat="1" applyFont="1" applyFill="1" applyBorder="1"/>
    <xf numFmtId="0" fontId="63" fillId="0" borderId="0" xfId="0" applyFont="1" applyAlignment="1">
      <alignment vertical="center" wrapText="1"/>
    </xf>
    <xf numFmtId="0" fontId="64" fillId="0" borderId="0" xfId="0" applyFont="1" applyAlignment="1">
      <alignment vertical="center" wrapText="1"/>
    </xf>
    <xf numFmtId="0" fontId="63" fillId="33" borderId="0" xfId="0" applyFont="1" applyFill="1" applyAlignment="1">
      <alignment vertical="center" wrapText="1"/>
    </xf>
    <xf numFmtId="0" fontId="29" fillId="0" borderId="0" xfId="49" applyFont="1"/>
    <xf numFmtId="0" fontId="63" fillId="52" borderId="0" xfId="0" applyFont="1" applyFill="1" applyAlignment="1">
      <alignment vertical="center" wrapText="1"/>
    </xf>
    <xf numFmtId="0" fontId="68" fillId="0" borderId="0" xfId="0" applyFont="1" applyAlignment="1">
      <alignment vertical="center" wrapText="1"/>
    </xf>
    <xf numFmtId="164" fontId="26" fillId="0" borderId="0" xfId="45" applyFont="1" applyFill="1" applyAlignment="1">
      <alignment wrapText="1"/>
    </xf>
    <xf numFmtId="0" fontId="26" fillId="32" borderId="10" xfId="49" applyFont="1" applyFill="1" applyBorder="1"/>
    <xf numFmtId="164" fontId="26" fillId="24" borderId="10" xfId="50" applyNumberFormat="1" applyFont="1" applyFill="1" applyBorder="1"/>
    <xf numFmtId="9" fontId="29" fillId="24" borderId="10" xfId="47" applyFont="1" applyFill="1" applyBorder="1" applyAlignment="1">
      <alignment horizontal="center"/>
    </xf>
    <xf numFmtId="9" fontId="27" fillId="24" borderId="10" xfId="47" applyFont="1" applyFill="1" applyBorder="1" applyAlignment="1">
      <alignment horizontal="right"/>
    </xf>
    <xf numFmtId="9" fontId="26" fillId="24" borderId="10" xfId="47" applyFont="1" applyFill="1" applyBorder="1"/>
    <xf numFmtId="9" fontId="26" fillId="46" borderId="10" xfId="46" applyFont="1" applyFill="1" applyBorder="1"/>
    <xf numFmtId="0" fontId="39" fillId="0" borderId="0" xfId="44" applyFont="1"/>
    <xf numFmtId="167" fontId="39" fillId="0" borderId="0" xfId="44" applyNumberFormat="1" applyFont="1"/>
    <xf numFmtId="9" fontId="26" fillId="0" borderId="0" xfId="46" applyFont="1" applyFill="1" applyBorder="1"/>
    <xf numFmtId="0" fontId="43" fillId="0" borderId="0" xfId="50" applyFont="1"/>
    <xf numFmtId="0" fontId="26" fillId="0" borderId="0" xfId="50" applyFont="1"/>
    <xf numFmtId="0" fontId="60" fillId="24" borderId="23" xfId="52" applyFill="1" applyBorder="1"/>
    <xf numFmtId="0" fontId="29" fillId="24" borderId="24" xfId="44" applyFont="1" applyFill="1" applyBorder="1" applyAlignment="1">
      <alignment horizontal="right" vertical="center"/>
    </xf>
    <xf numFmtId="0" fontId="26" fillId="24" borderId="11" xfId="44" applyFont="1" applyFill="1" applyBorder="1"/>
    <xf numFmtId="164" fontId="26" fillId="24" borderId="11" xfId="45" applyFont="1" applyFill="1" applyBorder="1"/>
    <xf numFmtId="164" fontId="29" fillId="24" borderId="11" xfId="45" applyFont="1" applyFill="1" applyBorder="1"/>
    <xf numFmtId="0" fontId="26" fillId="24" borderId="14" xfId="44" applyFont="1" applyFill="1" applyBorder="1"/>
    <xf numFmtId="164" fontId="26" fillId="37" borderId="0" xfId="48" applyFont="1" applyFill="1" applyProtection="1">
      <protection locked="0"/>
    </xf>
    <xf numFmtId="9" fontId="26" fillId="37" borderId="0" xfId="47" applyFont="1" applyFill="1" applyProtection="1">
      <protection locked="0"/>
    </xf>
    <xf numFmtId="1" fontId="26" fillId="37" borderId="0" xfId="45" applyNumberFormat="1" applyFont="1" applyFill="1" applyProtection="1">
      <protection locked="0"/>
    </xf>
    <xf numFmtId="164" fontId="27" fillId="37" borderId="0" xfId="45" applyFont="1" applyFill="1" applyProtection="1">
      <protection locked="0"/>
    </xf>
    <xf numFmtId="164" fontId="26" fillId="37" borderId="0" xfId="45" applyFont="1" applyFill="1" applyProtection="1">
      <protection locked="0"/>
    </xf>
    <xf numFmtId="164" fontId="26" fillId="37" borderId="23" xfId="48" applyFont="1" applyFill="1" applyBorder="1" applyProtection="1">
      <protection locked="0"/>
    </xf>
    <xf numFmtId="9" fontId="26" fillId="37" borderId="23" xfId="47" applyFont="1" applyFill="1" applyBorder="1" applyProtection="1">
      <protection locked="0"/>
    </xf>
    <xf numFmtId="1" fontId="26" fillId="37" borderId="23" xfId="45" applyNumberFormat="1" applyFont="1" applyFill="1" applyBorder="1" applyProtection="1">
      <protection locked="0"/>
    </xf>
    <xf numFmtId="164" fontId="27" fillId="37" borderId="23" xfId="45" applyFont="1" applyFill="1" applyBorder="1" applyProtection="1">
      <protection locked="0"/>
    </xf>
    <xf numFmtId="164" fontId="26" fillId="37" borderId="23" xfId="45" applyFont="1" applyFill="1" applyBorder="1" applyProtection="1">
      <protection locked="0"/>
    </xf>
    <xf numFmtId="164" fontId="26" fillId="37" borderId="26" xfId="48" applyFont="1" applyFill="1" applyBorder="1" applyProtection="1">
      <protection locked="0"/>
    </xf>
    <xf numFmtId="9" fontId="26" fillId="37" borderId="26" xfId="47" applyFont="1" applyFill="1" applyBorder="1" applyProtection="1">
      <protection locked="0"/>
    </xf>
    <xf numFmtId="1" fontId="26" fillId="37" borderId="26" xfId="45" applyNumberFormat="1" applyFont="1" applyFill="1" applyBorder="1" applyProtection="1">
      <protection locked="0"/>
    </xf>
    <xf numFmtId="164" fontId="27" fillId="37" borderId="26" xfId="45" applyFont="1" applyFill="1" applyBorder="1" applyProtection="1">
      <protection locked="0"/>
    </xf>
    <xf numFmtId="164" fontId="26" fillId="37" borderId="26" xfId="45" applyFont="1" applyFill="1" applyBorder="1" applyProtection="1">
      <protection locked="0"/>
    </xf>
    <xf numFmtId="164" fontId="26" fillId="37" borderId="0" xfId="48" applyFont="1" applyFill="1" applyBorder="1" applyProtection="1">
      <protection locked="0"/>
    </xf>
    <xf numFmtId="9" fontId="26" fillId="37" borderId="0" xfId="47" applyFont="1" applyFill="1" applyBorder="1" applyProtection="1">
      <protection locked="0"/>
    </xf>
    <xf numFmtId="1" fontId="26" fillId="37" borderId="0" xfId="45" applyNumberFormat="1" applyFont="1" applyFill="1" applyBorder="1" applyProtection="1">
      <protection locked="0"/>
    </xf>
    <xf numFmtId="164" fontId="27" fillId="37" borderId="0" xfId="45" applyFont="1" applyFill="1" applyBorder="1" applyProtection="1">
      <protection locked="0"/>
    </xf>
    <xf numFmtId="164" fontId="26" fillId="37" borderId="0" xfId="45" applyFont="1" applyFill="1" applyBorder="1" applyProtection="1">
      <protection locked="0"/>
    </xf>
    <xf numFmtId="0" fontId="26" fillId="37" borderId="0" xfId="44" applyFont="1" applyFill="1" applyAlignment="1" applyProtection="1">
      <alignment horizontal="right"/>
      <protection locked="0"/>
    </xf>
    <xf numFmtId="0" fontId="26" fillId="37" borderId="0" xfId="44" applyFont="1" applyFill="1" applyAlignment="1" applyProtection="1">
      <alignment horizontal="left" vertical="center"/>
      <protection locked="0"/>
    </xf>
    <xf numFmtId="0" fontId="26" fillId="37" borderId="0" xfId="44" applyFont="1" applyFill="1" applyAlignment="1" applyProtection="1">
      <alignment vertical="center"/>
      <protection locked="0"/>
    </xf>
    <xf numFmtId="0" fontId="29" fillId="37" borderId="19" xfId="44" applyFont="1" applyFill="1" applyBorder="1" applyProtection="1">
      <protection locked="0"/>
    </xf>
    <xf numFmtId="0" fontId="29" fillId="37" borderId="0" xfId="44" applyFont="1" applyFill="1" applyAlignment="1" applyProtection="1">
      <alignment vertical="top"/>
      <protection locked="0"/>
    </xf>
    <xf numFmtId="0" fontId="26" fillId="37" borderId="0" xfId="50" applyFont="1" applyFill="1" applyAlignment="1" applyProtection="1">
      <alignment horizontal="left"/>
      <protection locked="0"/>
    </xf>
    <xf numFmtId="0" fontId="29" fillId="37" borderId="0" xfId="50" applyFont="1" applyFill="1" applyProtection="1">
      <protection locked="0"/>
    </xf>
    <xf numFmtId="0" fontId="26" fillId="0" borderId="29" xfId="44" applyFont="1" applyBorder="1"/>
    <xf numFmtId="0" fontId="26" fillId="0" borderId="28" xfId="44" applyFont="1" applyBorder="1"/>
    <xf numFmtId="0" fontId="26" fillId="0" borderId="30" xfId="44" applyFont="1" applyBorder="1"/>
    <xf numFmtId="0" fontId="26" fillId="0" borderId="31" xfId="44" applyFont="1" applyBorder="1"/>
    <xf numFmtId="0" fontId="26" fillId="0" borderId="32" xfId="44" applyFont="1" applyBorder="1"/>
    <xf numFmtId="0" fontId="26" fillId="0" borderId="33" xfId="44" applyFont="1" applyBorder="1"/>
    <xf numFmtId="0" fontId="26" fillId="0" borderId="34" xfId="44" applyFont="1" applyBorder="1"/>
    <xf numFmtId="0" fontId="29" fillId="0" borderId="0" xfId="44" quotePrefix="1" applyFont="1"/>
    <xf numFmtId="0" fontId="60" fillId="0" borderId="10" xfId="52" applyBorder="1" applyAlignment="1">
      <alignment horizontal="left" vertical="top"/>
    </xf>
    <xf numFmtId="0" fontId="60" fillId="0" borderId="10" xfId="52" applyBorder="1" applyAlignment="1">
      <alignment horizontal="left"/>
    </xf>
    <xf numFmtId="0" fontId="6" fillId="0" borderId="13" xfId="0" applyFont="1" applyBorder="1"/>
    <xf numFmtId="0" fontId="6" fillId="0" borderId="10" xfId="0" applyFont="1" applyBorder="1"/>
    <xf numFmtId="0" fontId="6" fillId="0" borderId="19" xfId="0" applyFont="1" applyBorder="1"/>
    <xf numFmtId="164" fontId="26" fillId="0" borderId="0" xfId="45" applyFont="1" applyBorder="1"/>
    <xf numFmtId="164" fontId="26" fillId="54" borderId="0" xfId="45" applyFont="1" applyFill="1" applyBorder="1" applyAlignment="1">
      <alignment horizontal="center" vertical="center" wrapText="1"/>
    </xf>
    <xf numFmtId="164" fontId="72" fillId="0" borderId="10" xfId="45" applyFont="1" applyFill="1" applyBorder="1"/>
    <xf numFmtId="0" fontId="26" fillId="27" borderId="18" xfId="44" applyFont="1" applyFill="1" applyBorder="1"/>
    <xf numFmtId="0" fontId="29" fillId="24" borderId="19" xfId="44" applyFont="1" applyFill="1" applyBorder="1" applyAlignment="1">
      <alignment horizontal="right"/>
    </xf>
    <xf numFmtId="0" fontId="29" fillId="24" borderId="13" xfId="44" applyFont="1" applyFill="1" applyBorder="1" applyAlignment="1">
      <alignment horizontal="right"/>
    </xf>
    <xf numFmtId="164" fontId="26" fillId="33" borderId="0" xfId="45" applyFont="1" applyFill="1" applyAlignment="1">
      <alignment horizontal="center" vertical="center" textRotation="90"/>
    </xf>
    <xf numFmtId="164" fontId="26" fillId="0" borderId="28" xfId="45" applyFont="1" applyFill="1" applyBorder="1"/>
    <xf numFmtId="164" fontId="26" fillId="37" borderId="28" xfId="48" applyFont="1" applyFill="1" applyBorder="1" applyProtection="1">
      <protection locked="0"/>
    </xf>
    <xf numFmtId="9" fontId="26" fillId="37" borderId="28" xfId="47" applyFont="1" applyFill="1" applyBorder="1" applyProtection="1">
      <protection locked="0"/>
    </xf>
    <xf numFmtId="1" fontId="26" fillId="37" borderId="28" xfId="45" applyNumberFormat="1" applyFont="1" applyFill="1" applyBorder="1" applyProtection="1">
      <protection locked="0"/>
    </xf>
    <xf numFmtId="164" fontId="27" fillId="37" borderId="28" xfId="45" applyFont="1" applyFill="1" applyBorder="1" applyProtection="1">
      <protection locked="0"/>
    </xf>
    <xf numFmtId="164" fontId="26" fillId="37" borderId="28" xfId="45" applyFont="1" applyFill="1" applyBorder="1" applyProtection="1">
      <protection locked="0"/>
    </xf>
    <xf numFmtId="0" fontId="0" fillId="0" borderId="13" xfId="0" applyFont="1" applyBorder="1"/>
    <xf numFmtId="0" fontId="0" fillId="0" borderId="0" xfId="0" applyFont="1"/>
    <xf numFmtId="0" fontId="0" fillId="0" borderId="10" xfId="0" applyFont="1" applyBorder="1"/>
    <xf numFmtId="164" fontId="26" fillId="0" borderId="23" xfId="45" quotePrefix="1" applyFont="1" applyFill="1" applyBorder="1"/>
    <xf numFmtId="0" fontId="57" fillId="0" borderId="0" xfId="49" applyFont="1" applyFill="1" applyAlignment="1">
      <alignment horizontal="left"/>
    </xf>
    <xf numFmtId="0" fontId="58" fillId="0" borderId="0" xfId="49" applyFont="1" applyFill="1"/>
    <xf numFmtId="0" fontId="57" fillId="0" borderId="0" xfId="49" applyFont="1" applyFill="1" applyAlignment="1">
      <alignment wrapText="1"/>
    </xf>
    <xf numFmtId="0" fontId="59" fillId="0" borderId="0" xfId="49" applyFont="1" applyFill="1"/>
    <xf numFmtId="0" fontId="24" fillId="0" borderId="10" xfId="49" applyFont="1" applyFill="1" applyBorder="1"/>
    <xf numFmtId="0" fontId="33" fillId="0" borderId="10" xfId="49" applyFont="1" applyFill="1" applyBorder="1" applyAlignment="1">
      <alignment vertical="top"/>
    </xf>
    <xf numFmtId="0" fontId="33" fillId="0" borderId="10" xfId="49" applyFont="1" applyFill="1" applyBorder="1" applyAlignment="1">
      <alignment vertical="top" wrapText="1"/>
    </xf>
    <xf numFmtId="0" fontId="33" fillId="0" borderId="10" xfId="49" applyFont="1" applyFill="1" applyBorder="1" applyAlignment="1">
      <alignment wrapText="1"/>
    </xf>
    <xf numFmtId="0" fontId="29" fillId="37" borderId="0" xfId="44" applyFont="1" applyFill="1" applyProtection="1">
      <protection locked="0"/>
    </xf>
    <xf numFmtId="0" fontId="33" fillId="0" borderId="10" xfId="49" applyFont="1" applyFill="1" applyBorder="1" applyAlignment="1">
      <alignment horizontal="left" vertical="top"/>
    </xf>
    <xf numFmtId="0" fontId="33" fillId="0" borderId="10" xfId="49" applyFont="1" applyFill="1" applyBorder="1" applyAlignment="1">
      <alignment horizontal="left" vertical="top" wrapText="1"/>
    </xf>
    <xf numFmtId="0" fontId="50" fillId="0" borderId="0" xfId="49" applyFont="1" applyAlignment="1">
      <alignment horizontal="left" vertical="top" wrapText="1" indent="1"/>
    </xf>
    <xf numFmtId="0" fontId="33" fillId="0" borderId="27" xfId="49" applyFont="1" applyBorder="1" applyAlignment="1">
      <alignment horizontal="left" vertical="top" wrapText="1"/>
    </xf>
    <xf numFmtId="0" fontId="33" fillId="0" borderId="26" xfId="49" applyFont="1" applyBorder="1" applyAlignment="1">
      <alignment horizontal="left" vertical="top" wrapText="1"/>
    </xf>
    <xf numFmtId="0" fontId="33" fillId="0" borderId="25" xfId="49" applyFont="1" applyBorder="1" applyAlignment="1">
      <alignment horizontal="left" vertical="top" wrapText="1"/>
    </xf>
    <xf numFmtId="0" fontId="33" fillId="0" borderId="12" xfId="49" applyFont="1" applyBorder="1" applyAlignment="1">
      <alignment horizontal="left" vertical="top" wrapText="1"/>
    </xf>
    <xf numFmtId="0" fontId="33" fillId="0" borderId="17" xfId="49" applyFont="1" applyBorder="1" applyAlignment="1">
      <alignment horizontal="left" vertical="top" wrapText="1"/>
    </xf>
    <xf numFmtId="0" fontId="33" fillId="0" borderId="18" xfId="49" applyFont="1" applyBorder="1" applyAlignment="1">
      <alignment horizontal="left" vertical="top" wrapText="1"/>
    </xf>
    <xf numFmtId="0" fontId="63" fillId="32" borderId="0" xfId="0" applyFont="1" applyFill="1" applyAlignment="1">
      <alignment vertical="center" wrapText="1"/>
    </xf>
    <xf numFmtId="0" fontId="64" fillId="0" borderId="0" xfId="0" applyFont="1" applyAlignment="1">
      <alignment horizontal="left" vertical="top" wrapText="1"/>
    </xf>
    <xf numFmtId="0" fontId="64" fillId="0" borderId="0" xfId="0" applyFont="1" applyAlignment="1">
      <alignment horizontal="left" vertical="center" wrapText="1"/>
    </xf>
    <xf numFmtId="0" fontId="63" fillId="0" borderId="0" xfId="0" applyFont="1" applyAlignment="1">
      <alignment vertical="center" wrapText="1"/>
    </xf>
    <xf numFmtId="0" fontId="63" fillId="52" borderId="0" xfId="0" applyFont="1" applyFill="1" applyAlignment="1">
      <alignment vertical="center" wrapText="1"/>
    </xf>
    <xf numFmtId="164" fontId="26" fillId="53" borderId="0" xfId="45" applyFont="1" applyFill="1" applyAlignment="1">
      <alignment horizontal="center" vertical="center" textRotation="90" wrapText="1"/>
    </xf>
    <xf numFmtId="164" fontId="26" fillId="32" borderId="0" xfId="45" applyFont="1" applyFill="1" applyAlignment="1">
      <alignment horizontal="center" vertical="center" textRotation="90"/>
    </xf>
    <xf numFmtId="164" fontId="26" fillId="54" borderId="0" xfId="45" applyFont="1" applyFill="1" applyAlignment="1">
      <alignment horizontal="center" vertical="center" textRotation="90" wrapText="1"/>
    </xf>
    <xf numFmtId="164" fontId="26" fillId="28" borderId="0" xfId="45" applyFont="1" applyFill="1" applyAlignment="1">
      <alignment horizontal="center" vertical="center" textRotation="90" wrapText="1"/>
    </xf>
    <xf numFmtId="164" fontId="26" fillId="28" borderId="23" xfId="45" applyFont="1" applyFill="1" applyBorder="1" applyAlignment="1">
      <alignment horizontal="center" vertical="center" textRotation="90" wrapText="1"/>
    </xf>
    <xf numFmtId="164" fontId="26" fillId="31" borderId="0" xfId="45" applyFont="1" applyFill="1" applyAlignment="1">
      <alignment horizontal="center" vertical="center" textRotation="90"/>
    </xf>
    <xf numFmtId="164" fontId="26" fillId="0" borderId="0" xfId="45" applyFont="1" applyBorder="1" applyAlignment="1">
      <alignment horizontal="center" vertical="center" textRotation="90" wrapText="1"/>
    </xf>
    <xf numFmtId="164" fontId="26" fillId="30" borderId="0" xfId="45" applyFont="1" applyFill="1" applyAlignment="1">
      <alignment horizontal="center" vertical="center" textRotation="90" wrapText="1"/>
    </xf>
    <xf numFmtId="164" fontId="26" fillId="27" borderId="0" xfId="45" applyFont="1" applyFill="1" applyAlignment="1">
      <alignment horizontal="center" vertical="center" textRotation="90" wrapText="1"/>
    </xf>
    <xf numFmtId="164" fontId="26" fillId="33" borderId="0" xfId="45" applyFont="1" applyFill="1" applyAlignment="1">
      <alignment horizontal="center" vertical="center" textRotation="90"/>
    </xf>
    <xf numFmtId="164" fontId="26" fillId="27" borderId="28" xfId="45" applyFont="1" applyFill="1" applyBorder="1" applyAlignment="1">
      <alignment horizontal="center" vertical="center" textRotation="90" wrapText="1"/>
    </xf>
    <xf numFmtId="164" fontId="26" fillId="31" borderId="0" xfId="45" applyFont="1" applyFill="1" applyBorder="1" applyAlignment="1">
      <alignment horizontal="center" vertical="center"/>
    </xf>
    <xf numFmtId="164" fontId="26" fillId="30" borderId="0" xfId="45" applyFont="1" applyFill="1" applyBorder="1" applyAlignment="1">
      <alignment horizontal="center" vertical="center" wrapText="1"/>
    </xf>
    <xf numFmtId="164" fontId="26" fillId="53" borderId="0" xfId="45" applyFont="1" applyFill="1" applyBorder="1" applyAlignment="1">
      <alignment horizontal="center" vertical="center" wrapText="1"/>
    </xf>
    <xf numFmtId="164" fontId="26" fillId="27" borderId="0" xfId="45" applyFont="1" applyFill="1" applyBorder="1" applyAlignment="1">
      <alignment horizontal="center" vertical="center" wrapText="1"/>
    </xf>
    <xf numFmtId="164" fontId="26" fillId="33" borderId="0" xfId="45" applyFont="1" applyFill="1" applyBorder="1" applyAlignment="1">
      <alignment horizontal="center" vertical="center"/>
    </xf>
    <xf numFmtId="164" fontId="26" fillId="32" borderId="0" xfId="45" applyFont="1" applyFill="1" applyBorder="1" applyAlignment="1">
      <alignment horizontal="center" vertical="center"/>
    </xf>
    <xf numFmtId="164" fontId="26" fillId="28" borderId="0" xfId="45" applyFont="1" applyFill="1" applyBorder="1" applyAlignment="1">
      <alignment horizontal="center" vertical="center" wrapText="1"/>
    </xf>
    <xf numFmtId="0" fontId="29" fillId="0" borderId="19" xfId="44" applyFont="1" applyBorder="1" applyAlignment="1">
      <alignment horizontal="center" vertical="center" wrapText="1"/>
    </xf>
    <xf numFmtId="0" fontId="29" fillId="0" borderId="20" xfId="44" applyFont="1" applyBorder="1" applyAlignment="1">
      <alignment horizontal="center" vertical="center" wrapText="1"/>
    </xf>
    <xf numFmtId="0" fontId="29" fillId="0" borderId="13" xfId="44" applyFont="1" applyBorder="1" applyAlignment="1">
      <alignment horizontal="center" vertical="center" wrapText="1"/>
    </xf>
    <xf numFmtId="0" fontId="29" fillId="0" borderId="24" xfId="44" applyFont="1" applyBorder="1" applyAlignment="1">
      <alignment horizontal="center" vertical="center"/>
    </xf>
    <xf numFmtId="0" fontId="29" fillId="0" borderId="14" xfId="44" applyFont="1" applyBorder="1" applyAlignment="1">
      <alignment horizontal="center" vertical="center"/>
    </xf>
    <xf numFmtId="0" fontId="29" fillId="0" borderId="15"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13" xfId="44" applyFont="1" applyBorder="1" applyAlignment="1">
      <alignment horizontal="center" vertical="center"/>
    </xf>
    <xf numFmtId="0" fontId="29" fillId="24" borderId="19" xfId="44" applyFont="1" applyFill="1" applyBorder="1" applyAlignment="1">
      <alignment horizontal="center" vertical="center"/>
    </xf>
    <xf numFmtId="0" fontId="29" fillId="24" borderId="20" xfId="44" applyFont="1" applyFill="1" applyBorder="1" applyAlignment="1">
      <alignment horizontal="center" vertical="center"/>
    </xf>
    <xf numFmtId="0" fontId="29" fillId="24" borderId="13" xfId="44" applyFont="1" applyFill="1" applyBorder="1" applyAlignment="1">
      <alignment horizontal="center" vertical="center"/>
    </xf>
    <xf numFmtId="0" fontId="29" fillId="24" borderId="19" xfId="44" applyFont="1" applyFill="1" applyBorder="1" applyAlignment="1">
      <alignment horizontal="center"/>
    </xf>
    <xf numFmtId="0" fontId="29" fillId="24" borderId="20" xfId="44" applyFont="1" applyFill="1" applyBorder="1" applyAlignment="1">
      <alignment horizontal="center"/>
    </xf>
    <xf numFmtId="0" fontId="29" fillId="24" borderId="13" xfId="44" applyFont="1" applyFill="1" applyBorder="1" applyAlignment="1">
      <alignment horizontal="center"/>
    </xf>
    <xf numFmtId="0" fontId="40" fillId="0" borderId="0" xfId="44" applyFont="1" applyAlignment="1">
      <alignment horizontal="left"/>
    </xf>
    <xf numFmtId="0" fontId="29" fillId="24" borderId="19" xfId="44" applyFont="1" applyFill="1" applyBorder="1" applyAlignment="1">
      <alignment horizontal="left"/>
    </xf>
    <xf numFmtId="0" fontId="29" fillId="24" borderId="13" xfId="44" applyFont="1" applyFill="1" applyBorder="1" applyAlignment="1">
      <alignment horizontal="left"/>
    </xf>
    <xf numFmtId="0" fontId="29" fillId="24" borderId="19" xfId="44" applyFont="1" applyFill="1" applyBorder="1" applyAlignment="1">
      <alignment horizontal="right"/>
    </xf>
    <xf numFmtId="0" fontId="29" fillId="24" borderId="13" xfId="44" applyFont="1" applyFill="1" applyBorder="1" applyAlignment="1">
      <alignment horizontal="right"/>
    </xf>
    <xf numFmtId="0" fontId="26" fillId="24" borderId="0" xfId="50" quotePrefix="1" applyFont="1" applyFill="1" applyAlignment="1">
      <alignment horizontal="left" vertical="top" wrapText="1" indent="1"/>
    </xf>
    <xf numFmtId="0" fontId="26" fillId="24" borderId="0" xfId="50" applyFont="1" applyFill="1" applyAlignment="1">
      <alignment horizontal="left" vertical="top" wrapText="1" indent="1"/>
    </xf>
    <xf numFmtId="0" fontId="71" fillId="50" borderId="0" xfId="44" applyFont="1" applyFill="1" applyAlignment="1">
      <alignment horizontal="left" vertical="top" wrapText="1"/>
    </xf>
    <xf numFmtId="0" fontId="31" fillId="40" borderId="0" xfId="44" applyFont="1" applyFill="1" applyAlignment="1">
      <alignment horizontal="left" vertical="center"/>
    </xf>
    <xf numFmtId="0" fontId="31" fillId="40" borderId="0" xfId="44" applyFont="1" applyFill="1" applyAlignment="1">
      <alignment horizontal="center" vertical="center"/>
    </xf>
  </cellXfs>
  <cellStyles count="53">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Komma" xfId="48" builtinId="3"/>
    <cellStyle name="Komma 2" xfId="45" xr:uid="{7161B5C8-8317-4952-ADB8-C5F408DA3BAB}"/>
    <cellStyle name="Link" xfId="52" builtinId="8"/>
    <cellStyle name="Neutral" xfId="31" builtinId="28" customBuiltin="1"/>
    <cellStyle name="Notiz" xfId="32" builtinId="10" customBuiltin="1"/>
    <cellStyle name="Prozent" xfId="47" builtinId="5"/>
    <cellStyle name="Prozent 2" xfId="46" xr:uid="{BC6B016C-8FD6-407D-A89E-94B8DAB6E1BD}"/>
    <cellStyle name="Prozent 2 2" xfId="51" xr:uid="{A9B1FED1-6102-4550-B007-3F169927AACF}"/>
    <cellStyle name="Schlecht" xfId="33" builtinId="27" customBuiltin="1"/>
    <cellStyle name="Standard" xfId="0" builtinId="0"/>
    <cellStyle name="Standard 2" xfId="42" xr:uid="{00000000-0005-0000-0000-000022000000}"/>
    <cellStyle name="Standard 3" xfId="43" xr:uid="{9C03386B-956E-4BC5-9851-5259709374C2}"/>
    <cellStyle name="Standard 4" xfId="44" xr:uid="{8984F243-3E4F-4F62-B0CB-4AF09C4623E6}"/>
    <cellStyle name="Standard 4 2" xfId="50" xr:uid="{1A72386E-7FB3-4C18-A19E-9BB20B1D0EE1}"/>
    <cellStyle name="Standard 5" xfId="49" xr:uid="{C451B769-F532-4CCC-A4B6-33FE428BAB47}"/>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83">
    <dxf>
      <font>
        <color auto="1"/>
      </font>
      <fill>
        <patternFill>
          <fgColor rgb="FFFFFFFF"/>
        </patternFill>
      </fill>
    </dxf>
    <dxf>
      <fill>
        <patternFill>
          <fgColor rgb="FFFFFFFF"/>
        </patternFill>
      </fill>
    </dxf>
    <dxf>
      <fill>
        <patternFill>
          <fgColor rgb="FFFFFFFF"/>
        </patternFill>
      </fill>
    </dxf>
    <dxf>
      <font>
        <strike val="0"/>
        <outline val="0"/>
        <shadow val="0"/>
        <u val="none"/>
        <vertAlign val="baseline"/>
        <sz val="10"/>
        <color rgb="FF000000"/>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family val="2"/>
      </font>
    </dxf>
    <dxf>
      <font>
        <b val="0"/>
        <i val="0"/>
        <strike val="0"/>
        <condense val="0"/>
        <extend val="0"/>
        <outline val="0"/>
        <shadow val="0"/>
        <u val="none"/>
        <vertAlign val="baseline"/>
        <sz val="10"/>
        <color rgb="FF000000"/>
        <name val="Arial"/>
        <family val="2"/>
        <scheme val="none"/>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font>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theme="4" tint="0.59999389629810485"/>
          <bgColor theme="4" tint="0.59999389629810485"/>
        </patternFill>
      </fill>
      <border diagonalUp="0" diagonalDown="0" outline="0">
        <left style="thin">
          <color indexed="64"/>
        </left>
        <right style="thin">
          <color indexed="64"/>
        </right>
        <top/>
        <bottom/>
      </border>
    </dxf>
    <dxf>
      <font>
        <strike val="0"/>
        <outline val="0"/>
        <shadow val="0"/>
        <u val="none"/>
        <vertAlign val="baseline"/>
        <color auto="1"/>
      </font>
      <border diagonalUp="0" diagonalDown="0" outline="0">
        <left style="thin">
          <color indexed="64"/>
        </left>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font>
    </dxf>
    <dxf>
      <border>
        <bottom style="thin">
          <color indexed="64"/>
        </bottom>
      </border>
    </dxf>
    <dxf>
      <font>
        <strike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solid">
          <fgColor indexed="64"/>
          <bgColor rgb="FFFFFFFF"/>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solid">
          <fgColor indexed="64"/>
          <bgColor rgb="FFFFFFFF"/>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fill>
        <patternFill patternType="none">
          <bgColor auto="1"/>
        </patternFill>
      </fill>
    </dxf>
    <dxf>
      <font>
        <b val="0"/>
        <i val="0"/>
        <strike val="0"/>
        <condense val="0"/>
        <extend val="0"/>
        <outline val="0"/>
        <shadow val="0"/>
        <u val="none"/>
        <vertAlign val="baseline"/>
        <sz val="11"/>
        <color auto="1"/>
        <name val="Calibri"/>
        <family val="2"/>
        <scheme val="minor"/>
      </font>
      <fill>
        <patternFill patternType="none">
          <bgColor auto="1"/>
        </patternFill>
      </fill>
    </dxf>
    <dxf>
      <font>
        <b/>
        <i val="0"/>
        <strike val="0"/>
        <condense val="0"/>
        <extend val="0"/>
        <outline val="0"/>
        <shadow val="0"/>
        <u val="none"/>
        <vertAlign val="baseline"/>
        <sz val="11"/>
        <color rgb="FFFFFFFF"/>
        <name val="Calibri"/>
        <family val="2"/>
        <scheme val="minor"/>
      </font>
      <fill>
        <patternFill patternType="solid">
          <fgColor indexed="64"/>
          <bgColor rgb="FF004D88"/>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solid">
          <fgColor indexed="64"/>
          <bgColor rgb="FFFFFFFF"/>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bgColor rgb="FFFFFFFF"/>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b/>
        <i val="0"/>
        <strike val="0"/>
        <condense val="0"/>
        <extend val="0"/>
        <outline val="0"/>
        <shadow val="0"/>
        <u val="none"/>
        <vertAlign val="baseline"/>
        <sz val="11"/>
        <color rgb="FFFFFFFF"/>
        <name val="Calibri"/>
        <family val="2"/>
        <scheme val="minor"/>
      </font>
      <fill>
        <patternFill patternType="solid">
          <fgColor indexed="64"/>
          <bgColor rgb="FF004D88"/>
        </patternFill>
      </fill>
    </dxf>
    <dxf>
      <font>
        <strike val="0"/>
        <outline val="0"/>
        <shadow val="0"/>
        <u val="none"/>
        <vertAlign val="baseline"/>
        <sz val="11"/>
        <color auto="1"/>
        <name val="Calibri"/>
        <family val="2"/>
        <scheme val="minor"/>
      </font>
      <fill>
        <patternFill patternType="none">
          <bgColor auto="1"/>
        </patternFill>
      </fill>
    </dxf>
    <dxf>
      <font>
        <strike val="0"/>
        <outline val="0"/>
        <shadow val="0"/>
        <u val="none"/>
        <vertAlign val="baseline"/>
        <sz val="11"/>
        <color auto="1"/>
        <name val="Calibri"/>
        <family val="2"/>
        <scheme val="minor"/>
      </font>
      <fill>
        <patternFill patternType="none">
          <bgColor auto="1"/>
        </patternFill>
      </fill>
    </dxf>
    <dxf>
      <font>
        <b/>
        <i val="0"/>
        <strike val="0"/>
        <condense val="0"/>
        <extend val="0"/>
        <outline val="0"/>
        <shadow val="0"/>
        <u val="none"/>
        <vertAlign val="baseline"/>
        <sz val="11"/>
        <color rgb="FFFFFFFF"/>
        <name val="Calibri"/>
        <family val="2"/>
        <scheme val="minor"/>
      </font>
      <fill>
        <patternFill patternType="solid">
          <fgColor indexed="64"/>
          <bgColor rgb="FF004D88"/>
        </patternFill>
      </fill>
    </dxf>
  </dxfs>
  <tableStyles count="0" defaultTableStyle="TableStyleMedium9" defaultPivotStyle="PivotStyleLight16"/>
  <colors>
    <mruColors>
      <color rgb="FFECDDEB"/>
      <color rgb="FF92D14F"/>
      <color rgb="FFFFC000"/>
      <color rgb="FF000000"/>
      <color rgb="FF4DCEFF"/>
      <color rgb="FFDBEEF4"/>
      <color rgb="FF9D579A"/>
      <color rgb="FF0074A0"/>
      <color rgb="FFFFFF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'3.1.c N Budget'!$Z$73</c:f>
          <c:strCache>
            <c:ptCount val="1"/>
            <c:pt idx="0">
              <c:v>N-inputs and N-outputs per subpool in 2020</c:v>
            </c:pt>
          </c:strCache>
        </c:strRef>
      </c:tx>
      <c:layout>
        <c:manualLayout>
          <c:xMode val="edge"/>
          <c:yMode val="edge"/>
          <c:x val="0.23845179738562094"/>
          <c:y val="9.6212121212121207E-3"/>
        </c:manualLayout>
      </c:layout>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7.2272875816993459E-2"/>
          <c:y val="0.11069570707070707"/>
          <c:w val="0.79813860493175581"/>
          <c:h val="0.66907848247900381"/>
        </c:manualLayout>
      </c:layout>
      <c:barChart>
        <c:barDir val="col"/>
        <c:grouping val="clustered"/>
        <c:varyColors val="0"/>
        <c:ser>
          <c:idx val="0"/>
          <c:order val="0"/>
          <c:tx>
            <c:strRef>
              <c:f>'3.1.c N Budget'!$AA$19</c:f>
              <c:strCache>
                <c:ptCount val="1"/>
                <c:pt idx="0">
                  <c:v>Inputs</c:v>
                </c:pt>
              </c:strCache>
            </c:strRef>
          </c:tx>
          <c:spPr>
            <a:solidFill>
              <a:srgbClr val="005F85"/>
            </a:solidFill>
            <a:ln w="6350" cap="flat" cmpd="sng" algn="ctr">
              <a:solidFill>
                <a:srgbClr val="FFFFFF"/>
              </a:solidFill>
              <a:prstDash val="solid"/>
              <a:round/>
              <a:headEnd type="none" w="med" len="med"/>
              <a:tailEnd type="none" w="med" len="med"/>
            </a:ln>
            <a:effectLst/>
          </c:spPr>
          <c:invertIfNegative val="0"/>
          <c:cat>
            <c:strRef>
              <c:f>'3.1.c N Budget'!$Z$64:$Z$67</c:f>
              <c:strCache>
                <c:ptCount val="4"/>
                <c:pt idx="0">
                  <c:v>Energy conversion</c:v>
                </c:pt>
                <c:pt idx="1">
                  <c:v>Manufacturing industries and construction</c:v>
                </c:pt>
                <c:pt idx="2">
                  <c:v>Transport</c:v>
                </c:pt>
                <c:pt idx="3">
                  <c:v>Other energy and fuels</c:v>
                </c:pt>
              </c:strCache>
            </c:strRef>
          </c:cat>
          <c:val>
            <c:numRef>
              <c:f>'3.1.c N Budget'!$AA$64:$AA$67</c:f>
              <c:numCache>
                <c:formatCode>General</c:formatCode>
                <c:ptCount val="4"/>
                <c:pt idx="0">
                  <c:v>3</c:v>
                </c:pt>
                <c:pt idx="1">
                  <c:v>6</c:v>
                </c:pt>
                <c:pt idx="2">
                  <c:v>6</c:v>
                </c:pt>
                <c:pt idx="3">
                  <c:v>5</c:v>
                </c:pt>
              </c:numCache>
            </c:numRef>
          </c:val>
          <c:extLst>
            <c:ext xmlns:c16="http://schemas.microsoft.com/office/drawing/2014/chart" uri="{C3380CC4-5D6E-409C-BE32-E72D297353CC}">
              <c16:uniqueId val="{00000001-7071-4F0D-A665-F6D191B5A81A}"/>
            </c:ext>
          </c:extLst>
        </c:ser>
        <c:ser>
          <c:idx val="1"/>
          <c:order val="1"/>
          <c:tx>
            <c:strRef>
              <c:f>'3.1.c N Budget'!$AB$19</c:f>
              <c:strCache>
                <c:ptCount val="1"/>
                <c:pt idx="0">
                  <c:v>Outputs</c:v>
                </c:pt>
              </c:strCache>
            </c:strRef>
          </c:tx>
          <c:spPr>
            <a:solidFill>
              <a:srgbClr val="D78400"/>
            </a:solidFill>
            <a:ln w="6350" cap="flat" cmpd="sng" algn="ctr">
              <a:solidFill>
                <a:srgbClr val="FFFFFF"/>
              </a:solidFill>
              <a:prstDash val="solid"/>
              <a:round/>
              <a:headEnd type="none" w="med" len="med"/>
              <a:tailEnd type="none" w="med" len="med"/>
            </a:ln>
            <a:effectLst/>
          </c:spPr>
          <c:invertIfNegative val="0"/>
          <c:cat>
            <c:strRef>
              <c:f>'3.1.c N Budget'!$Z$64:$Z$67</c:f>
              <c:strCache>
                <c:ptCount val="4"/>
                <c:pt idx="0">
                  <c:v>Energy conversion</c:v>
                </c:pt>
                <c:pt idx="1">
                  <c:v>Manufacturing industries and construction</c:v>
                </c:pt>
                <c:pt idx="2">
                  <c:v>Transport</c:v>
                </c:pt>
                <c:pt idx="3">
                  <c:v>Other energy and fuels</c:v>
                </c:pt>
              </c:strCache>
            </c:strRef>
          </c:cat>
          <c:val>
            <c:numRef>
              <c:f>'3.1.c N Budget'!$AB$64:$AB$67</c:f>
              <c:numCache>
                <c:formatCode>General</c:formatCode>
                <c:ptCount val="4"/>
                <c:pt idx="0">
                  <c:v>9</c:v>
                </c:pt>
                <c:pt idx="1">
                  <c:v>4</c:v>
                </c:pt>
                <c:pt idx="2">
                  <c:v>5</c:v>
                </c:pt>
                <c:pt idx="3">
                  <c:v>4</c:v>
                </c:pt>
              </c:numCache>
            </c:numRef>
          </c:val>
          <c:extLst>
            <c:ext xmlns:c16="http://schemas.microsoft.com/office/drawing/2014/chart" uri="{C3380CC4-5D6E-409C-BE32-E72D297353CC}">
              <c16:uniqueId val="{00000003-7071-4F0D-A665-F6D191B5A81A}"/>
            </c:ext>
          </c:extLst>
        </c:ser>
        <c:dLbls>
          <c:showLegendKey val="0"/>
          <c:showVal val="0"/>
          <c:showCatName val="0"/>
          <c:showSerName val="0"/>
          <c:showPercent val="0"/>
          <c:showBubbleSize val="0"/>
        </c:dLbls>
        <c:gapWidth val="100"/>
        <c:axId val="88399872"/>
        <c:axId val="88401408"/>
      </c:barChart>
      <c:catAx>
        <c:axId val="88399872"/>
        <c:scaling>
          <c:orientation val="minMax"/>
        </c:scaling>
        <c:delete val="0"/>
        <c:axPos val="b"/>
        <c:majorGridlines>
          <c:spPr>
            <a:ln w="6350">
              <a:solidFill>
                <a:srgbClr val="000000"/>
              </a:solidFill>
            </a:ln>
          </c:spPr>
        </c:majorGridlines>
        <c:title>
          <c:tx>
            <c:strRef>
              <c:f>'3.1.c N Budget'!$Z$69</c:f>
              <c:strCache>
                <c:ptCount val="1"/>
                <c:pt idx="0">
                  <c:v>Energy and fuels</c:v>
                </c:pt>
              </c:strCache>
            </c:strRef>
          </c:tx>
          <c:overlay val="0"/>
          <c:txPr>
            <a:bodyPr/>
            <a:lstStyle/>
            <a:p>
              <a:pPr>
                <a:defRPr sz="1100">
                  <a:solidFill>
                    <a:sysClr val="windowText" lastClr="000000"/>
                  </a:solidFill>
                </a:defRPr>
              </a:pPr>
              <a:endParaRPr lang="en-US"/>
            </a:p>
          </c:txPr>
        </c:title>
        <c:numFmt formatCode="General" sourceLinked="1"/>
        <c:majorTickMark val="none"/>
        <c:minorTickMark val="none"/>
        <c:tickLblPos val="low"/>
        <c:spPr>
          <a:noFill/>
          <a:ln w="6350" cap="flat" cmpd="sng" algn="ctr">
            <a:solidFill>
              <a:srgbClr val="000000"/>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401408"/>
        <c:crosses val="autoZero"/>
        <c:auto val="0"/>
        <c:lblAlgn val="ctr"/>
        <c:lblOffset val="100"/>
        <c:noMultiLvlLbl val="0"/>
      </c:catAx>
      <c:valAx>
        <c:axId val="88401408"/>
        <c:scaling>
          <c:orientation val="minMax"/>
        </c:scaling>
        <c:delete val="0"/>
        <c:axPos val="l"/>
        <c:majorGridlines>
          <c:spPr>
            <a:ln w="3175" cap="flat" cmpd="sng" algn="ctr">
              <a:solidFill>
                <a:srgbClr val="000000"/>
              </a:solidFill>
              <a:round/>
            </a:ln>
            <a:effectLst/>
          </c:spPr>
        </c:majorGridlines>
        <c:title>
          <c:tx>
            <c:rich>
              <a:bodyPr/>
              <a:lstStyle/>
              <a:p>
                <a:pPr>
                  <a:defRPr sz="1000">
                    <a:solidFill>
                      <a:sysClr val="windowText" lastClr="000000"/>
                    </a:solidFill>
                  </a:defRPr>
                </a:pPr>
                <a:r>
                  <a:rPr lang="de-CH" sz="1000">
                    <a:solidFill>
                      <a:sysClr val="windowText" lastClr="000000"/>
                    </a:solidFill>
                  </a:rPr>
                  <a:t>N-flow in kt N</a:t>
                </a:r>
              </a:p>
            </c:rich>
          </c:tx>
          <c:overlay val="0"/>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399872"/>
        <c:crosses val="autoZero"/>
        <c:crossBetween val="between"/>
      </c:valAx>
      <c:spPr>
        <a:noFill/>
        <a:ln>
          <a:noFill/>
        </a:ln>
        <a:effectLst/>
      </c:spPr>
    </c:plotArea>
    <c:legend>
      <c:legendPos val="r"/>
      <c:layout>
        <c:manualLayout>
          <c:xMode val="edge"/>
          <c:yMode val="edge"/>
          <c:x val="0.87369885620915033"/>
          <c:y val="0.36535700742618421"/>
          <c:w val="0.12446748366013072"/>
          <c:h val="0.14485000000000001"/>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US"/>
        </a:p>
      </c:txPr>
    </c:legend>
    <c:plotVisOnly val="0"/>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NUE'!$AF$11</c:f>
          <c:strCache>
            <c:ptCount val="1"/>
            <c:pt idx="0">
              <c:v>Inputs and outputs per pool in 2018</c:v>
            </c:pt>
          </c:strCache>
        </c:strRef>
      </c:tx>
      <c:layout>
        <c:manualLayout>
          <c:xMode val="edge"/>
          <c:yMode val="edge"/>
          <c:x val="0.17082685478643661"/>
          <c:y val="0"/>
        </c:manualLayout>
      </c:layout>
      <c:overlay val="0"/>
      <c:txPr>
        <a:bodyPr anchor="t" anchorCtr="1"/>
        <a:lstStyle/>
        <a:p>
          <a:pPr algn="ctr">
            <a:defRPr sz="1400"/>
          </a:pPr>
          <a:endParaRPr lang="en-US"/>
        </a:p>
      </c:txPr>
    </c:title>
    <c:autoTitleDeleted val="0"/>
    <c:plotArea>
      <c:layout>
        <c:manualLayout>
          <c:layoutTarget val="inner"/>
          <c:xMode val="edge"/>
          <c:yMode val="edge"/>
          <c:x val="0.10618250937459935"/>
          <c:y val="0.10823484449772063"/>
          <c:w val="0.63596453594469982"/>
          <c:h val="0.75956991980798305"/>
        </c:manualLayout>
      </c:layout>
      <c:barChart>
        <c:barDir val="col"/>
        <c:grouping val="stacked"/>
        <c:varyColors val="0"/>
        <c:ser>
          <c:idx val="0"/>
          <c:order val="0"/>
          <c:tx>
            <c:strRef>
              <c:f>'3.2.a NUE'!$AG$13</c:f>
              <c:strCache>
                <c:ptCount val="1"/>
                <c:pt idx="0">
                  <c:v>Inputs: Additional</c:v>
                </c:pt>
              </c:strCache>
            </c:strRef>
          </c:tx>
          <c:spPr>
            <a:solidFill>
              <a:schemeClr val="tx1"/>
            </a:solidFill>
          </c:spPr>
          <c:invertIfNegative val="0"/>
          <c:cat>
            <c:strRef>
              <c:f>'3.2.a NUE'!$AF$14:$AF$15</c:f>
              <c:strCache>
                <c:ptCount val="2"/>
                <c:pt idx="0">
                  <c:v>Input</c:v>
                </c:pt>
                <c:pt idx="1">
                  <c:v>Output</c:v>
                </c:pt>
              </c:strCache>
            </c:strRef>
          </c:cat>
          <c:val>
            <c:numRef>
              <c:f>'3.2.a NUE'!$AG$14:$AG$15</c:f>
              <c:numCache>
                <c:formatCode>General</c:formatCode>
                <c:ptCount val="2"/>
                <c:pt idx="0">
                  <c:v>12.5</c:v>
                </c:pt>
              </c:numCache>
            </c:numRef>
          </c:val>
          <c:extLst>
            <c:ext xmlns:c16="http://schemas.microsoft.com/office/drawing/2014/chart" uri="{C3380CC4-5D6E-409C-BE32-E72D297353CC}">
              <c16:uniqueId val="{00000000-1FDA-4ADF-8D7A-91DB0A216E4E}"/>
            </c:ext>
          </c:extLst>
        </c:ser>
        <c:ser>
          <c:idx val="1"/>
          <c:order val="1"/>
          <c:tx>
            <c:strRef>
              <c:f>'3.2.a NUE'!$AH$13</c:f>
              <c:strCache>
                <c:ptCount val="1"/>
                <c:pt idx="0">
                  <c:v>Inputs: Recycling</c:v>
                </c:pt>
              </c:strCache>
            </c:strRef>
          </c:tx>
          <c:spPr>
            <a:solidFill>
              <a:schemeClr val="tx1">
                <a:lumMod val="60000"/>
                <a:lumOff val="40000"/>
              </a:schemeClr>
            </a:solidFill>
          </c:spPr>
          <c:invertIfNegative val="0"/>
          <c:cat>
            <c:strRef>
              <c:f>'3.2.a NUE'!$AF$14:$AF$15</c:f>
              <c:strCache>
                <c:ptCount val="2"/>
                <c:pt idx="0">
                  <c:v>Input</c:v>
                </c:pt>
                <c:pt idx="1">
                  <c:v>Output</c:v>
                </c:pt>
              </c:strCache>
            </c:strRef>
          </c:cat>
          <c:val>
            <c:numRef>
              <c:f>'3.2.a NUE'!$AH$14:$AH$15</c:f>
              <c:numCache>
                <c:formatCode>General</c:formatCode>
                <c:ptCount val="2"/>
                <c:pt idx="0">
                  <c:v>2.5</c:v>
                </c:pt>
              </c:numCache>
            </c:numRef>
          </c:val>
          <c:extLst>
            <c:ext xmlns:c16="http://schemas.microsoft.com/office/drawing/2014/chart" uri="{C3380CC4-5D6E-409C-BE32-E72D297353CC}">
              <c16:uniqueId val="{00000001-1FDA-4ADF-8D7A-91DB0A216E4E}"/>
            </c:ext>
          </c:extLst>
        </c:ser>
        <c:ser>
          <c:idx val="2"/>
          <c:order val="2"/>
          <c:tx>
            <c:strRef>
              <c:f>'3.2.a NUE'!$AI$13</c:f>
              <c:strCache>
                <c:ptCount val="1"/>
                <c:pt idx="0">
                  <c:v>Inputs: Imports</c:v>
                </c:pt>
              </c:strCache>
            </c:strRef>
          </c:tx>
          <c:spPr>
            <a:solidFill>
              <a:schemeClr val="tx1">
                <a:lumMod val="20000"/>
                <a:lumOff val="80000"/>
              </a:schemeClr>
            </a:solidFill>
          </c:spPr>
          <c:invertIfNegative val="0"/>
          <c:cat>
            <c:strRef>
              <c:f>'3.2.a NUE'!$AF$14:$AF$15</c:f>
              <c:strCache>
                <c:ptCount val="2"/>
                <c:pt idx="0">
                  <c:v>Input</c:v>
                </c:pt>
                <c:pt idx="1">
                  <c:v>Output</c:v>
                </c:pt>
              </c:strCache>
            </c:strRef>
          </c:cat>
          <c:val>
            <c:numRef>
              <c:f>'3.2.a NUE'!$AI$14:$AI$15</c:f>
              <c:numCache>
                <c:formatCode>General</c:formatCode>
                <c:ptCount val="2"/>
                <c:pt idx="0">
                  <c:v>5</c:v>
                </c:pt>
              </c:numCache>
            </c:numRef>
          </c:val>
          <c:extLst>
            <c:ext xmlns:c16="http://schemas.microsoft.com/office/drawing/2014/chart" uri="{C3380CC4-5D6E-409C-BE32-E72D297353CC}">
              <c16:uniqueId val="{00000006-1FDA-4ADF-8D7A-91DB0A216E4E}"/>
            </c:ext>
          </c:extLst>
        </c:ser>
        <c:ser>
          <c:idx val="3"/>
          <c:order val="3"/>
          <c:tx>
            <c:strRef>
              <c:f>'3.2.a NUE'!$AJ$13</c:f>
              <c:strCache>
                <c:ptCount val="1"/>
                <c:pt idx="0">
                  <c:v>Outputs: Useful</c:v>
                </c:pt>
              </c:strCache>
            </c:strRef>
          </c:tx>
          <c:spPr>
            <a:solidFill>
              <a:schemeClr val="accent1">
                <a:lumMod val="20000"/>
                <a:lumOff val="80000"/>
              </a:schemeClr>
            </a:solidFill>
          </c:spPr>
          <c:invertIfNegative val="0"/>
          <c:cat>
            <c:strRef>
              <c:f>'3.2.a NUE'!$AF$14:$AF$15</c:f>
              <c:strCache>
                <c:ptCount val="2"/>
                <c:pt idx="0">
                  <c:v>Input</c:v>
                </c:pt>
                <c:pt idx="1">
                  <c:v>Output</c:v>
                </c:pt>
              </c:strCache>
            </c:strRef>
          </c:cat>
          <c:val>
            <c:numRef>
              <c:f>'3.2.a NUE'!$AJ$14:$AJ$15</c:f>
              <c:numCache>
                <c:formatCode>General</c:formatCode>
                <c:ptCount val="2"/>
                <c:pt idx="1">
                  <c:v>10</c:v>
                </c:pt>
              </c:numCache>
            </c:numRef>
          </c:val>
          <c:extLst>
            <c:ext xmlns:c16="http://schemas.microsoft.com/office/drawing/2014/chart" uri="{C3380CC4-5D6E-409C-BE32-E72D297353CC}">
              <c16:uniqueId val="{00000007-1FDA-4ADF-8D7A-91DB0A216E4E}"/>
            </c:ext>
          </c:extLst>
        </c:ser>
        <c:ser>
          <c:idx val="4"/>
          <c:order val="4"/>
          <c:tx>
            <c:strRef>
              <c:f>'3.2.a NUE'!$AK$13</c:f>
              <c:strCache>
                <c:ptCount val="1"/>
                <c:pt idx="0">
                  <c:v>Outputs: Recycling</c:v>
                </c:pt>
              </c:strCache>
            </c:strRef>
          </c:tx>
          <c:spPr>
            <a:solidFill>
              <a:schemeClr val="accent1">
                <a:lumMod val="60000"/>
                <a:lumOff val="40000"/>
              </a:schemeClr>
            </a:solidFill>
          </c:spPr>
          <c:invertIfNegative val="0"/>
          <c:cat>
            <c:strRef>
              <c:f>'3.2.a NUE'!$AF$14:$AF$15</c:f>
              <c:strCache>
                <c:ptCount val="2"/>
                <c:pt idx="0">
                  <c:v>Input</c:v>
                </c:pt>
                <c:pt idx="1">
                  <c:v>Output</c:v>
                </c:pt>
              </c:strCache>
            </c:strRef>
          </c:cat>
          <c:val>
            <c:numRef>
              <c:f>'3.2.a NUE'!$AK$14:$AK$15</c:f>
              <c:numCache>
                <c:formatCode>General</c:formatCode>
                <c:ptCount val="2"/>
                <c:pt idx="1">
                  <c:v>1.25</c:v>
                </c:pt>
              </c:numCache>
            </c:numRef>
          </c:val>
          <c:extLst>
            <c:ext xmlns:c16="http://schemas.microsoft.com/office/drawing/2014/chart" uri="{C3380CC4-5D6E-409C-BE32-E72D297353CC}">
              <c16:uniqueId val="{00000007-B091-4074-9264-6E04316EE282}"/>
            </c:ext>
          </c:extLst>
        </c:ser>
        <c:ser>
          <c:idx val="5"/>
          <c:order val="5"/>
          <c:tx>
            <c:strRef>
              <c:f>'3.2.a NUE'!$AL$13</c:f>
              <c:strCache>
                <c:ptCount val="1"/>
                <c:pt idx="0">
                  <c:v>Outputs: N wasted</c:v>
                </c:pt>
              </c:strCache>
            </c:strRef>
          </c:tx>
          <c:spPr>
            <a:solidFill>
              <a:schemeClr val="accent1">
                <a:lumMod val="75000"/>
              </a:schemeClr>
            </a:solidFill>
          </c:spPr>
          <c:invertIfNegative val="0"/>
          <c:cat>
            <c:strRef>
              <c:f>'3.2.a NUE'!$AF$14:$AF$15</c:f>
              <c:strCache>
                <c:ptCount val="2"/>
                <c:pt idx="0">
                  <c:v>Input</c:v>
                </c:pt>
                <c:pt idx="1">
                  <c:v>Output</c:v>
                </c:pt>
              </c:strCache>
            </c:strRef>
          </c:cat>
          <c:val>
            <c:numRef>
              <c:f>'3.2.a NUE'!$AL$14:$AL$15</c:f>
              <c:numCache>
                <c:formatCode>General</c:formatCode>
                <c:ptCount val="2"/>
                <c:pt idx="1">
                  <c:v>0</c:v>
                </c:pt>
              </c:numCache>
            </c:numRef>
          </c:val>
          <c:extLst>
            <c:ext xmlns:c16="http://schemas.microsoft.com/office/drawing/2014/chart" uri="{C3380CC4-5D6E-409C-BE32-E72D297353CC}">
              <c16:uniqueId val="{00000008-B091-4074-9264-6E04316EE28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title>
          <c:tx>
            <c:strRef>
              <c:f>'3.2.a NUE'!$AE$14</c:f>
              <c:strCache>
                <c:ptCount val="1"/>
                <c:pt idx="0">
                  <c:v>Agriculture</c:v>
                </c:pt>
              </c:strCache>
            </c:strRef>
          </c:tx>
          <c:overlay val="0"/>
        </c:title>
        <c:numFmt formatCode="General" sourceLinked="1"/>
        <c:majorTickMark val="out"/>
        <c:minorTickMark val="none"/>
        <c:tickLblPos val="nextTo"/>
        <c:spPr>
          <a:noFill/>
          <a:ln w="12700">
            <a:noFill/>
          </a:ln>
        </c:spPr>
        <c:txPr>
          <a:bodyPr/>
          <a:lstStyle/>
          <a:p>
            <a:pPr>
              <a:defRPr>
                <a:solidFill>
                  <a:sysClr val="windowText" lastClr="000000"/>
                </a:solidFill>
              </a:defRPr>
            </a:pPr>
            <a:endParaRPr lang="en-US"/>
          </a:p>
        </c:txPr>
        <c:crossAx val="399558256"/>
        <c:crosses val="autoZero"/>
        <c:auto val="0"/>
        <c:lblAlgn val="ctr"/>
        <c:lblOffset val="100"/>
        <c:tickMarkSkip val="2"/>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N-flow in kt N</a:t>
                </a:r>
              </a:p>
            </c:rich>
          </c:tx>
          <c:overlay val="0"/>
        </c:title>
        <c:numFmt formatCode="#,##0" sourceLinked="0"/>
        <c:majorTickMark val="out"/>
        <c:minorTickMark val="none"/>
        <c:tickLblPos val="nextTo"/>
        <c:spPr>
          <a:ln>
            <a:noFill/>
          </a:ln>
        </c:spPr>
        <c:crossAx val="399557864"/>
        <c:crosses val="autoZero"/>
        <c:crossBetween val="between"/>
      </c:valAx>
      <c:spPr>
        <a:noFill/>
        <a:ln w="9525">
          <a:solidFill>
            <a:srgbClr val="080808"/>
          </a:solidFill>
        </a:ln>
      </c:spPr>
    </c:plotArea>
    <c:legend>
      <c:legendPos val="b"/>
      <c:layout>
        <c:manualLayout>
          <c:xMode val="edge"/>
          <c:yMode val="edge"/>
          <c:x val="0.76364523158588027"/>
          <c:y val="0.17362045225008668"/>
          <c:w val="0.23341423332757838"/>
          <c:h val="0.66983072071309335"/>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NUE'!$AE$41</c:f>
          <c:strCache>
            <c:ptCount val="1"/>
            <c:pt idx="0">
              <c:v>Inputs and outputs per subpool in 2018</c:v>
            </c:pt>
          </c:strCache>
        </c:strRef>
      </c:tx>
      <c:layout>
        <c:manualLayout>
          <c:xMode val="edge"/>
          <c:yMode val="edge"/>
          <c:x val="0.35122629574168274"/>
          <c:y val="0"/>
        </c:manualLayout>
      </c:layout>
      <c:overlay val="0"/>
      <c:txPr>
        <a:bodyPr anchor="t" anchorCtr="1"/>
        <a:lstStyle/>
        <a:p>
          <a:pPr algn="ctr">
            <a:defRPr sz="1400"/>
          </a:pPr>
          <a:endParaRPr lang="en-US"/>
        </a:p>
      </c:txPr>
    </c:title>
    <c:autoTitleDeleted val="0"/>
    <c:plotArea>
      <c:layout>
        <c:manualLayout>
          <c:layoutTarget val="inner"/>
          <c:xMode val="edge"/>
          <c:yMode val="edge"/>
          <c:x val="6.3969106871324358E-2"/>
          <c:y val="8.2802361466332103E-2"/>
          <c:w val="0.75702488070015173"/>
          <c:h val="0.68380225026671515"/>
        </c:manualLayout>
      </c:layout>
      <c:barChart>
        <c:barDir val="col"/>
        <c:grouping val="stacked"/>
        <c:varyColors val="0"/>
        <c:ser>
          <c:idx val="0"/>
          <c:order val="0"/>
          <c:tx>
            <c:strRef>
              <c:f>'3.2.a NUE'!$AG$42</c:f>
              <c:strCache>
                <c:ptCount val="1"/>
                <c:pt idx="0">
                  <c:v>Inputs: Additional</c:v>
                </c:pt>
              </c:strCache>
            </c:strRef>
          </c:tx>
          <c:spPr>
            <a:solidFill>
              <a:schemeClr val="tx1"/>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NUE'!$AG$43:$AG$50</c:f>
              <c:numCache>
                <c:formatCode>General</c:formatCode>
                <c:ptCount val="8"/>
                <c:pt idx="0">
                  <c:v>2.5</c:v>
                </c:pt>
                <c:pt idx="2">
                  <c:v>5</c:v>
                </c:pt>
                <c:pt idx="4">
                  <c:v>5</c:v>
                </c:pt>
                <c:pt idx="6">
                  <c:v>6.25</c:v>
                </c:pt>
              </c:numCache>
            </c:numRef>
          </c:val>
          <c:extLst>
            <c:ext xmlns:c16="http://schemas.microsoft.com/office/drawing/2014/chart" uri="{C3380CC4-5D6E-409C-BE32-E72D297353CC}">
              <c16:uniqueId val="{00000007-F280-4CA7-9F98-9A729758D2B2}"/>
            </c:ext>
          </c:extLst>
        </c:ser>
        <c:ser>
          <c:idx val="1"/>
          <c:order val="1"/>
          <c:tx>
            <c:strRef>
              <c:f>'3.2.a NUE'!$AH$42</c:f>
              <c:strCache>
                <c:ptCount val="1"/>
                <c:pt idx="0">
                  <c:v>Inputs: Recycling</c:v>
                </c:pt>
              </c:strCache>
            </c:strRef>
          </c:tx>
          <c:spPr>
            <a:solidFill>
              <a:schemeClr val="tx1">
                <a:lumMod val="60000"/>
                <a:lumOff val="40000"/>
              </a:schemeClr>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NUE'!$AH$43:$AH$50</c:f>
              <c:numCache>
                <c:formatCode>General</c:formatCode>
                <c:ptCount val="8"/>
                <c:pt idx="0">
                  <c:v>0</c:v>
                </c:pt>
                <c:pt idx="2">
                  <c:v>2.5</c:v>
                </c:pt>
                <c:pt idx="4">
                  <c:v>1.25</c:v>
                </c:pt>
                <c:pt idx="6">
                  <c:v>0</c:v>
                </c:pt>
              </c:numCache>
            </c:numRef>
          </c:val>
          <c:extLst>
            <c:ext xmlns:c16="http://schemas.microsoft.com/office/drawing/2014/chart" uri="{C3380CC4-5D6E-409C-BE32-E72D297353CC}">
              <c16:uniqueId val="{00000009-F280-4CA7-9F98-9A729758D2B2}"/>
            </c:ext>
          </c:extLst>
        </c:ser>
        <c:ser>
          <c:idx val="2"/>
          <c:order val="2"/>
          <c:tx>
            <c:strRef>
              <c:f>'3.2.a NUE'!$AI$42</c:f>
              <c:strCache>
                <c:ptCount val="1"/>
                <c:pt idx="0">
                  <c:v>Inputs: Imports</c:v>
                </c:pt>
              </c:strCache>
            </c:strRef>
          </c:tx>
          <c:spPr>
            <a:solidFill>
              <a:schemeClr val="tx1">
                <a:lumMod val="20000"/>
                <a:lumOff val="80000"/>
              </a:schemeClr>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NUE'!$AI$43:$AI$50</c:f>
              <c:numCache>
                <c:formatCode>General</c:formatCode>
                <c:ptCount val="8"/>
                <c:pt idx="0">
                  <c:v>1.25</c:v>
                </c:pt>
                <c:pt idx="2">
                  <c:v>0</c:v>
                </c:pt>
                <c:pt idx="4">
                  <c:v>1.25</c:v>
                </c:pt>
                <c:pt idx="6">
                  <c:v>0</c:v>
                </c:pt>
              </c:numCache>
            </c:numRef>
          </c:val>
          <c:extLst>
            <c:ext xmlns:c16="http://schemas.microsoft.com/office/drawing/2014/chart" uri="{C3380CC4-5D6E-409C-BE32-E72D297353CC}">
              <c16:uniqueId val="{0000000B-F280-4CA7-9F98-9A729758D2B2}"/>
            </c:ext>
          </c:extLst>
        </c:ser>
        <c:ser>
          <c:idx val="3"/>
          <c:order val="3"/>
          <c:tx>
            <c:strRef>
              <c:f>'3.2.a NUE'!$AJ$42</c:f>
              <c:strCache>
                <c:ptCount val="1"/>
                <c:pt idx="0">
                  <c:v>Outputs: Useful</c:v>
                </c:pt>
              </c:strCache>
            </c:strRef>
          </c:tx>
          <c:spPr>
            <a:solidFill>
              <a:schemeClr val="accent1">
                <a:lumMod val="20000"/>
                <a:lumOff val="80000"/>
              </a:schemeClr>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NUE'!$AJ$43:$AJ$50</c:f>
              <c:numCache>
                <c:formatCode>General</c:formatCode>
                <c:ptCount val="8"/>
                <c:pt idx="1">
                  <c:v>6.25</c:v>
                </c:pt>
                <c:pt idx="3">
                  <c:v>0</c:v>
                </c:pt>
                <c:pt idx="5">
                  <c:v>1.25</c:v>
                </c:pt>
                <c:pt idx="7">
                  <c:v>0</c:v>
                </c:pt>
              </c:numCache>
            </c:numRef>
          </c:val>
          <c:extLst>
            <c:ext xmlns:c16="http://schemas.microsoft.com/office/drawing/2014/chart" uri="{C3380CC4-5D6E-409C-BE32-E72D297353CC}">
              <c16:uniqueId val="{0000000D-F280-4CA7-9F98-9A729758D2B2}"/>
            </c:ext>
          </c:extLst>
        </c:ser>
        <c:ser>
          <c:idx val="4"/>
          <c:order val="4"/>
          <c:tx>
            <c:strRef>
              <c:f>'3.2.a NUE'!$AK$42</c:f>
              <c:strCache>
                <c:ptCount val="1"/>
                <c:pt idx="0">
                  <c:v>Outputs: Recycling</c:v>
                </c:pt>
              </c:strCache>
            </c:strRef>
          </c:tx>
          <c:spPr>
            <a:solidFill>
              <a:schemeClr val="accent1">
                <a:lumMod val="60000"/>
                <a:lumOff val="40000"/>
              </a:schemeClr>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NUE'!$AK$43:$AK$50</c:f>
              <c:numCache>
                <c:formatCode>General</c:formatCode>
                <c:ptCount val="8"/>
                <c:pt idx="1">
                  <c:v>0</c:v>
                </c:pt>
                <c:pt idx="3">
                  <c:v>0</c:v>
                </c:pt>
                <c:pt idx="5">
                  <c:v>0</c:v>
                </c:pt>
                <c:pt idx="7">
                  <c:v>0</c:v>
                </c:pt>
              </c:numCache>
            </c:numRef>
          </c:val>
          <c:extLst>
            <c:ext xmlns:c16="http://schemas.microsoft.com/office/drawing/2014/chart" uri="{C3380CC4-5D6E-409C-BE32-E72D297353CC}">
              <c16:uniqueId val="{0000000F-F280-4CA7-9F98-9A729758D2B2}"/>
            </c:ext>
          </c:extLst>
        </c:ser>
        <c:ser>
          <c:idx val="5"/>
          <c:order val="5"/>
          <c:tx>
            <c:strRef>
              <c:f>'3.2.a NUE'!$AL$42</c:f>
              <c:strCache>
                <c:ptCount val="1"/>
                <c:pt idx="0">
                  <c:v>Outputs: N wasted</c:v>
                </c:pt>
              </c:strCache>
            </c:strRef>
          </c:tx>
          <c:spPr>
            <a:solidFill>
              <a:schemeClr val="accent1">
                <a:lumMod val="75000"/>
              </a:schemeClr>
            </a:solidFill>
          </c:spPr>
          <c:invertIfNegative val="0"/>
          <c:cat>
            <c:multiLvlStrRef>
              <c:f>'3.2.a NUE'!$AE$43:$AF$50</c:f>
              <c:multiLvlStrCache>
                <c:ptCount val="8"/>
                <c:lvl>
                  <c:pt idx="0">
                    <c:v>Input</c:v>
                  </c:pt>
                  <c:pt idx="1">
                    <c:v>Output</c:v>
                  </c:pt>
                  <c:pt idx="2">
                    <c:v>Input</c:v>
                  </c:pt>
                  <c:pt idx="3">
                    <c:v>Output</c:v>
                  </c:pt>
                  <c:pt idx="4">
                    <c:v>Input</c:v>
                  </c:pt>
                  <c:pt idx="5">
                    <c:v>Output</c:v>
                  </c:pt>
                  <c:pt idx="6">
                    <c:v>Input</c:v>
                  </c:pt>
                  <c:pt idx="7">
                    <c:v>Output</c:v>
                  </c:pt>
                </c:lvl>
                <c:lvl>
                  <c:pt idx="0">
                    <c:v>Energy conversion</c:v>
                  </c:pt>
                  <c:pt idx="2">
                    <c:v>Manufacturing industries and construction</c:v>
                  </c:pt>
                  <c:pt idx="4">
                    <c:v>Transport</c:v>
                  </c:pt>
                  <c:pt idx="6">
                    <c:v>Other energy and fuels</c:v>
                  </c:pt>
                </c:lvl>
              </c:multiLvlStrCache>
            </c:multiLvlStrRef>
          </c:cat>
          <c:val>
            <c:numRef>
              <c:f>'3.2.a NUE'!$AL$43:$AL$50</c:f>
              <c:numCache>
                <c:formatCode>General</c:formatCode>
                <c:ptCount val="8"/>
                <c:pt idx="1">
                  <c:v>0</c:v>
                </c:pt>
                <c:pt idx="3">
                  <c:v>0</c:v>
                </c:pt>
                <c:pt idx="5">
                  <c:v>0</c:v>
                </c:pt>
                <c:pt idx="7">
                  <c:v>0</c:v>
                </c:pt>
              </c:numCache>
            </c:numRef>
          </c:val>
          <c:extLst>
            <c:ext xmlns:c16="http://schemas.microsoft.com/office/drawing/2014/chart" uri="{C3380CC4-5D6E-409C-BE32-E72D297353CC}">
              <c16:uniqueId val="{00000011-F280-4CA7-9F98-9A729758D2B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title>
          <c:tx>
            <c:strRef>
              <c:f>'3.2.a NUE'!$D$41</c:f>
              <c:strCache>
                <c:ptCount val="1"/>
                <c:pt idx="0">
                  <c:v>Energy and fuels</c:v>
                </c:pt>
              </c:strCache>
            </c:strRef>
          </c:tx>
          <c:layout>
            <c:manualLayout>
              <c:xMode val="edge"/>
              <c:yMode val="edge"/>
              <c:x val="0.40787671706811574"/>
              <c:y val="0.94749587792349721"/>
            </c:manualLayout>
          </c:layout>
          <c:overlay val="0"/>
        </c:title>
        <c:numFmt formatCode="General" sourceLinked="1"/>
        <c:majorTickMark val="out"/>
        <c:minorTickMark val="none"/>
        <c:tickLblPos val="nextTo"/>
        <c:spPr>
          <a:noFill/>
          <a:ln w="12700">
            <a:noFill/>
          </a:ln>
        </c:spPr>
        <c:txPr>
          <a:bodyPr/>
          <a:lstStyle/>
          <a:p>
            <a:pPr>
              <a:defRPr>
                <a:solidFill>
                  <a:sysClr val="windowText" lastClr="000000"/>
                </a:solidFill>
              </a:defRPr>
            </a:pPr>
            <a:endParaRPr lang="en-US"/>
          </a:p>
        </c:txPr>
        <c:crossAx val="399558256"/>
        <c:crosses val="autoZero"/>
        <c:auto val="0"/>
        <c:lblAlgn val="ctr"/>
        <c:lblOffset val="100"/>
        <c:tickLblSkip val="1"/>
        <c:tickMarkSkip val="2"/>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N-flow in kt N</a:t>
                </a:r>
              </a:p>
            </c:rich>
          </c:tx>
          <c:overlay val="0"/>
        </c:title>
        <c:numFmt formatCode="#,##0" sourceLinked="0"/>
        <c:majorTickMark val="out"/>
        <c:minorTickMark val="none"/>
        <c:tickLblPos val="nextTo"/>
        <c:spPr>
          <a:ln>
            <a:noFill/>
          </a:ln>
        </c:spPr>
        <c:crossAx val="399557864"/>
        <c:crosses val="autoZero"/>
        <c:crossBetween val="midCat"/>
      </c:valAx>
      <c:spPr>
        <a:noFill/>
        <a:ln w="9525">
          <a:solidFill>
            <a:srgbClr val="080808"/>
          </a:solidFill>
        </a:ln>
      </c:spPr>
    </c:plotArea>
    <c:legend>
      <c:legendPos val="b"/>
      <c:layout>
        <c:manualLayout>
          <c:xMode val="edge"/>
          <c:yMode val="edge"/>
          <c:x val="0.83807115359048556"/>
          <c:y val="0.19897496865551881"/>
          <c:w val="0.16192884640951433"/>
          <c:h val="0.60708561562851659"/>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NUE'!$AF$69</c:f>
          <c:strCache>
            <c:ptCount val="1"/>
            <c:pt idx="0">
              <c:v>N wasted by species in 2018</c:v>
            </c:pt>
          </c:strCache>
        </c:strRef>
      </c:tx>
      <c:layout>
        <c:manualLayout>
          <c:xMode val="edge"/>
          <c:yMode val="edge"/>
          <c:x val="0.38998570844930086"/>
          <c:y val="0"/>
        </c:manualLayout>
      </c:layout>
      <c:overlay val="0"/>
      <c:txPr>
        <a:bodyPr/>
        <a:lstStyle/>
        <a:p>
          <a:pPr>
            <a:defRPr sz="1400"/>
          </a:pPr>
          <a:endParaRPr lang="en-US"/>
        </a:p>
      </c:txPr>
    </c:title>
    <c:autoTitleDeleted val="0"/>
    <c:plotArea>
      <c:layout>
        <c:manualLayout>
          <c:layoutTarget val="inner"/>
          <c:xMode val="edge"/>
          <c:yMode val="edge"/>
          <c:x val="7.7768194909412766E-2"/>
          <c:y val="7.8124092529908373E-2"/>
          <c:w val="0.89884507076792286"/>
          <c:h val="0.792438911004267"/>
        </c:manualLayout>
      </c:layout>
      <c:barChart>
        <c:barDir val="col"/>
        <c:grouping val="clustered"/>
        <c:varyColors val="0"/>
        <c:ser>
          <c:idx val="0"/>
          <c:order val="0"/>
          <c:spPr>
            <a:solidFill>
              <a:schemeClr val="accent1">
                <a:lumMod val="75000"/>
              </a:schemeClr>
            </a:solidFill>
          </c:spPr>
          <c:invertIfNegative val="0"/>
          <c:dPt>
            <c:idx val="4"/>
            <c:invertIfNegative val="0"/>
            <c:bubble3D val="0"/>
            <c:extLst>
              <c:ext xmlns:c16="http://schemas.microsoft.com/office/drawing/2014/chart" uri="{C3380CC4-5D6E-409C-BE32-E72D297353CC}">
                <c16:uniqueId val="{00000001-28B2-4362-9909-D9C54C53FF05}"/>
              </c:ext>
            </c:extLst>
          </c:dPt>
          <c:cat>
            <c:multiLvlStrRef>
              <c:f>'3.2.a NUE'!$M$75:$Q$76</c:f>
              <c:multiLvlStrCache>
                <c:ptCount val="5"/>
                <c:lvl>
                  <c:pt idx="0">
                    <c:v>NOx</c:v>
                  </c:pt>
                  <c:pt idx="1">
                    <c:v>NH3</c:v>
                  </c:pt>
                  <c:pt idx="2">
                    <c:v>N2O</c:v>
                  </c:pt>
                  <c:pt idx="3">
                    <c:v>Nmix</c:v>
                  </c:pt>
                  <c:pt idx="4">
                    <c:v>N2</c:v>
                  </c:pt>
                </c:lvl>
                <c:lvl>
                  <c:pt idx="0">
                    <c:v>reactive</c:v>
                  </c:pt>
                  <c:pt idx="1">
                    <c:v>reactive</c:v>
                  </c:pt>
                  <c:pt idx="2">
                    <c:v>reactive</c:v>
                  </c:pt>
                  <c:pt idx="3">
                    <c:v>reactive</c:v>
                  </c:pt>
                  <c:pt idx="4">
                    <c:v>inert</c:v>
                  </c:pt>
                </c:lvl>
              </c:multiLvlStrCache>
            </c:multiLvlStrRef>
          </c:cat>
          <c:val>
            <c:numRef>
              <c:f>'3.2.a NUE'!$M$77:$Q$77</c:f>
              <c:numCache>
                <c:formatCode>General</c:formatCode>
                <c:ptCount val="5"/>
                <c:pt idx="0">
                  <c:v>21.25</c:v>
                </c:pt>
                <c:pt idx="1">
                  <c:v>15</c:v>
                </c:pt>
                <c:pt idx="2">
                  <c:v>21.25</c:v>
                </c:pt>
                <c:pt idx="3">
                  <c:v>41.25</c:v>
                </c:pt>
                <c:pt idx="4">
                  <c:v>15</c:v>
                </c:pt>
              </c:numCache>
            </c:numRef>
          </c:val>
          <c:extLst>
            <c:ext xmlns:c16="http://schemas.microsoft.com/office/drawing/2014/chart" uri="{C3380CC4-5D6E-409C-BE32-E72D297353CC}">
              <c16:uniqueId val="{00000000-1C64-4E4D-9523-B53672B1B3D3}"/>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rot="0"/>
          <a:lstStyle/>
          <a:p>
            <a:pPr>
              <a:defRPr/>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N-losses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NUE'!$AF$66</c:f>
          <c:strCache>
            <c:ptCount val="1"/>
            <c:pt idx="0">
              <c:v>N inputs to pools by species in 2018</c:v>
            </c:pt>
          </c:strCache>
        </c:strRef>
      </c:tx>
      <c:layout>
        <c:manualLayout>
          <c:xMode val="edge"/>
          <c:yMode val="edge"/>
          <c:x val="0.30434628826757248"/>
          <c:y val="0"/>
        </c:manualLayout>
      </c:layout>
      <c:overlay val="0"/>
      <c:txPr>
        <a:bodyPr/>
        <a:lstStyle/>
        <a:p>
          <a:pPr>
            <a:defRPr sz="1400"/>
          </a:pPr>
          <a:endParaRPr lang="en-US"/>
        </a:p>
      </c:txPr>
    </c:title>
    <c:autoTitleDeleted val="0"/>
    <c:plotArea>
      <c:layout>
        <c:manualLayout>
          <c:layoutTarget val="inner"/>
          <c:xMode val="edge"/>
          <c:yMode val="edge"/>
          <c:x val="8.2325921454331111E-2"/>
          <c:y val="7.1827808791012665E-2"/>
          <c:w val="0.87560110471459163"/>
          <c:h val="0.68704872438102982"/>
        </c:manualLayout>
      </c:layout>
      <c:barChart>
        <c:barDir val="col"/>
        <c:grouping val="stacked"/>
        <c:varyColors val="0"/>
        <c:ser>
          <c:idx val="0"/>
          <c:order val="0"/>
          <c:tx>
            <c:strRef>
              <c:f>'3.2.a NUE'!$D$66</c:f>
              <c:strCache>
                <c:ptCount val="1"/>
                <c:pt idx="0">
                  <c:v>Energy and fuels</c:v>
                </c:pt>
              </c:strCache>
            </c:strRef>
          </c:tx>
          <c:spPr>
            <a:solidFill>
              <a:srgbClr val="F2F2F2"/>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NUE'!$E$66:$K$66</c:f>
              <c:numCache>
                <c:formatCode>General</c:formatCode>
                <c:ptCount val="7"/>
                <c:pt idx="0">
                  <c:v>0</c:v>
                </c:pt>
                <c:pt idx="1">
                  <c:v>1.25</c:v>
                </c:pt>
                <c:pt idx="2">
                  <c:v>0</c:v>
                </c:pt>
                <c:pt idx="3">
                  <c:v>15</c:v>
                </c:pt>
                <c:pt idx="4">
                  <c:v>0</c:v>
                </c:pt>
                <c:pt idx="5">
                  <c:v>0</c:v>
                </c:pt>
                <c:pt idx="6">
                  <c:v>5</c:v>
                </c:pt>
              </c:numCache>
            </c:numRef>
          </c:val>
          <c:extLst>
            <c:ext xmlns:c16="http://schemas.microsoft.com/office/drawing/2014/chart" uri="{C3380CC4-5D6E-409C-BE32-E72D297353CC}">
              <c16:uniqueId val="{0000000A-5FCF-496F-986C-843B43096033}"/>
            </c:ext>
          </c:extLst>
        </c:ser>
        <c:ser>
          <c:idx val="1"/>
          <c:order val="1"/>
          <c:tx>
            <c:strRef>
              <c:f>'3.2.a NUE'!$D$67</c:f>
              <c:strCache>
                <c:ptCount val="1"/>
                <c:pt idx="0">
                  <c:v>Materials and products in industry</c:v>
                </c:pt>
              </c:strCache>
            </c:strRef>
          </c:tx>
          <c:spPr>
            <a:solidFill>
              <a:srgbClr val="BFBFBF"/>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NUE'!$E$67:$K$67</c:f>
              <c:numCache>
                <c:formatCode>General</c:formatCode>
                <c:ptCount val="7"/>
                <c:pt idx="0">
                  <c:v>0</c:v>
                </c:pt>
                <c:pt idx="1">
                  <c:v>0</c:v>
                </c:pt>
                <c:pt idx="2">
                  <c:v>0</c:v>
                </c:pt>
                <c:pt idx="3">
                  <c:v>17.5</c:v>
                </c:pt>
                <c:pt idx="4">
                  <c:v>0</c:v>
                </c:pt>
                <c:pt idx="5">
                  <c:v>0</c:v>
                </c:pt>
                <c:pt idx="6">
                  <c:v>1.25</c:v>
                </c:pt>
              </c:numCache>
            </c:numRef>
          </c:val>
          <c:extLst>
            <c:ext xmlns:c16="http://schemas.microsoft.com/office/drawing/2014/chart" uri="{C3380CC4-5D6E-409C-BE32-E72D297353CC}">
              <c16:uniqueId val="{0000000C-5FCF-496F-986C-843B43096033}"/>
            </c:ext>
          </c:extLst>
        </c:ser>
        <c:ser>
          <c:idx val="2"/>
          <c:order val="2"/>
          <c:tx>
            <c:strRef>
              <c:f>'3.2.a NUE'!$D$68</c:f>
              <c:strCache>
                <c:ptCount val="1"/>
                <c:pt idx="0">
                  <c:v>Agriculture</c:v>
                </c:pt>
              </c:strCache>
            </c:strRef>
          </c:tx>
          <c:spPr>
            <a:solidFill>
              <a:srgbClr val="FFC000"/>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NUE'!$E$68:$K$68</c:f>
              <c:numCache>
                <c:formatCode>General</c:formatCode>
                <c:ptCount val="7"/>
                <c:pt idx="0">
                  <c:v>0</c:v>
                </c:pt>
                <c:pt idx="1">
                  <c:v>0</c:v>
                </c:pt>
                <c:pt idx="2">
                  <c:v>0</c:v>
                </c:pt>
                <c:pt idx="3">
                  <c:v>16.25</c:v>
                </c:pt>
                <c:pt idx="4">
                  <c:v>1.25</c:v>
                </c:pt>
                <c:pt idx="5">
                  <c:v>1.25</c:v>
                </c:pt>
                <c:pt idx="6">
                  <c:v>1.25</c:v>
                </c:pt>
              </c:numCache>
            </c:numRef>
          </c:val>
          <c:extLst>
            <c:ext xmlns:c16="http://schemas.microsoft.com/office/drawing/2014/chart" uri="{C3380CC4-5D6E-409C-BE32-E72D297353CC}">
              <c16:uniqueId val="{0000000E-5FCF-496F-986C-843B43096033}"/>
            </c:ext>
          </c:extLst>
        </c:ser>
        <c:ser>
          <c:idx val="3"/>
          <c:order val="3"/>
          <c:tx>
            <c:strRef>
              <c:f>'3.2.a NUE'!$D$69</c:f>
              <c:strCache>
                <c:ptCount val="1"/>
                <c:pt idx="0">
                  <c:v>Forests and semi-natural vegetation</c:v>
                </c:pt>
              </c:strCache>
            </c:strRef>
          </c:tx>
          <c:spPr>
            <a:solidFill>
              <a:srgbClr val="92D14F"/>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NUE'!$E$69:$K$69</c:f>
              <c:numCache>
                <c:formatCode>General</c:formatCode>
                <c:ptCount val="7"/>
                <c:pt idx="0">
                  <c:v>0</c:v>
                </c:pt>
                <c:pt idx="1">
                  <c:v>0</c:v>
                </c:pt>
                <c:pt idx="2">
                  <c:v>0</c:v>
                </c:pt>
                <c:pt idx="3">
                  <c:v>3.75</c:v>
                </c:pt>
                <c:pt idx="4">
                  <c:v>3.75</c:v>
                </c:pt>
                <c:pt idx="5">
                  <c:v>3.75</c:v>
                </c:pt>
                <c:pt idx="6">
                  <c:v>3.75</c:v>
                </c:pt>
              </c:numCache>
            </c:numRef>
          </c:val>
          <c:extLst>
            <c:ext xmlns:c16="http://schemas.microsoft.com/office/drawing/2014/chart" uri="{C3380CC4-5D6E-409C-BE32-E72D297353CC}">
              <c16:uniqueId val="{00000010-5FCF-496F-986C-843B43096033}"/>
            </c:ext>
          </c:extLst>
        </c:ser>
        <c:ser>
          <c:idx val="4"/>
          <c:order val="4"/>
          <c:tx>
            <c:strRef>
              <c:f>'3.2.a NUE'!$D$70</c:f>
              <c:strCache>
                <c:ptCount val="1"/>
                <c:pt idx="0">
                  <c:v>Processing of residues</c:v>
                </c:pt>
              </c:strCache>
            </c:strRef>
          </c:tx>
          <c:spPr>
            <a:solidFill>
              <a:srgbClr val="9D579A"/>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NUE'!$E$70:$K$70</c:f>
              <c:numCache>
                <c:formatCode>General</c:formatCode>
                <c:ptCount val="7"/>
                <c:pt idx="0">
                  <c:v>0</c:v>
                </c:pt>
                <c:pt idx="1">
                  <c:v>0</c:v>
                </c:pt>
                <c:pt idx="2">
                  <c:v>0</c:v>
                </c:pt>
                <c:pt idx="3">
                  <c:v>15</c:v>
                </c:pt>
                <c:pt idx="4">
                  <c:v>0</c:v>
                </c:pt>
                <c:pt idx="5">
                  <c:v>0</c:v>
                </c:pt>
                <c:pt idx="6">
                  <c:v>0</c:v>
                </c:pt>
              </c:numCache>
            </c:numRef>
          </c:val>
          <c:extLst>
            <c:ext xmlns:c16="http://schemas.microsoft.com/office/drawing/2014/chart" uri="{C3380CC4-5D6E-409C-BE32-E72D297353CC}">
              <c16:uniqueId val="{00000012-5FCF-496F-986C-843B43096033}"/>
            </c:ext>
          </c:extLst>
        </c:ser>
        <c:ser>
          <c:idx val="5"/>
          <c:order val="5"/>
          <c:tx>
            <c:strRef>
              <c:f>'3.2.a NUE'!$D$71</c:f>
              <c:strCache>
                <c:ptCount val="1"/>
                <c:pt idx="0">
                  <c:v>Humans and settlements</c:v>
                </c:pt>
              </c:strCache>
            </c:strRef>
          </c:tx>
          <c:spPr>
            <a:solidFill>
              <a:srgbClr val="ECDDEB"/>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NUE'!$E$71:$K$71</c:f>
              <c:numCache>
                <c:formatCode>General</c:formatCode>
                <c:ptCount val="7"/>
                <c:pt idx="0">
                  <c:v>0</c:v>
                </c:pt>
                <c:pt idx="1">
                  <c:v>0</c:v>
                </c:pt>
                <c:pt idx="2">
                  <c:v>0</c:v>
                </c:pt>
                <c:pt idx="3">
                  <c:v>7.5</c:v>
                </c:pt>
                <c:pt idx="4">
                  <c:v>1.25</c:v>
                </c:pt>
                <c:pt idx="5">
                  <c:v>1.25</c:v>
                </c:pt>
                <c:pt idx="6">
                  <c:v>0</c:v>
                </c:pt>
              </c:numCache>
            </c:numRef>
          </c:val>
          <c:extLst>
            <c:ext xmlns:c16="http://schemas.microsoft.com/office/drawing/2014/chart" uri="{C3380CC4-5D6E-409C-BE32-E72D297353CC}">
              <c16:uniqueId val="{00000014-5FCF-496F-986C-843B43096033}"/>
            </c:ext>
          </c:extLst>
        </c:ser>
        <c:ser>
          <c:idx val="6"/>
          <c:order val="6"/>
          <c:tx>
            <c:strRef>
              <c:f>'3.2.a NUE'!$D$72</c:f>
              <c:strCache>
                <c:ptCount val="1"/>
                <c:pt idx="0">
                  <c:v>Atmosphere</c:v>
                </c:pt>
              </c:strCache>
            </c:strRef>
          </c:tx>
          <c:spPr>
            <a:solidFill>
              <a:srgbClr val="DBEEF4"/>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NUE'!$E$72:$K$72</c:f>
              <c:numCache>
                <c:formatCode>General</c:formatCode>
                <c:ptCount val="7"/>
                <c:pt idx="0">
                  <c:v>21.25</c:v>
                </c:pt>
                <c:pt idx="1">
                  <c:v>16.25</c:v>
                </c:pt>
                <c:pt idx="2">
                  <c:v>21.25</c:v>
                </c:pt>
                <c:pt idx="3">
                  <c:v>0</c:v>
                </c:pt>
                <c:pt idx="4">
                  <c:v>1.25</c:v>
                </c:pt>
                <c:pt idx="5">
                  <c:v>1.25</c:v>
                </c:pt>
                <c:pt idx="6">
                  <c:v>15</c:v>
                </c:pt>
              </c:numCache>
            </c:numRef>
          </c:val>
          <c:extLst>
            <c:ext xmlns:c16="http://schemas.microsoft.com/office/drawing/2014/chart" uri="{C3380CC4-5D6E-409C-BE32-E72D297353CC}">
              <c16:uniqueId val="{00000016-5FCF-496F-986C-843B43096033}"/>
            </c:ext>
          </c:extLst>
        </c:ser>
        <c:ser>
          <c:idx val="7"/>
          <c:order val="7"/>
          <c:tx>
            <c:strRef>
              <c:f>'3.2.a NUE'!$D$73</c:f>
              <c:strCache>
                <c:ptCount val="1"/>
                <c:pt idx="0">
                  <c:v>Hydrosphere</c:v>
                </c:pt>
              </c:strCache>
            </c:strRef>
          </c:tx>
          <c:spPr>
            <a:solidFill>
              <a:srgbClr val="01B0F1"/>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NUE'!$E$73:$K$73</c:f>
              <c:numCache>
                <c:formatCode>General</c:formatCode>
                <c:ptCount val="7"/>
                <c:pt idx="0">
                  <c:v>0</c:v>
                </c:pt>
                <c:pt idx="1">
                  <c:v>0</c:v>
                </c:pt>
                <c:pt idx="2">
                  <c:v>0</c:v>
                </c:pt>
                <c:pt idx="3">
                  <c:v>22.5</c:v>
                </c:pt>
                <c:pt idx="4">
                  <c:v>2.5</c:v>
                </c:pt>
                <c:pt idx="5">
                  <c:v>2.5</c:v>
                </c:pt>
                <c:pt idx="6">
                  <c:v>2.5</c:v>
                </c:pt>
              </c:numCache>
            </c:numRef>
          </c:val>
          <c:extLst>
            <c:ext xmlns:c16="http://schemas.microsoft.com/office/drawing/2014/chart" uri="{C3380CC4-5D6E-409C-BE32-E72D297353CC}">
              <c16:uniqueId val="{00000018-5FCF-496F-986C-843B43096033}"/>
            </c:ext>
          </c:extLst>
        </c:ser>
        <c:ser>
          <c:idx val="8"/>
          <c:order val="8"/>
          <c:tx>
            <c:strRef>
              <c:f>'3.2.a NUE'!$D$74</c:f>
              <c:strCache>
                <c:ptCount val="1"/>
                <c:pt idx="0">
                  <c:v>Rest of the world</c:v>
                </c:pt>
              </c:strCache>
            </c:strRef>
          </c:tx>
          <c:spPr>
            <a:solidFill>
              <a:srgbClr val="000000"/>
            </a:solidFill>
          </c:spPr>
          <c:invertIfNegative val="0"/>
          <c:cat>
            <c:strRef>
              <c:f>'3.2.a NUE'!$E$65:$K$65</c:f>
              <c:strCache>
                <c:ptCount val="7"/>
                <c:pt idx="0">
                  <c:v>NOx</c:v>
                </c:pt>
                <c:pt idx="1">
                  <c:v>NH3</c:v>
                </c:pt>
                <c:pt idx="2">
                  <c:v>N2O</c:v>
                </c:pt>
                <c:pt idx="3">
                  <c:v>Nmix</c:v>
                </c:pt>
                <c:pt idx="4">
                  <c:v>OXN</c:v>
                </c:pt>
                <c:pt idx="5">
                  <c:v>RDN</c:v>
                </c:pt>
                <c:pt idx="6">
                  <c:v>N2</c:v>
                </c:pt>
              </c:strCache>
            </c:strRef>
          </c:cat>
          <c:val>
            <c:numRef>
              <c:f>'3.2.a NUE'!$E$74:$K$74</c:f>
              <c:numCache>
                <c:formatCode>General</c:formatCode>
                <c:ptCount val="7"/>
                <c:pt idx="0">
                  <c:v>0</c:v>
                </c:pt>
                <c:pt idx="1">
                  <c:v>0</c:v>
                </c:pt>
                <c:pt idx="2">
                  <c:v>0</c:v>
                </c:pt>
                <c:pt idx="3">
                  <c:v>12.5</c:v>
                </c:pt>
                <c:pt idx="4">
                  <c:v>1.25</c:v>
                </c:pt>
                <c:pt idx="5">
                  <c:v>1.25</c:v>
                </c:pt>
                <c:pt idx="6">
                  <c:v>0</c:v>
                </c:pt>
              </c:numCache>
            </c:numRef>
          </c:val>
          <c:extLst>
            <c:ext xmlns:c16="http://schemas.microsoft.com/office/drawing/2014/chart" uri="{C3380CC4-5D6E-409C-BE32-E72D297353CC}">
              <c16:uniqueId val="{0000001A-5FCF-496F-986C-843B43096033}"/>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max val="120"/>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4.8809071974372495E-2"/>
          <c:y val="0.87722229383359951"/>
          <c:w val="0.93384779136998697"/>
          <c:h val="0.11962955985444161"/>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'3.3a Time series N wasted'!$AB$46</c:f>
          <c:strCache>
            <c:ptCount val="1"/>
            <c:pt idx="0">
              <c:v> Achievement of target in 2022              (Halving N waste) </c:v>
            </c:pt>
          </c:strCache>
        </c:strRef>
      </c:tx>
      <c:layout>
        <c:manualLayout>
          <c:xMode val="edge"/>
          <c:yMode val="edge"/>
          <c:x val="0.19592062152668266"/>
          <c:y val="0"/>
        </c:manualLayout>
      </c:layout>
      <c:overlay val="1"/>
      <c:txPr>
        <a:bodyPr/>
        <a:lstStyle/>
        <a:p>
          <a:pPr>
            <a:defRPr sz="1400">
              <a:solidFill>
                <a:sysClr val="windowText" lastClr="000000"/>
              </a:solidFill>
            </a:defRPr>
          </a:pPr>
          <a:endParaRPr lang="en-US"/>
        </a:p>
      </c:txPr>
    </c:title>
    <c:autoTitleDeleted val="0"/>
    <c:plotArea>
      <c:layout>
        <c:manualLayout>
          <c:layoutTarget val="inner"/>
          <c:xMode val="edge"/>
          <c:yMode val="edge"/>
          <c:x val="0.20330598044987422"/>
          <c:y val="0.21066802168021681"/>
          <c:w val="0.56671333333333329"/>
          <c:h val="0.6911138211382114"/>
        </c:manualLayout>
      </c:layout>
      <c:doughnutChart>
        <c:varyColors val="1"/>
        <c:ser>
          <c:idx val="0"/>
          <c:order val="0"/>
          <c:spPr>
            <a:solidFill>
              <a:srgbClr val="5EAD35"/>
            </a:solidFill>
          </c:spPr>
          <c:dPt>
            <c:idx val="0"/>
            <c:bubble3D val="0"/>
            <c:extLst>
              <c:ext xmlns:c16="http://schemas.microsoft.com/office/drawing/2014/chart" uri="{C3380CC4-5D6E-409C-BE32-E72D297353CC}">
                <c16:uniqueId val="{00000000-8839-4664-BAA6-C6DB2B73A7CD}"/>
              </c:ext>
            </c:extLst>
          </c:dPt>
          <c:dPt>
            <c:idx val="1"/>
            <c:bubble3D val="0"/>
            <c:spPr>
              <a:solidFill>
                <a:srgbClr val="D78400"/>
              </a:solidFill>
            </c:spPr>
            <c:extLst>
              <c:ext xmlns:c16="http://schemas.microsoft.com/office/drawing/2014/chart" uri="{C3380CC4-5D6E-409C-BE32-E72D297353CC}">
                <c16:uniqueId val="{00000002-8839-4664-BAA6-C6DB2B73A7CD}"/>
              </c:ext>
            </c:extLst>
          </c:dPt>
          <c:dPt>
            <c:idx val="2"/>
            <c:bubble3D val="0"/>
            <c:extLst>
              <c:ext xmlns:c16="http://schemas.microsoft.com/office/drawing/2014/chart" uri="{C3380CC4-5D6E-409C-BE32-E72D297353CC}">
                <c16:uniqueId val="{00000003-8839-4664-BAA6-C6DB2B73A7CD}"/>
              </c:ext>
            </c:extLst>
          </c:dPt>
          <c:dPt>
            <c:idx val="3"/>
            <c:bubble3D val="0"/>
            <c:extLst>
              <c:ext xmlns:c16="http://schemas.microsoft.com/office/drawing/2014/chart" uri="{C3380CC4-5D6E-409C-BE32-E72D297353CC}">
                <c16:uniqueId val="{00000004-8839-4664-BAA6-C6DB2B73A7CD}"/>
              </c:ext>
            </c:extLst>
          </c:dPt>
          <c:dPt>
            <c:idx val="4"/>
            <c:bubble3D val="0"/>
            <c:extLst>
              <c:ext xmlns:c16="http://schemas.microsoft.com/office/drawing/2014/chart" uri="{C3380CC4-5D6E-409C-BE32-E72D297353CC}">
                <c16:uniqueId val="{00000005-8839-4664-BAA6-C6DB2B73A7CD}"/>
              </c:ext>
            </c:extLst>
          </c:dPt>
          <c:dPt>
            <c:idx val="5"/>
            <c:bubble3D val="0"/>
            <c:extLst>
              <c:ext xmlns:c16="http://schemas.microsoft.com/office/drawing/2014/chart" uri="{C3380CC4-5D6E-409C-BE32-E72D297353CC}">
                <c16:uniqueId val="{00000006-8839-4664-BAA6-C6DB2B73A7CD}"/>
              </c:ext>
            </c:extLst>
          </c:dPt>
          <c:dPt>
            <c:idx val="6"/>
            <c:bubble3D val="0"/>
            <c:extLst>
              <c:ext xmlns:c16="http://schemas.microsoft.com/office/drawing/2014/chart" uri="{C3380CC4-5D6E-409C-BE32-E72D297353CC}">
                <c16:uniqueId val="{00000007-8839-4664-BAA6-C6DB2B73A7CD}"/>
              </c:ext>
            </c:extLst>
          </c:dPt>
          <c:dPt>
            <c:idx val="7"/>
            <c:bubble3D val="0"/>
            <c:extLst>
              <c:ext xmlns:c16="http://schemas.microsoft.com/office/drawing/2014/chart" uri="{C3380CC4-5D6E-409C-BE32-E72D297353CC}">
                <c16:uniqueId val="{00000008-8839-4664-BAA6-C6DB2B73A7CD}"/>
              </c:ext>
            </c:extLst>
          </c:dPt>
          <c:dPt>
            <c:idx val="8"/>
            <c:bubble3D val="0"/>
            <c:extLst>
              <c:ext xmlns:c16="http://schemas.microsoft.com/office/drawing/2014/chart" uri="{C3380CC4-5D6E-409C-BE32-E72D297353CC}">
                <c16:uniqueId val="{00000009-8839-4664-BAA6-C6DB2B73A7CD}"/>
              </c:ext>
            </c:extLst>
          </c:dPt>
          <c:dPt>
            <c:idx val="9"/>
            <c:bubble3D val="0"/>
            <c:extLst>
              <c:ext xmlns:c16="http://schemas.microsoft.com/office/drawing/2014/chart" uri="{C3380CC4-5D6E-409C-BE32-E72D297353CC}">
                <c16:uniqueId val="{0000000A-8839-4664-BAA6-C6DB2B73A7CD}"/>
              </c:ext>
            </c:extLst>
          </c:dPt>
          <c:dLbls>
            <c:dLbl>
              <c:idx val="0"/>
              <c:layout>
                <c:manualLayout>
                  <c:x val="-6.01664011514843E-3"/>
                  <c:y val="-1.0299030436126275E-2"/>
                </c:manualLayout>
              </c:layout>
              <c:tx>
                <c:rich>
                  <a:bodyPr/>
                  <a:lstStyle/>
                  <a:p>
                    <a:fld id="{B0FC045D-B6B1-41E2-B712-6BA711A15943}" type="CELLRANGE">
                      <a:rPr lang="en-US"/>
                      <a:pPr/>
                      <a:t>[ZELLBEREICH]</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839-4664-BAA6-C6DB2B73A7CD}"/>
                </c:ext>
              </c:extLst>
            </c:dLbl>
            <c:dLbl>
              <c:idx val="1"/>
              <c:layout>
                <c:manualLayout>
                  <c:x val="2.6958924134226622E-2"/>
                  <c:y val="-7.3279649784133176E-3"/>
                </c:manualLayout>
              </c:layout>
              <c:tx>
                <c:rich>
                  <a:bodyPr/>
                  <a:lstStyle/>
                  <a:p>
                    <a:fld id="{D5A40848-D1B5-4DD1-A993-AF0CF1AA07BB}" type="CELLRANGE">
                      <a:rPr lang="en-US"/>
                      <a:pPr/>
                      <a:t>[ZELLBEREICH]</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8839-4664-BAA6-C6DB2B73A7CD}"/>
                </c:ext>
              </c:extLst>
            </c:dLbl>
            <c:dLbl>
              <c:idx val="2"/>
              <c:delete val="1"/>
              <c:extLst>
                <c:ext xmlns:c15="http://schemas.microsoft.com/office/drawing/2012/chart" uri="{CE6537A1-D6FC-4f65-9D91-7224C49458BB}"/>
                <c:ext xmlns:c16="http://schemas.microsoft.com/office/drawing/2014/chart" uri="{C3380CC4-5D6E-409C-BE32-E72D297353CC}">
                  <c16:uniqueId val="{00000003-8839-4664-BAA6-C6DB2B73A7CD}"/>
                </c:ext>
              </c:extLst>
            </c:dLbl>
            <c:dLbl>
              <c:idx val="3"/>
              <c:delete val="1"/>
              <c:extLst>
                <c:ext xmlns:c15="http://schemas.microsoft.com/office/drawing/2012/chart" uri="{CE6537A1-D6FC-4f65-9D91-7224C49458BB}"/>
                <c:ext xmlns:c16="http://schemas.microsoft.com/office/drawing/2014/chart" uri="{C3380CC4-5D6E-409C-BE32-E72D297353CC}">
                  <c16:uniqueId val="{00000004-8839-4664-BAA6-C6DB2B73A7CD}"/>
                </c:ext>
              </c:extLst>
            </c:dLbl>
            <c:dLbl>
              <c:idx val="4"/>
              <c:delete val="1"/>
              <c:extLst>
                <c:ext xmlns:c15="http://schemas.microsoft.com/office/drawing/2012/chart" uri="{CE6537A1-D6FC-4f65-9D91-7224C49458BB}"/>
                <c:ext xmlns:c16="http://schemas.microsoft.com/office/drawing/2014/chart" uri="{C3380CC4-5D6E-409C-BE32-E72D297353CC}">
                  <c16:uniqueId val="{00000005-8839-4664-BAA6-C6DB2B73A7CD}"/>
                </c:ext>
              </c:extLst>
            </c:dLbl>
            <c:dLbl>
              <c:idx val="5"/>
              <c:delete val="1"/>
              <c:extLst>
                <c:ext xmlns:c15="http://schemas.microsoft.com/office/drawing/2012/chart" uri="{CE6537A1-D6FC-4f65-9D91-7224C49458BB}"/>
                <c:ext xmlns:c16="http://schemas.microsoft.com/office/drawing/2014/chart" uri="{C3380CC4-5D6E-409C-BE32-E72D297353CC}">
                  <c16:uniqueId val="{00000006-8839-4664-BAA6-C6DB2B73A7CD}"/>
                </c:ext>
              </c:extLst>
            </c:dLbl>
            <c:dLbl>
              <c:idx val="6"/>
              <c:delete val="1"/>
              <c:extLst>
                <c:ext xmlns:c15="http://schemas.microsoft.com/office/drawing/2012/chart" uri="{CE6537A1-D6FC-4f65-9D91-7224C49458BB}"/>
                <c:ext xmlns:c16="http://schemas.microsoft.com/office/drawing/2014/chart" uri="{C3380CC4-5D6E-409C-BE32-E72D297353CC}">
                  <c16:uniqueId val="{00000007-8839-4664-BAA6-C6DB2B73A7CD}"/>
                </c:ext>
              </c:extLst>
            </c:dLbl>
            <c:dLbl>
              <c:idx val="7"/>
              <c:delete val="1"/>
              <c:extLst>
                <c:ext xmlns:c15="http://schemas.microsoft.com/office/drawing/2012/chart" uri="{CE6537A1-D6FC-4f65-9D91-7224C49458BB}"/>
                <c:ext xmlns:c16="http://schemas.microsoft.com/office/drawing/2014/chart" uri="{C3380CC4-5D6E-409C-BE32-E72D297353CC}">
                  <c16:uniqueId val="{00000008-8839-4664-BAA6-C6DB2B73A7CD}"/>
                </c:ext>
              </c:extLst>
            </c:dLbl>
            <c:dLbl>
              <c:idx val="8"/>
              <c:delete val="1"/>
              <c:extLst>
                <c:ext xmlns:c15="http://schemas.microsoft.com/office/drawing/2012/chart" uri="{CE6537A1-D6FC-4f65-9D91-7224C49458BB}"/>
                <c:ext xmlns:c16="http://schemas.microsoft.com/office/drawing/2014/chart" uri="{C3380CC4-5D6E-409C-BE32-E72D297353CC}">
                  <c16:uniqueId val="{00000009-8839-4664-BAA6-C6DB2B73A7CD}"/>
                </c:ext>
              </c:extLst>
            </c:dLbl>
            <c:dLbl>
              <c:idx val="9"/>
              <c:delete val="1"/>
              <c:extLst>
                <c:ext xmlns:c15="http://schemas.microsoft.com/office/drawing/2012/chart" uri="{CE6537A1-D6FC-4f65-9D91-7224C49458BB}"/>
                <c:ext xmlns:c16="http://schemas.microsoft.com/office/drawing/2014/chart" uri="{C3380CC4-5D6E-409C-BE32-E72D297353CC}">
                  <c16:uniqueId val="{0000000A-8839-4664-BAA6-C6DB2B73A7CD}"/>
                </c:ext>
              </c:extLst>
            </c:dLbl>
            <c:spPr>
              <a:noFill/>
              <a:ln>
                <a:noFill/>
              </a:ln>
              <a:effectLst/>
            </c:spPr>
            <c:txPr>
              <a:bodyPr/>
              <a:lstStyle/>
              <a:p>
                <a:pPr>
                  <a:defRPr>
                    <a:solidFill>
                      <a:sysClr val="windowText" lastClr="000000"/>
                    </a:solidFill>
                    <a:latin typeface="+mn-lt"/>
                  </a:defRPr>
                </a:pPr>
                <a:endParaRPr lang="en-US"/>
              </a:p>
            </c:txPr>
            <c:showLegendKey val="0"/>
            <c:showVal val="0"/>
            <c:showCatName val="0"/>
            <c:showSerName val="0"/>
            <c:showPercent val="0"/>
            <c:showBubbleSize val="0"/>
            <c:showLeaderLines val="1"/>
            <c:leaderLines>
              <c:spPr>
                <a:ln>
                  <a:solidFill>
                    <a:srgbClr val="000000"/>
                  </a:solidFill>
                </a:ln>
              </c:spPr>
            </c:leaderLines>
            <c:extLst>
              <c:ext xmlns:c15="http://schemas.microsoft.com/office/drawing/2012/chart" uri="{CE6537A1-D6FC-4f65-9D91-7224C49458BB}">
                <c15:showDataLabelsRange val="1"/>
              </c:ext>
            </c:extLst>
          </c:dLbls>
          <c:cat>
            <c:strRef>
              <c:f>'3.3a Time series N wasted'!$D$50:$D$51</c:f>
              <c:strCache>
                <c:ptCount val="2"/>
                <c:pt idx="0">
                  <c:v>Reduction achieved</c:v>
                </c:pt>
                <c:pt idx="1">
                  <c:v>Reduction required to meet target</c:v>
                </c:pt>
              </c:strCache>
            </c:strRef>
          </c:cat>
          <c:val>
            <c:numRef>
              <c:f>'3.3a Time series N wasted'!$AB$50:$AB$51</c:f>
              <c:numCache>
                <c:formatCode>_ * #,##0_ ;_ * \-#,##0_ ;_ * "-"??_ ;_ @_ </c:formatCode>
                <c:ptCount val="2"/>
                <c:pt idx="0">
                  <c:v>40.149999999999991</c:v>
                </c:pt>
                <c:pt idx="1">
                  <c:v>16.725000000000009</c:v>
                </c:pt>
              </c:numCache>
            </c:numRef>
          </c:val>
          <c:extLst>
            <c:ext xmlns:c15="http://schemas.microsoft.com/office/drawing/2012/chart" uri="{02D57815-91ED-43cb-92C2-25804820EDAC}">
              <c15:datalabelsRange>
                <c15:f>'3.3a Time series N wasted'!$AB$53:$AB$54</c15:f>
                <c15:dlblRangeCache>
                  <c:ptCount val="2"/>
                  <c:pt idx="0">
                    <c:v>71%</c:v>
                  </c:pt>
                  <c:pt idx="1">
                    <c:v>29%</c:v>
                  </c:pt>
                </c15:dlblRangeCache>
              </c15:datalabelsRange>
            </c:ext>
            <c:ext xmlns:c16="http://schemas.microsoft.com/office/drawing/2014/chart" uri="{C3380CC4-5D6E-409C-BE32-E72D297353CC}">
              <c16:uniqueId val="{0000000B-8839-4664-BAA6-C6DB2B73A7CD}"/>
            </c:ext>
          </c:extLst>
        </c:ser>
        <c:dLbls>
          <c:showLegendKey val="0"/>
          <c:showVal val="0"/>
          <c:showCatName val="0"/>
          <c:showSerName val="0"/>
          <c:showPercent val="0"/>
          <c:showBubbleSize val="0"/>
          <c:showLeaderLines val="1"/>
        </c:dLbls>
        <c:firstSliceAng val="0"/>
        <c:holeSize val="50"/>
      </c:doughnutChart>
    </c:plotArea>
    <c:legend>
      <c:legendPos val="b"/>
      <c:layout>
        <c:manualLayout>
          <c:xMode val="edge"/>
          <c:yMode val="edge"/>
          <c:x val="9.5288038644712539E-2"/>
          <c:y val="0.9188831152945629"/>
          <c:w val="0.78991533137916037"/>
          <c:h val="6.7963277457539814E-2"/>
        </c:manualLayout>
      </c:layout>
      <c:overlay val="0"/>
      <c:spPr>
        <a:noFill/>
        <a:ln>
          <a:noFill/>
        </a:ln>
      </c:spPr>
      <c:txPr>
        <a:bodyPr/>
        <a:lstStyle/>
        <a:p>
          <a:pPr>
            <a:defRPr sz="800">
              <a:solidFill>
                <a:srgbClr val="080808"/>
              </a:solidFill>
              <a:latin typeface="+mn-lt"/>
              <a:cs typeface="Meta Offc" pitchFamily="34" charset="0"/>
            </a:defRPr>
          </a:pPr>
          <a:endParaRPr lang="en-US"/>
        </a:p>
      </c:txPr>
    </c:legend>
    <c:plotVisOnly val="1"/>
    <c:dispBlanksAs val="zero"/>
    <c:showDLblsOverMax val="0"/>
  </c:chart>
  <c:spPr>
    <a:solidFill>
      <a:srgbClr val="FFFFFF"/>
    </a:solidFill>
    <a:ln>
      <a:noFill/>
    </a:ln>
  </c:spPr>
  <c:printSettings>
    <c:headerFooter/>
    <c:pageMargins b="0.78740157480314954" l="0.51181102362204722" r="0.51181102362204722" t="0.78740157480314954" header="0.31496062992126028" footer="0.31496062992126028"/>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'3.3a Time series N wasted'!$T$46</c:f>
          <c:strCache>
            <c:ptCount val="1"/>
            <c:pt idx="0">
              <c:v> Achievement of target in 2020              (Halving N waste) </c:v>
            </c:pt>
          </c:strCache>
        </c:strRef>
      </c:tx>
      <c:layout>
        <c:manualLayout>
          <c:xMode val="edge"/>
          <c:yMode val="edge"/>
          <c:x val="0.19592062152668266"/>
          <c:y val="0"/>
        </c:manualLayout>
      </c:layout>
      <c:overlay val="1"/>
      <c:txPr>
        <a:bodyPr/>
        <a:lstStyle/>
        <a:p>
          <a:pPr>
            <a:defRPr sz="1400">
              <a:solidFill>
                <a:sysClr val="windowText" lastClr="000000"/>
              </a:solidFill>
            </a:defRPr>
          </a:pPr>
          <a:endParaRPr lang="en-US"/>
        </a:p>
      </c:txPr>
    </c:title>
    <c:autoTitleDeleted val="0"/>
    <c:plotArea>
      <c:layout>
        <c:manualLayout>
          <c:layoutTarget val="inner"/>
          <c:xMode val="edge"/>
          <c:yMode val="edge"/>
          <c:x val="0.20330598044987422"/>
          <c:y val="0.19480961711859199"/>
          <c:w val="0.58071047954426847"/>
          <c:h val="0.70584673661728481"/>
        </c:manualLayout>
      </c:layout>
      <c:doughnutChart>
        <c:varyColors val="1"/>
        <c:ser>
          <c:idx val="0"/>
          <c:order val="0"/>
          <c:spPr>
            <a:solidFill>
              <a:srgbClr val="5EAD35"/>
            </a:solidFill>
          </c:spPr>
          <c:dPt>
            <c:idx val="0"/>
            <c:bubble3D val="0"/>
            <c:extLst>
              <c:ext xmlns:c16="http://schemas.microsoft.com/office/drawing/2014/chart" uri="{C3380CC4-5D6E-409C-BE32-E72D297353CC}">
                <c16:uniqueId val="{00000000-ADF1-4F3E-9B5F-D7C733C9F624}"/>
              </c:ext>
            </c:extLst>
          </c:dPt>
          <c:dPt>
            <c:idx val="1"/>
            <c:bubble3D val="0"/>
            <c:spPr>
              <a:solidFill>
                <a:srgbClr val="D78400"/>
              </a:solidFill>
            </c:spPr>
            <c:extLst>
              <c:ext xmlns:c16="http://schemas.microsoft.com/office/drawing/2014/chart" uri="{C3380CC4-5D6E-409C-BE32-E72D297353CC}">
                <c16:uniqueId val="{00000002-ADF1-4F3E-9B5F-D7C733C9F624}"/>
              </c:ext>
            </c:extLst>
          </c:dPt>
          <c:dPt>
            <c:idx val="2"/>
            <c:bubble3D val="0"/>
            <c:extLst>
              <c:ext xmlns:c16="http://schemas.microsoft.com/office/drawing/2014/chart" uri="{C3380CC4-5D6E-409C-BE32-E72D297353CC}">
                <c16:uniqueId val="{00000003-ADF1-4F3E-9B5F-D7C733C9F624}"/>
              </c:ext>
            </c:extLst>
          </c:dPt>
          <c:dPt>
            <c:idx val="3"/>
            <c:bubble3D val="0"/>
            <c:extLst>
              <c:ext xmlns:c16="http://schemas.microsoft.com/office/drawing/2014/chart" uri="{C3380CC4-5D6E-409C-BE32-E72D297353CC}">
                <c16:uniqueId val="{00000004-ADF1-4F3E-9B5F-D7C733C9F624}"/>
              </c:ext>
            </c:extLst>
          </c:dPt>
          <c:dPt>
            <c:idx val="4"/>
            <c:bubble3D val="0"/>
            <c:extLst>
              <c:ext xmlns:c16="http://schemas.microsoft.com/office/drawing/2014/chart" uri="{C3380CC4-5D6E-409C-BE32-E72D297353CC}">
                <c16:uniqueId val="{00000005-ADF1-4F3E-9B5F-D7C733C9F624}"/>
              </c:ext>
            </c:extLst>
          </c:dPt>
          <c:dPt>
            <c:idx val="5"/>
            <c:bubble3D val="0"/>
            <c:extLst>
              <c:ext xmlns:c16="http://schemas.microsoft.com/office/drawing/2014/chart" uri="{C3380CC4-5D6E-409C-BE32-E72D297353CC}">
                <c16:uniqueId val="{00000006-ADF1-4F3E-9B5F-D7C733C9F624}"/>
              </c:ext>
            </c:extLst>
          </c:dPt>
          <c:dPt>
            <c:idx val="6"/>
            <c:bubble3D val="0"/>
            <c:extLst>
              <c:ext xmlns:c16="http://schemas.microsoft.com/office/drawing/2014/chart" uri="{C3380CC4-5D6E-409C-BE32-E72D297353CC}">
                <c16:uniqueId val="{00000007-ADF1-4F3E-9B5F-D7C733C9F624}"/>
              </c:ext>
            </c:extLst>
          </c:dPt>
          <c:dPt>
            <c:idx val="7"/>
            <c:bubble3D val="0"/>
            <c:extLst>
              <c:ext xmlns:c16="http://schemas.microsoft.com/office/drawing/2014/chart" uri="{C3380CC4-5D6E-409C-BE32-E72D297353CC}">
                <c16:uniqueId val="{00000008-ADF1-4F3E-9B5F-D7C733C9F624}"/>
              </c:ext>
            </c:extLst>
          </c:dPt>
          <c:dPt>
            <c:idx val="8"/>
            <c:bubble3D val="0"/>
            <c:extLst>
              <c:ext xmlns:c16="http://schemas.microsoft.com/office/drawing/2014/chart" uri="{C3380CC4-5D6E-409C-BE32-E72D297353CC}">
                <c16:uniqueId val="{00000009-ADF1-4F3E-9B5F-D7C733C9F624}"/>
              </c:ext>
            </c:extLst>
          </c:dPt>
          <c:dPt>
            <c:idx val="9"/>
            <c:bubble3D val="0"/>
            <c:extLst>
              <c:ext xmlns:c16="http://schemas.microsoft.com/office/drawing/2014/chart" uri="{C3380CC4-5D6E-409C-BE32-E72D297353CC}">
                <c16:uniqueId val="{0000000A-ADF1-4F3E-9B5F-D7C733C9F624}"/>
              </c:ext>
            </c:extLst>
          </c:dPt>
          <c:dLbls>
            <c:dLbl>
              <c:idx val="0"/>
              <c:layout>
                <c:manualLayout>
                  <c:x val="-6.01664011514843E-3"/>
                  <c:y val="-1.0299030436126275E-2"/>
                </c:manualLayout>
              </c:layout>
              <c:tx>
                <c:rich>
                  <a:bodyPr/>
                  <a:lstStyle/>
                  <a:p>
                    <a:fld id="{CB833858-0836-4E79-A918-38C49083C562}" type="CELLRANGE">
                      <a:rPr lang="en-US"/>
                      <a:pPr/>
                      <a:t>[ZELLBEREICH]</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DF1-4F3E-9B5F-D7C733C9F624}"/>
                </c:ext>
              </c:extLst>
            </c:dLbl>
            <c:dLbl>
              <c:idx val="1"/>
              <c:layout>
                <c:manualLayout>
                  <c:x val="2.6958924134226622E-2"/>
                  <c:y val="-7.3279649784133176E-3"/>
                </c:manualLayout>
              </c:layout>
              <c:tx>
                <c:rich>
                  <a:bodyPr/>
                  <a:lstStyle/>
                  <a:p>
                    <a:fld id="{CD65C2B8-4AB4-4027-86AE-2859ED6EFA17}" type="CELLRANGE">
                      <a:rPr lang="en-US"/>
                      <a:pPr/>
                      <a:t>[ZELLBEREICH]</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DF1-4F3E-9B5F-D7C733C9F624}"/>
                </c:ext>
              </c:extLst>
            </c:dLbl>
            <c:dLbl>
              <c:idx val="2"/>
              <c:delete val="1"/>
              <c:extLst>
                <c:ext xmlns:c15="http://schemas.microsoft.com/office/drawing/2012/chart" uri="{CE6537A1-D6FC-4f65-9D91-7224C49458BB}"/>
                <c:ext xmlns:c16="http://schemas.microsoft.com/office/drawing/2014/chart" uri="{C3380CC4-5D6E-409C-BE32-E72D297353CC}">
                  <c16:uniqueId val="{00000003-ADF1-4F3E-9B5F-D7C733C9F624}"/>
                </c:ext>
              </c:extLst>
            </c:dLbl>
            <c:dLbl>
              <c:idx val="3"/>
              <c:delete val="1"/>
              <c:extLst>
                <c:ext xmlns:c15="http://schemas.microsoft.com/office/drawing/2012/chart" uri="{CE6537A1-D6FC-4f65-9D91-7224C49458BB}"/>
                <c:ext xmlns:c16="http://schemas.microsoft.com/office/drawing/2014/chart" uri="{C3380CC4-5D6E-409C-BE32-E72D297353CC}">
                  <c16:uniqueId val="{00000004-ADF1-4F3E-9B5F-D7C733C9F624}"/>
                </c:ext>
              </c:extLst>
            </c:dLbl>
            <c:dLbl>
              <c:idx val="4"/>
              <c:delete val="1"/>
              <c:extLst>
                <c:ext xmlns:c15="http://schemas.microsoft.com/office/drawing/2012/chart" uri="{CE6537A1-D6FC-4f65-9D91-7224C49458BB}"/>
                <c:ext xmlns:c16="http://schemas.microsoft.com/office/drawing/2014/chart" uri="{C3380CC4-5D6E-409C-BE32-E72D297353CC}">
                  <c16:uniqueId val="{00000005-ADF1-4F3E-9B5F-D7C733C9F624}"/>
                </c:ext>
              </c:extLst>
            </c:dLbl>
            <c:dLbl>
              <c:idx val="5"/>
              <c:delete val="1"/>
              <c:extLst>
                <c:ext xmlns:c15="http://schemas.microsoft.com/office/drawing/2012/chart" uri="{CE6537A1-D6FC-4f65-9D91-7224C49458BB}"/>
                <c:ext xmlns:c16="http://schemas.microsoft.com/office/drawing/2014/chart" uri="{C3380CC4-5D6E-409C-BE32-E72D297353CC}">
                  <c16:uniqueId val="{00000006-ADF1-4F3E-9B5F-D7C733C9F624}"/>
                </c:ext>
              </c:extLst>
            </c:dLbl>
            <c:dLbl>
              <c:idx val="6"/>
              <c:delete val="1"/>
              <c:extLst>
                <c:ext xmlns:c15="http://schemas.microsoft.com/office/drawing/2012/chart" uri="{CE6537A1-D6FC-4f65-9D91-7224C49458BB}"/>
                <c:ext xmlns:c16="http://schemas.microsoft.com/office/drawing/2014/chart" uri="{C3380CC4-5D6E-409C-BE32-E72D297353CC}">
                  <c16:uniqueId val="{00000007-ADF1-4F3E-9B5F-D7C733C9F624}"/>
                </c:ext>
              </c:extLst>
            </c:dLbl>
            <c:dLbl>
              <c:idx val="7"/>
              <c:delete val="1"/>
              <c:extLst>
                <c:ext xmlns:c15="http://schemas.microsoft.com/office/drawing/2012/chart" uri="{CE6537A1-D6FC-4f65-9D91-7224C49458BB}"/>
                <c:ext xmlns:c16="http://schemas.microsoft.com/office/drawing/2014/chart" uri="{C3380CC4-5D6E-409C-BE32-E72D297353CC}">
                  <c16:uniqueId val="{00000008-ADF1-4F3E-9B5F-D7C733C9F624}"/>
                </c:ext>
              </c:extLst>
            </c:dLbl>
            <c:dLbl>
              <c:idx val="8"/>
              <c:delete val="1"/>
              <c:extLst>
                <c:ext xmlns:c15="http://schemas.microsoft.com/office/drawing/2012/chart" uri="{CE6537A1-D6FC-4f65-9D91-7224C49458BB}"/>
                <c:ext xmlns:c16="http://schemas.microsoft.com/office/drawing/2014/chart" uri="{C3380CC4-5D6E-409C-BE32-E72D297353CC}">
                  <c16:uniqueId val="{00000009-ADF1-4F3E-9B5F-D7C733C9F624}"/>
                </c:ext>
              </c:extLst>
            </c:dLbl>
            <c:dLbl>
              <c:idx val="9"/>
              <c:delete val="1"/>
              <c:extLst>
                <c:ext xmlns:c15="http://schemas.microsoft.com/office/drawing/2012/chart" uri="{CE6537A1-D6FC-4f65-9D91-7224C49458BB}"/>
                <c:ext xmlns:c16="http://schemas.microsoft.com/office/drawing/2014/chart" uri="{C3380CC4-5D6E-409C-BE32-E72D297353CC}">
                  <c16:uniqueId val="{0000000A-ADF1-4F3E-9B5F-D7C733C9F624}"/>
                </c:ext>
              </c:extLst>
            </c:dLbl>
            <c:spPr>
              <a:noFill/>
              <a:ln>
                <a:noFill/>
              </a:ln>
              <a:effectLst/>
            </c:spPr>
            <c:txPr>
              <a:bodyPr/>
              <a:lstStyle/>
              <a:p>
                <a:pPr>
                  <a:defRPr>
                    <a:solidFill>
                      <a:sysClr val="windowText" lastClr="000000"/>
                    </a:solidFill>
                    <a:latin typeface="+mn-lt"/>
                  </a:defRPr>
                </a:pPr>
                <a:endParaRPr lang="en-US"/>
              </a:p>
            </c:txPr>
            <c:showLegendKey val="0"/>
            <c:showVal val="0"/>
            <c:showCatName val="0"/>
            <c:showSerName val="0"/>
            <c:showPercent val="0"/>
            <c:showBubbleSize val="0"/>
            <c:showLeaderLines val="1"/>
            <c:leaderLines>
              <c:spPr>
                <a:ln>
                  <a:solidFill>
                    <a:srgbClr val="000000"/>
                  </a:solidFill>
                </a:ln>
              </c:spPr>
            </c:leaderLines>
            <c:extLst>
              <c:ext xmlns:c15="http://schemas.microsoft.com/office/drawing/2012/chart" uri="{CE6537A1-D6FC-4f65-9D91-7224C49458BB}">
                <c15:showDataLabelsRange val="1"/>
              </c:ext>
            </c:extLst>
          </c:dLbls>
          <c:cat>
            <c:strRef>
              <c:f>'3.3a Time series N wasted'!$D$50:$D$51</c:f>
              <c:strCache>
                <c:ptCount val="2"/>
                <c:pt idx="0">
                  <c:v>Reduction achieved</c:v>
                </c:pt>
                <c:pt idx="1">
                  <c:v>Reduction required to meet target</c:v>
                </c:pt>
              </c:strCache>
            </c:strRef>
          </c:cat>
          <c:val>
            <c:numRef>
              <c:f>'3.3a Time series N wasted'!$T$50:$T$51</c:f>
              <c:numCache>
                <c:formatCode>_ * #,##0_ ;_ * \-#,##0_ ;_ * "-"??_ ;_ @_ </c:formatCode>
                <c:ptCount val="2"/>
                <c:pt idx="0">
                  <c:v>22.75</c:v>
                </c:pt>
                <c:pt idx="1">
                  <c:v>34.125</c:v>
                </c:pt>
              </c:numCache>
            </c:numRef>
          </c:val>
          <c:extLst>
            <c:ext xmlns:c15="http://schemas.microsoft.com/office/drawing/2012/chart" uri="{02D57815-91ED-43cb-92C2-25804820EDAC}">
              <c15:datalabelsRange>
                <c15:f>'3.3a Time series N wasted'!$T$53:$T$54</c15:f>
                <c15:dlblRangeCache>
                  <c:ptCount val="2"/>
                  <c:pt idx="0">
                    <c:v>40%</c:v>
                  </c:pt>
                  <c:pt idx="1">
                    <c:v>60%</c:v>
                  </c:pt>
                </c15:dlblRangeCache>
              </c15:datalabelsRange>
            </c:ext>
            <c:ext xmlns:c16="http://schemas.microsoft.com/office/drawing/2014/chart" uri="{C3380CC4-5D6E-409C-BE32-E72D297353CC}">
              <c16:uniqueId val="{0000000B-ADF1-4F3E-9B5F-D7C733C9F624}"/>
            </c:ext>
          </c:extLst>
        </c:ser>
        <c:dLbls>
          <c:showLegendKey val="0"/>
          <c:showVal val="0"/>
          <c:showCatName val="0"/>
          <c:showSerName val="0"/>
          <c:showPercent val="0"/>
          <c:showBubbleSize val="0"/>
          <c:showLeaderLines val="1"/>
        </c:dLbls>
        <c:firstSliceAng val="0"/>
        <c:holeSize val="50"/>
      </c:doughnutChart>
    </c:plotArea>
    <c:legend>
      <c:legendPos val="b"/>
      <c:layout>
        <c:manualLayout>
          <c:xMode val="edge"/>
          <c:yMode val="edge"/>
          <c:x val="9.5288038644712539E-2"/>
          <c:y val="0.9188831152945629"/>
          <c:w val="0.76378361111111115"/>
          <c:h val="6.7403455284552841E-2"/>
        </c:manualLayout>
      </c:layout>
      <c:overlay val="0"/>
      <c:spPr>
        <a:noFill/>
        <a:ln>
          <a:noFill/>
        </a:ln>
      </c:spPr>
      <c:txPr>
        <a:bodyPr/>
        <a:lstStyle/>
        <a:p>
          <a:pPr>
            <a:defRPr sz="800">
              <a:solidFill>
                <a:srgbClr val="080808"/>
              </a:solidFill>
              <a:latin typeface="+mn-lt"/>
              <a:cs typeface="Meta Offc" pitchFamily="34" charset="0"/>
            </a:defRPr>
          </a:pPr>
          <a:endParaRPr lang="en-US"/>
        </a:p>
      </c:txPr>
    </c:legend>
    <c:plotVisOnly val="1"/>
    <c:dispBlanksAs val="zero"/>
    <c:showDLblsOverMax val="0"/>
  </c:chart>
  <c:spPr>
    <a:solidFill>
      <a:srgbClr val="FFFFFF"/>
    </a:solidFill>
    <a:ln>
      <a:noFill/>
    </a:ln>
  </c:spPr>
  <c:printSettings>
    <c:headerFooter/>
    <c:pageMargins b="0.78740157480314954" l="0.51181102362204722" r="0.51181102362204722" t="0.78740157480314954" header="0.31496062992126028" footer="0.31496062992126028"/>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a:t>
            </a:r>
            <a:r>
              <a:rPr lang="de-CH" sz="1400" baseline="0"/>
              <a:t> </a:t>
            </a:r>
            <a:r>
              <a:rPr lang="de-CH" sz="1400"/>
              <a:t>wasted by</a:t>
            </a:r>
            <a:r>
              <a:rPr lang="de-CH" sz="1400" baseline="0"/>
              <a:t> species and target value</a:t>
            </a:r>
            <a:endParaRPr lang="de-CH" sz="1400"/>
          </a:p>
        </c:rich>
      </c:tx>
      <c:layout>
        <c:manualLayout>
          <c:xMode val="edge"/>
          <c:yMode val="edge"/>
          <c:x val="0.12932465346081112"/>
          <c:y val="0"/>
        </c:manualLayout>
      </c:layout>
      <c:overlay val="0"/>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'3.3a Time series N wasted'!$E$31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wasted'!$E$33:$E$44</c15:sqref>
                  </c15:fullRef>
                </c:ext>
              </c:extLst>
              <c:f>'3.3a Time series N wasted'!$E$33:$E$35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0-7CA1-48C5-AD24-9258626CF1A3}"/>
            </c:ext>
          </c:extLst>
        </c:ser>
        <c:ser>
          <c:idx val="1"/>
          <c:order val="1"/>
          <c:tx>
            <c:strRef>
              <c:f>'3.3a Time series N wasted'!$F$31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wasted'!$F$33:$F$44</c15:sqref>
                  </c15:fullRef>
                </c:ext>
              </c:extLst>
              <c:f>'3.3a Time series N wasted'!$F$33:$F$35</c:f>
              <c:numCache>
                <c:formatCode>General</c:formatCode>
                <c:ptCount val="3"/>
                <c:pt idx="0">
                  <c:v>15</c:v>
                </c:pt>
                <c:pt idx="1">
                  <c:v>12</c:v>
                </c:pt>
                <c:pt idx="2">
                  <c:v>9.6000000000000014</c:v>
                </c:pt>
              </c:numCache>
            </c:numRef>
          </c:val>
          <c:extLst>
            <c:ext xmlns:c16="http://schemas.microsoft.com/office/drawing/2014/chart" uri="{C3380CC4-5D6E-409C-BE32-E72D297353CC}">
              <c16:uniqueId val="{00000001-7CA1-48C5-AD24-9258626CF1A3}"/>
            </c:ext>
          </c:extLst>
        </c:ser>
        <c:ser>
          <c:idx val="2"/>
          <c:order val="2"/>
          <c:tx>
            <c:strRef>
              <c:f>'3.3a Time series N wasted'!$G$31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wasted'!$G$33:$G$44</c15:sqref>
                  </c15:fullRef>
                </c:ext>
              </c:extLst>
              <c:f>'3.3a Time series N wasted'!$G$33:$G$35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2-7CA1-48C5-AD24-9258626CF1A3}"/>
            </c:ext>
          </c:extLst>
        </c:ser>
        <c:ser>
          <c:idx val="5"/>
          <c:order val="3"/>
          <c:tx>
            <c:strRef>
              <c:f>'3.3a Time series N wasted'!$H$31</c:f>
              <c:strCache>
                <c:ptCount val="1"/>
                <c:pt idx="0">
                  <c:v>Nmix</c:v>
                </c:pt>
              </c:strCache>
            </c:strRef>
          </c:tx>
          <c:spPr>
            <a:solidFill>
              <a:schemeClr val="accent1"/>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wasted'!$H$33:$H$44</c15:sqref>
                  </c15:fullRef>
                </c:ext>
              </c:extLst>
              <c:f>'3.3a Time series N wasted'!$H$33:$H$35</c:f>
              <c:numCache>
                <c:formatCode>General</c:formatCode>
                <c:ptCount val="3"/>
                <c:pt idx="0">
                  <c:v>41.25</c:v>
                </c:pt>
                <c:pt idx="1">
                  <c:v>33</c:v>
                </c:pt>
                <c:pt idx="2">
                  <c:v>27.999999999999996</c:v>
                </c:pt>
              </c:numCache>
            </c:numRef>
          </c:val>
          <c:extLst>
            <c:ext xmlns:c16="http://schemas.microsoft.com/office/drawing/2014/chart" uri="{C3380CC4-5D6E-409C-BE32-E72D297353CC}">
              <c16:uniqueId val="{00000005-7CA1-48C5-AD24-9258626CF1A3}"/>
            </c:ext>
          </c:extLst>
        </c:ser>
        <c:ser>
          <c:idx val="6"/>
          <c:order val="4"/>
          <c:tx>
            <c:strRef>
              <c:f>'3.3a Time series N wasted'!$I$31</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wasted'!$I$33:$I$44</c15:sqref>
                  </c15:fullRef>
                </c:ext>
              </c:extLst>
              <c:f>'3.3a Time series N wasted'!$I$33:$I$35</c:f>
              <c:numCache>
                <c:formatCode>General</c:formatCode>
                <c:ptCount val="3"/>
                <c:pt idx="0">
                  <c:v>15</c:v>
                </c:pt>
                <c:pt idx="1">
                  <c:v>12</c:v>
                </c:pt>
                <c:pt idx="2">
                  <c:v>8.8000000000000007</c:v>
                </c:pt>
              </c:numCache>
            </c:numRef>
          </c:val>
          <c:extLst>
            <c:ext xmlns:c16="http://schemas.microsoft.com/office/drawing/2014/chart" uri="{C3380CC4-5D6E-409C-BE32-E72D297353CC}">
              <c16:uniqueId val="{00000006-7CA1-48C5-AD24-9258626CF1A3}"/>
            </c:ext>
          </c:extLst>
        </c:ser>
        <c:dLbls>
          <c:showLegendKey val="0"/>
          <c:showVal val="0"/>
          <c:showCatName val="0"/>
          <c:showSerName val="0"/>
          <c:showPercent val="0"/>
          <c:showBubbleSize val="0"/>
        </c:dLbls>
        <c:gapWidth val="150"/>
        <c:overlap val="100"/>
        <c:axId val="399557864"/>
        <c:axId val="399558256"/>
      </c:barChart>
      <c:lineChart>
        <c:grouping val="standard"/>
        <c:varyColors val="0"/>
        <c:ser>
          <c:idx val="10"/>
          <c:order val="5"/>
          <c:tx>
            <c:strRef>
              <c:f>'3.3a Time series N wasted'!$AB$31</c:f>
              <c:strCache>
                <c:ptCount val="1"/>
                <c:pt idx="0">
                  <c:v> Target "halving N waste" </c:v>
                </c:pt>
              </c:strCache>
            </c:strRef>
          </c:tx>
          <c:spPr>
            <a:ln>
              <a:solidFill>
                <a:sysClr val="windowText" lastClr="000000"/>
              </a:solidFill>
            </a:ln>
          </c:spPr>
          <c:marker>
            <c:symbol val="none"/>
          </c:marker>
          <c:cat>
            <c:strLit>
              <c:ptCount val="3"/>
              <c:pt idx="0">
                <c:v>2018</c:v>
              </c:pt>
              <c:pt idx="1">
                <c:v>2020</c:v>
              </c:pt>
              <c:pt idx="2">
                <c:v>2022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'3.3a Time series N wasted'!$AB$33:$AB$44</c15:sqref>
                  </c15:fullRef>
                </c:ext>
              </c:extLst>
              <c:f>'3.3a Time series N wasted'!$AB$33:$AB$35</c:f>
              <c:numCache>
                <c:formatCode>_ * #,##0_ ;_ * \-#,##0_ ;_ * "-"??_ ;_ @_ </c:formatCode>
                <c:ptCount val="3"/>
                <c:pt idx="0">
                  <c:v>56.875</c:v>
                </c:pt>
                <c:pt idx="1">
                  <c:v>56.875</c:v>
                </c:pt>
                <c:pt idx="2">
                  <c:v>56.875</c:v>
                </c:pt>
              </c:numCache>
            </c:numRef>
          </c:val>
          <c:smooth val="0"/>
          <c:extLst>
            <c:ext xmlns:c16="http://schemas.microsoft.com/office/drawing/2014/chart" uri="{C3380CC4-5D6E-409C-BE32-E72D297353CC}">
              <c16:uniqueId val="{00000007-7CA1-48C5-AD24-9258626CF1A3}"/>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a:t>
            </a:r>
            <a:r>
              <a:rPr lang="de-CH" sz="1400" baseline="0"/>
              <a:t> </a:t>
            </a:r>
            <a:r>
              <a:rPr lang="de-CH" sz="1400"/>
              <a:t>wasted</a:t>
            </a:r>
            <a:r>
              <a:rPr lang="de-CH" sz="1400" baseline="0"/>
              <a:t> </a:t>
            </a:r>
            <a:r>
              <a:rPr lang="de-CH" sz="1400"/>
              <a:t>by</a:t>
            </a:r>
            <a:r>
              <a:rPr lang="de-CH" sz="1400" baseline="0"/>
              <a:t> species</a:t>
            </a:r>
            <a:endParaRPr lang="de-CH" sz="1400"/>
          </a:p>
        </c:rich>
      </c:tx>
      <c:layout>
        <c:manualLayout>
          <c:xMode val="edge"/>
          <c:yMode val="edge"/>
          <c:x val="0.22422150308682787"/>
          <c:y val="0"/>
        </c:manualLayout>
      </c:layout>
      <c:overlay val="0"/>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'3.3a Time series N wasted'!$E$31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wasted'!$E$33:$E$44</c15:sqref>
                  </c15:fullRef>
                </c:ext>
              </c:extLst>
              <c:f>'3.3a Time series N wasted'!$E$33:$E$35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0-343B-4FA9-BE46-DFF28ED5A60F}"/>
            </c:ext>
          </c:extLst>
        </c:ser>
        <c:ser>
          <c:idx val="1"/>
          <c:order val="1"/>
          <c:tx>
            <c:strRef>
              <c:f>'3.3a Time series N wasted'!$F$31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wasted'!$F$33:$F$44</c15:sqref>
                  </c15:fullRef>
                </c:ext>
              </c:extLst>
              <c:f>'3.3a Time series N wasted'!$F$33:$F$35</c:f>
              <c:numCache>
                <c:formatCode>General</c:formatCode>
                <c:ptCount val="3"/>
                <c:pt idx="0">
                  <c:v>15</c:v>
                </c:pt>
                <c:pt idx="1">
                  <c:v>12</c:v>
                </c:pt>
                <c:pt idx="2">
                  <c:v>9.6000000000000014</c:v>
                </c:pt>
              </c:numCache>
            </c:numRef>
          </c:val>
          <c:extLst>
            <c:ext xmlns:c16="http://schemas.microsoft.com/office/drawing/2014/chart" uri="{C3380CC4-5D6E-409C-BE32-E72D297353CC}">
              <c16:uniqueId val="{00000001-343B-4FA9-BE46-DFF28ED5A60F}"/>
            </c:ext>
          </c:extLst>
        </c:ser>
        <c:ser>
          <c:idx val="2"/>
          <c:order val="2"/>
          <c:tx>
            <c:strRef>
              <c:f>'3.3a Time series N wasted'!$G$31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wasted'!$G$33:$G$44</c15:sqref>
                  </c15:fullRef>
                </c:ext>
              </c:extLst>
              <c:f>'3.3a Time series N wasted'!$G$33:$G$35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2-343B-4FA9-BE46-DFF28ED5A60F}"/>
            </c:ext>
          </c:extLst>
        </c:ser>
        <c:ser>
          <c:idx val="5"/>
          <c:order val="3"/>
          <c:tx>
            <c:strRef>
              <c:f>'3.3a Time series N wasted'!$H$31</c:f>
              <c:strCache>
                <c:ptCount val="1"/>
                <c:pt idx="0">
                  <c:v>Nmix</c:v>
                </c:pt>
              </c:strCache>
            </c:strRef>
          </c:tx>
          <c:spPr>
            <a:solidFill>
              <a:schemeClr val="accent1"/>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wasted'!$H$33:$H$44</c15:sqref>
                  </c15:fullRef>
                </c:ext>
              </c:extLst>
              <c:f>'3.3a Time series N wasted'!$H$33:$H$35</c:f>
              <c:numCache>
                <c:formatCode>General</c:formatCode>
                <c:ptCount val="3"/>
                <c:pt idx="0">
                  <c:v>41.25</c:v>
                </c:pt>
                <c:pt idx="1">
                  <c:v>33</c:v>
                </c:pt>
                <c:pt idx="2">
                  <c:v>27.999999999999996</c:v>
                </c:pt>
              </c:numCache>
            </c:numRef>
          </c:val>
          <c:extLst>
            <c:ext xmlns:c16="http://schemas.microsoft.com/office/drawing/2014/chart" uri="{C3380CC4-5D6E-409C-BE32-E72D297353CC}">
              <c16:uniqueId val="{00000005-343B-4FA9-BE46-DFF28ED5A60F}"/>
            </c:ext>
          </c:extLst>
        </c:ser>
        <c:ser>
          <c:idx val="6"/>
          <c:order val="4"/>
          <c:tx>
            <c:strRef>
              <c:f>'3.3a Time series N wasted'!$I$31</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wasted'!$I$33:$I$44</c15:sqref>
                  </c15:fullRef>
                </c:ext>
              </c:extLst>
              <c:f>'3.3a Time series N wasted'!$I$33:$I$35</c:f>
              <c:numCache>
                <c:formatCode>General</c:formatCode>
                <c:ptCount val="3"/>
                <c:pt idx="0">
                  <c:v>15</c:v>
                </c:pt>
                <c:pt idx="1">
                  <c:v>12</c:v>
                </c:pt>
                <c:pt idx="2">
                  <c:v>8.8000000000000007</c:v>
                </c:pt>
              </c:numCache>
            </c:numRef>
          </c:val>
          <c:extLst>
            <c:ext xmlns:c16="http://schemas.microsoft.com/office/drawing/2014/chart" uri="{C3380CC4-5D6E-409C-BE32-E72D297353CC}">
              <c16:uniqueId val="{00000006-343B-4FA9-BE46-DFF28ED5A60F}"/>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2066733783978139"/>
          <c:w val="0.81609796239797616"/>
          <c:h val="5.627766520213502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a:t>
            </a:r>
            <a:r>
              <a:rPr lang="de-CH" sz="1400" baseline="0"/>
              <a:t> </a:t>
            </a:r>
            <a:r>
              <a:rPr lang="de-CH" sz="1400"/>
              <a:t>wasted by source and target value</a:t>
            </a:r>
          </a:p>
        </c:rich>
      </c:tx>
      <c:layout>
        <c:manualLayout>
          <c:xMode val="edge"/>
          <c:yMode val="edge"/>
          <c:x val="0.20728652547575199"/>
          <c:y val="0"/>
        </c:manualLayout>
      </c:layout>
      <c:overlay val="0"/>
    </c:title>
    <c:autoTitleDeleted val="0"/>
    <c:plotArea>
      <c:layout>
        <c:manualLayout>
          <c:layoutTarget val="inner"/>
          <c:xMode val="edge"/>
          <c:yMode val="edge"/>
          <c:x val="8.2325896992728298E-2"/>
          <c:y val="7.8124092529908373E-2"/>
          <c:w val="0.90733543856884746"/>
          <c:h val="0.71306068326785055"/>
        </c:manualLayout>
      </c:layout>
      <c:barChart>
        <c:barDir val="col"/>
        <c:grouping val="stacked"/>
        <c:varyColors val="0"/>
        <c:ser>
          <c:idx val="0"/>
          <c:order val="0"/>
          <c:tx>
            <c:strRef>
              <c:f>'3.3a Time series N wasted'!$D$16</c:f>
              <c:strCache>
                <c:ptCount val="1"/>
                <c:pt idx="0">
                  <c:v>Energy and fuels</c:v>
                </c:pt>
              </c:strCache>
            </c:strRef>
          </c:tx>
          <c:spPr>
            <a:solidFill>
              <a:srgbClr val="F2F2F2"/>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wasted'!$E$16:$CV$16</c15:sqref>
                  </c15:fullRef>
                </c:ext>
              </c:extLst>
              <c:f>'3.3a Time series N wasted'!$F$16:$CV$16</c:f>
              <c:numCache>
                <c:formatCode>_ * #,##0_ ;_ * \-#,##0_ ;_ * "-"??_ ;_ @_ </c:formatCode>
                <c:ptCount val="11"/>
                <c:pt idx="0">
                  <c:v>15</c:v>
                </c:pt>
                <c:pt idx="1">
                  <c:v>12.8</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D80-437B-8737-3EFA37C9D181}"/>
            </c:ext>
          </c:extLst>
        </c:ser>
        <c:ser>
          <c:idx val="1"/>
          <c:order val="1"/>
          <c:tx>
            <c:strRef>
              <c:f>'3.3a Time series N wasted'!$D$17</c:f>
              <c:strCache>
                <c:ptCount val="1"/>
                <c:pt idx="0">
                  <c:v>Materials and products in industry</c:v>
                </c:pt>
              </c:strCache>
            </c:strRef>
          </c:tx>
          <c:spPr>
            <a:solidFill>
              <a:srgbClr val="BFBFB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wasted'!$E$17:$CV$17</c15:sqref>
                  </c15:fullRef>
                </c:ext>
              </c:extLst>
              <c:f>'3.3a Time series N wasted'!$F$17:$CV$17</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0D80-437B-8737-3EFA37C9D181}"/>
            </c:ext>
          </c:extLst>
        </c:ser>
        <c:ser>
          <c:idx val="2"/>
          <c:order val="2"/>
          <c:tx>
            <c:strRef>
              <c:f>'3.3a Time series N wasted'!$D$18</c:f>
              <c:strCache>
                <c:ptCount val="1"/>
                <c:pt idx="0">
                  <c:v>Agriculture</c:v>
                </c:pt>
              </c:strCache>
            </c:strRef>
          </c:tx>
          <c:spPr>
            <a:solidFill>
              <a:srgbClr val="FFC000"/>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wasted'!$E$18:$CV$18</c15:sqref>
                  </c15:fullRef>
                </c:ext>
              </c:extLst>
              <c:f>'3.3a Time series N wasted'!$F$18:$CV$18</c:f>
              <c:numCache>
                <c:formatCode>_ * #,##0_ ;_ * \-#,##0_ ;_ * "-"??_ ;_ @_ </c:formatCode>
                <c:ptCount val="11"/>
                <c:pt idx="0">
                  <c:v>18</c:v>
                </c:pt>
                <c:pt idx="1">
                  <c:v>14.400000000000002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0D80-437B-8737-3EFA37C9D181}"/>
            </c:ext>
          </c:extLst>
        </c:ser>
        <c:ser>
          <c:idx val="3"/>
          <c:order val="3"/>
          <c:tx>
            <c:strRef>
              <c:f>'3.3a Time series N wasted'!$D$19</c:f>
              <c:strCache>
                <c:ptCount val="1"/>
                <c:pt idx="0">
                  <c:v>Processing of residues</c:v>
                </c:pt>
              </c:strCache>
            </c:strRef>
          </c:tx>
          <c:spPr>
            <a:solidFill>
              <a:srgbClr val="9D579A"/>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wasted'!$E$19:$CV$19</c15:sqref>
                  </c15:fullRef>
                </c:ext>
              </c:extLst>
              <c:f>'3.3a Time series N wasted'!$F$19:$CV$19</c:f>
              <c:numCache>
                <c:formatCode>_ * #,##0_ ;_ * \-#,##0_ ;_ * "-"??_ ;_ @_ </c:formatCode>
                <c:ptCount val="11"/>
                <c:pt idx="0">
                  <c:v>14</c:v>
                </c:pt>
                <c:pt idx="1">
                  <c:v>11.200000000000001</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0D80-437B-8737-3EFA37C9D181}"/>
            </c:ext>
          </c:extLst>
        </c:ser>
        <c:ser>
          <c:idx val="4"/>
          <c:order val="4"/>
          <c:tx>
            <c:strRef>
              <c:f>'3.3a Time series N wasted'!$D$20</c:f>
              <c:strCache>
                <c:ptCount val="1"/>
                <c:pt idx="0">
                  <c:v>Humans and settlements</c:v>
                </c:pt>
              </c:strCache>
            </c:strRef>
          </c:tx>
          <c:spPr>
            <a:solidFill>
              <a:srgbClr val="ECDDEB"/>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wasted'!$E$20:$CV$20</c15:sqref>
                  </c15:fullRef>
                </c:ext>
              </c:extLst>
              <c:f>'3.3a Time series N wasted'!$F$20:$CV$20</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0D80-437B-8737-3EFA37C9D181}"/>
            </c:ext>
          </c:extLst>
        </c:ser>
        <c:ser>
          <c:idx val="5"/>
          <c:order val="5"/>
          <c:tx>
            <c:strRef>
              <c:f>'3.3a Time series N wasted'!$D$21</c:f>
              <c:strCache>
                <c:ptCount val="1"/>
                <c:pt idx="0">
                  <c:v>Forests and Semi-natural vegetation</c:v>
                </c:pt>
              </c:strCache>
            </c:strRef>
          </c:tx>
          <c:spPr>
            <a:solidFill>
              <a:srgbClr val="92D14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wasted'!$E$21:$CV$21</c15:sqref>
                  </c15:fullRef>
                </c:ext>
              </c:extLst>
              <c:f>'3.3a Time series N wasted'!$F$21:$CV$21</c:f>
            </c:numRef>
          </c:val>
          <c:extLst>
            <c:ext xmlns:c16="http://schemas.microsoft.com/office/drawing/2014/chart" uri="{C3380CC4-5D6E-409C-BE32-E72D297353CC}">
              <c16:uniqueId val="{00000005-0D80-437B-8737-3EFA37C9D181}"/>
            </c:ext>
          </c:extLst>
        </c:ser>
        <c:ser>
          <c:idx val="6"/>
          <c:order val="6"/>
          <c:tx>
            <c:strRef>
              <c:f>'3.3a Time series N wasted'!$D$22</c:f>
              <c:strCache>
                <c:ptCount val="1"/>
                <c:pt idx="0">
                  <c:v>Atmosphere</c:v>
                </c:pt>
              </c:strCache>
            </c:strRef>
          </c:tx>
          <c:spPr>
            <a:solidFill>
              <a:srgbClr val="DBEEF4"/>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wasted'!$E$22:$CV$22</c15:sqref>
                  </c15:fullRef>
                </c:ext>
              </c:extLst>
              <c:f>'3.3a Time series N wasted'!$F$22:$CV$22</c:f>
            </c:numRef>
          </c:val>
          <c:extLst>
            <c:ext xmlns:c16="http://schemas.microsoft.com/office/drawing/2014/chart" uri="{C3380CC4-5D6E-409C-BE32-E72D297353CC}">
              <c16:uniqueId val="{00000006-0D80-437B-8737-3EFA37C9D181}"/>
            </c:ext>
          </c:extLst>
        </c:ser>
        <c:ser>
          <c:idx val="7"/>
          <c:order val="7"/>
          <c:tx>
            <c:strRef>
              <c:f>'3.3a Time series N wasted'!$D$23</c:f>
              <c:strCache>
                <c:ptCount val="1"/>
                <c:pt idx="0">
                  <c:v>Hydrosphere</c:v>
                </c:pt>
              </c:strCache>
            </c:strRef>
          </c:tx>
          <c:spPr>
            <a:solidFill>
              <a:srgbClr val="4DCEF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wasted'!$E$23:$CV$23</c15:sqref>
                  </c15:fullRef>
                </c:ext>
              </c:extLst>
              <c:f>'3.3a Time series N wasted'!$F$23:$CV$23</c:f>
            </c:numRef>
          </c:val>
          <c:extLst>
            <c:ext xmlns:c16="http://schemas.microsoft.com/office/drawing/2014/chart" uri="{C3380CC4-5D6E-409C-BE32-E72D297353CC}">
              <c16:uniqueId val="{00000007-0D80-437B-8737-3EFA37C9D181}"/>
            </c:ext>
          </c:extLst>
        </c:ser>
        <c:ser>
          <c:idx val="8"/>
          <c:order val="8"/>
          <c:tx>
            <c:strRef>
              <c:f>'3.3a Time series N wasted'!$D$24</c:f>
              <c:strCache>
                <c:ptCount val="1"/>
                <c:pt idx="0">
                  <c:v>Rest of the World</c:v>
                </c:pt>
              </c:strCache>
            </c:strRef>
          </c:tx>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wasted'!$E$24:$CV$24</c15:sqref>
                  </c15:fullRef>
                </c:ext>
              </c:extLst>
              <c:f>'3.3a Time series N wasted'!$F$24:$CV$24</c:f>
            </c:numRef>
          </c:val>
          <c:extLst>
            <c:ext xmlns:c16="http://schemas.microsoft.com/office/drawing/2014/chart" uri="{C3380CC4-5D6E-409C-BE32-E72D297353CC}">
              <c16:uniqueId val="{00000008-0D80-437B-8737-3EFA37C9D181}"/>
            </c:ext>
          </c:extLst>
        </c:ser>
        <c:dLbls>
          <c:showLegendKey val="0"/>
          <c:showVal val="0"/>
          <c:showCatName val="0"/>
          <c:showSerName val="0"/>
          <c:showPercent val="0"/>
          <c:showBubbleSize val="0"/>
        </c:dLbls>
        <c:gapWidth val="150"/>
        <c:overlap val="100"/>
        <c:axId val="399557864"/>
        <c:axId val="399558256"/>
      </c:barChart>
      <c:lineChart>
        <c:grouping val="standard"/>
        <c:varyColors val="0"/>
        <c:ser>
          <c:idx val="9"/>
          <c:order val="9"/>
          <c:tx>
            <c:v>Target</c:v>
          </c:tx>
          <c:spPr>
            <a:ln>
              <a:solidFill>
                <a:sysClr val="windowText" lastClr="000000"/>
              </a:solidFill>
            </a:ln>
          </c:spPr>
          <c:marker>
            <c:symbol val="none"/>
          </c:marker>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wasted'!$L$49:$CV$49</c15:sqref>
                  </c15:fullRef>
                </c:ext>
              </c:extLst>
              <c:f>'3.3a Time series N wasted'!$M$49:$CV$49</c:f>
              <c:numCache>
                <c:formatCode>_ * #,##0_ ;_ * \-#,##0_ ;_ * "-"??_ ;_ @_ </c:formatCode>
                <c:ptCount val="11"/>
                <c:pt idx="0">
                  <c:v>56.875</c:v>
                </c:pt>
                <c:pt idx="1">
                  <c:v>56.875</c:v>
                </c:pt>
                <c:pt idx="2">
                  <c:v>56.875</c:v>
                </c:pt>
                <c:pt idx="3">
                  <c:v>56.875</c:v>
                </c:pt>
                <c:pt idx="4">
                  <c:v>56.875</c:v>
                </c:pt>
                <c:pt idx="5">
                  <c:v>56.875</c:v>
                </c:pt>
                <c:pt idx="6">
                  <c:v>56.875</c:v>
                </c:pt>
                <c:pt idx="7">
                  <c:v>56.875</c:v>
                </c:pt>
                <c:pt idx="8">
                  <c:v>56.875</c:v>
                </c:pt>
                <c:pt idx="9">
                  <c:v>56.875</c:v>
                </c:pt>
                <c:pt idx="10">
                  <c:v>56.875</c:v>
                </c:pt>
              </c:numCache>
            </c:numRef>
          </c:val>
          <c:smooth val="0"/>
          <c:extLst>
            <c:ext xmlns:c16="http://schemas.microsoft.com/office/drawing/2014/chart" uri="{C3380CC4-5D6E-409C-BE32-E72D297353CC}">
              <c16:uniqueId val="{00000009-0D80-437B-8737-3EFA37C9D181}"/>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5372654239589996"/>
          <c:w val="0.99709729895641486"/>
          <c:h val="0.14627345760410007"/>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N-wasted by source</a:t>
            </a:r>
          </a:p>
        </c:rich>
      </c:tx>
      <c:layout>
        <c:manualLayout>
          <c:xMode val="edge"/>
          <c:yMode val="edge"/>
          <c:x val="0.20728652547575199"/>
          <c:y val="0"/>
        </c:manualLayout>
      </c:layout>
      <c:overlay val="0"/>
    </c:title>
    <c:autoTitleDeleted val="0"/>
    <c:plotArea>
      <c:layout>
        <c:manualLayout>
          <c:layoutTarget val="inner"/>
          <c:xMode val="edge"/>
          <c:yMode val="edge"/>
          <c:x val="8.2325896992728298E-2"/>
          <c:y val="7.8124092529908373E-2"/>
          <c:w val="0.85976953362973974"/>
          <c:h val="0.71306068326785055"/>
        </c:manualLayout>
      </c:layout>
      <c:barChart>
        <c:barDir val="col"/>
        <c:grouping val="clustered"/>
        <c:varyColors val="0"/>
        <c:ser>
          <c:idx val="0"/>
          <c:order val="0"/>
          <c:tx>
            <c:strRef>
              <c:f>'3.3a Time series N wasted'!$D$16</c:f>
              <c:strCache>
                <c:ptCount val="1"/>
                <c:pt idx="0">
                  <c:v>Energy and fuels</c:v>
                </c:pt>
              </c:strCache>
            </c:strRef>
          </c:tx>
          <c:spPr>
            <a:solidFill>
              <a:srgbClr val="F2F2F2"/>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wasted'!$E$16:$CV$16</c15:sqref>
                  </c15:fullRef>
                </c:ext>
              </c:extLst>
              <c:f>'3.3a Time series N wasted'!$F$16:$CV$16</c:f>
              <c:numCache>
                <c:formatCode>_ * #,##0_ ;_ * \-#,##0_ ;_ * "-"??_ ;_ @_ </c:formatCode>
                <c:ptCount val="11"/>
                <c:pt idx="0">
                  <c:v>15</c:v>
                </c:pt>
                <c:pt idx="1">
                  <c:v>12.8</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8D7-45D4-B633-C21A423B1F95}"/>
            </c:ext>
          </c:extLst>
        </c:ser>
        <c:ser>
          <c:idx val="1"/>
          <c:order val="1"/>
          <c:tx>
            <c:strRef>
              <c:f>'3.3a Time series N wasted'!$D$17</c:f>
              <c:strCache>
                <c:ptCount val="1"/>
                <c:pt idx="0">
                  <c:v>Materials and products in industry</c:v>
                </c:pt>
              </c:strCache>
            </c:strRef>
          </c:tx>
          <c:spPr>
            <a:solidFill>
              <a:srgbClr val="BFBFB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wasted'!$E$17:$CV$17</c15:sqref>
                  </c15:fullRef>
                </c:ext>
              </c:extLst>
              <c:f>'3.3a Time series N wasted'!$F$17:$CV$17</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08D7-45D4-B633-C21A423B1F95}"/>
            </c:ext>
          </c:extLst>
        </c:ser>
        <c:ser>
          <c:idx val="2"/>
          <c:order val="2"/>
          <c:tx>
            <c:strRef>
              <c:f>'3.3a Time series N wasted'!$D$18</c:f>
              <c:strCache>
                <c:ptCount val="1"/>
                <c:pt idx="0">
                  <c:v>Agriculture</c:v>
                </c:pt>
              </c:strCache>
            </c:strRef>
          </c:tx>
          <c:spPr>
            <a:solidFill>
              <a:srgbClr val="FFC000"/>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wasted'!$E$18:$CV$18</c15:sqref>
                  </c15:fullRef>
                </c:ext>
              </c:extLst>
              <c:f>'3.3a Time series N wasted'!$F$18:$CV$18</c:f>
              <c:numCache>
                <c:formatCode>_ * #,##0_ ;_ * \-#,##0_ ;_ * "-"??_ ;_ @_ </c:formatCode>
                <c:ptCount val="11"/>
                <c:pt idx="0">
                  <c:v>18</c:v>
                </c:pt>
                <c:pt idx="1">
                  <c:v>14.400000000000002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08D7-45D4-B633-C21A423B1F95}"/>
            </c:ext>
          </c:extLst>
        </c:ser>
        <c:ser>
          <c:idx val="3"/>
          <c:order val="3"/>
          <c:tx>
            <c:strRef>
              <c:f>'3.3a Time series N wasted'!$D$19</c:f>
              <c:strCache>
                <c:ptCount val="1"/>
                <c:pt idx="0">
                  <c:v>Processing of residues</c:v>
                </c:pt>
              </c:strCache>
            </c:strRef>
          </c:tx>
          <c:spPr>
            <a:solidFill>
              <a:srgbClr val="9D579A"/>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wasted'!$E$19:$CV$19</c15:sqref>
                  </c15:fullRef>
                </c:ext>
              </c:extLst>
              <c:f>'3.3a Time series N wasted'!$F$19:$CV$19</c:f>
              <c:numCache>
                <c:formatCode>_ * #,##0_ ;_ * \-#,##0_ ;_ * "-"??_ ;_ @_ </c:formatCode>
                <c:ptCount val="11"/>
                <c:pt idx="0">
                  <c:v>14</c:v>
                </c:pt>
                <c:pt idx="1">
                  <c:v>11.200000000000001</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08D7-45D4-B633-C21A423B1F95}"/>
            </c:ext>
          </c:extLst>
        </c:ser>
        <c:ser>
          <c:idx val="4"/>
          <c:order val="4"/>
          <c:tx>
            <c:strRef>
              <c:f>'3.3a Time series N wasted'!$D$20</c:f>
              <c:strCache>
                <c:ptCount val="1"/>
                <c:pt idx="0">
                  <c:v>Humans and settlements</c:v>
                </c:pt>
              </c:strCache>
            </c:strRef>
          </c:tx>
          <c:spPr>
            <a:solidFill>
              <a:srgbClr val="ECDDEB"/>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wasted'!$E$20:$CV$20</c15:sqref>
                  </c15:fullRef>
                </c:ext>
              </c:extLst>
              <c:f>'3.3a Time series N wasted'!$F$20:$CV$20</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08D7-45D4-B633-C21A423B1F95}"/>
            </c:ext>
          </c:extLst>
        </c:ser>
        <c:ser>
          <c:idx val="5"/>
          <c:order val="5"/>
          <c:tx>
            <c:strRef>
              <c:f>'3.3a Time series N wasted'!$D$21</c:f>
              <c:strCache>
                <c:ptCount val="1"/>
                <c:pt idx="0">
                  <c:v>Forests and Semi-natural vegetation</c:v>
                </c:pt>
              </c:strCache>
            </c:strRef>
          </c:tx>
          <c:spPr>
            <a:solidFill>
              <a:srgbClr val="92D14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wasted'!$E$21:$CV$21</c15:sqref>
                  </c15:fullRef>
                </c:ext>
              </c:extLst>
              <c:f>'3.3a Time series N wasted'!$F$21:$CV$21</c:f>
            </c:numRef>
          </c:val>
          <c:extLst>
            <c:ext xmlns:c16="http://schemas.microsoft.com/office/drawing/2014/chart" uri="{C3380CC4-5D6E-409C-BE32-E72D297353CC}">
              <c16:uniqueId val="{00000005-08D7-45D4-B633-C21A423B1F95}"/>
            </c:ext>
          </c:extLst>
        </c:ser>
        <c:ser>
          <c:idx val="6"/>
          <c:order val="6"/>
          <c:tx>
            <c:strRef>
              <c:f>'3.3a Time series N wasted'!$D$22</c:f>
              <c:strCache>
                <c:ptCount val="1"/>
                <c:pt idx="0">
                  <c:v>Atmosphere</c:v>
                </c:pt>
              </c:strCache>
            </c:strRef>
          </c:tx>
          <c:spPr>
            <a:solidFill>
              <a:srgbClr val="DBEEF4"/>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wasted'!$E$22:$CV$22</c15:sqref>
                  </c15:fullRef>
                </c:ext>
              </c:extLst>
              <c:f>'3.3a Time series N wasted'!$F$22:$CV$22</c:f>
            </c:numRef>
          </c:val>
          <c:extLst>
            <c:ext xmlns:c16="http://schemas.microsoft.com/office/drawing/2014/chart" uri="{C3380CC4-5D6E-409C-BE32-E72D297353CC}">
              <c16:uniqueId val="{00000006-08D7-45D4-B633-C21A423B1F95}"/>
            </c:ext>
          </c:extLst>
        </c:ser>
        <c:ser>
          <c:idx val="7"/>
          <c:order val="7"/>
          <c:tx>
            <c:strRef>
              <c:f>'3.3a Time series N wasted'!$D$23</c:f>
              <c:strCache>
                <c:ptCount val="1"/>
                <c:pt idx="0">
                  <c:v>Hydrosphere</c:v>
                </c:pt>
              </c:strCache>
            </c:strRef>
          </c:tx>
          <c:spPr>
            <a:solidFill>
              <a:srgbClr val="4DCEF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wasted'!$E$23:$CV$23</c15:sqref>
                  </c15:fullRef>
                </c:ext>
              </c:extLst>
              <c:f>'3.3a Time series N wasted'!$F$23:$CV$23</c:f>
            </c:numRef>
          </c:val>
          <c:extLst>
            <c:ext xmlns:c16="http://schemas.microsoft.com/office/drawing/2014/chart" uri="{C3380CC4-5D6E-409C-BE32-E72D297353CC}">
              <c16:uniqueId val="{00000007-08D7-45D4-B633-C21A423B1F95}"/>
            </c:ext>
          </c:extLst>
        </c:ser>
        <c:ser>
          <c:idx val="8"/>
          <c:order val="8"/>
          <c:tx>
            <c:strRef>
              <c:f>'3.3a Time series N wasted'!$D$24</c:f>
              <c:strCache>
                <c:ptCount val="1"/>
                <c:pt idx="0">
                  <c:v>Rest of the World</c:v>
                </c:pt>
              </c:strCache>
            </c:strRef>
          </c:tx>
          <c:spPr>
            <a:solidFill>
              <a:srgbClr val="000000"/>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wasted'!$E$24:$CV$24</c15:sqref>
                  </c15:fullRef>
                </c:ext>
              </c:extLst>
              <c:f>'3.3a Time series N wasted'!$F$24:$CV$24</c:f>
            </c:numRef>
          </c:val>
          <c:extLst>
            <c:ext xmlns:c16="http://schemas.microsoft.com/office/drawing/2014/chart" uri="{C3380CC4-5D6E-409C-BE32-E72D297353CC}">
              <c16:uniqueId val="{00000008-08D7-45D4-B633-C21A423B1F95}"/>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4749567089850286"/>
          <c:w val="1"/>
          <c:h val="0.14315803262666987"/>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'3.1.c N Budget'!$Z$72</c:f>
          <c:strCache>
            <c:ptCount val="1"/>
            <c:pt idx="0">
              <c:v>N-inputs and N-outputs of pool in 2020</c:v>
            </c:pt>
          </c:strCache>
        </c:strRef>
      </c:tx>
      <c:layout>
        <c:manualLayout>
          <c:xMode val="edge"/>
          <c:yMode val="edge"/>
          <c:x val="0.1335429292929293"/>
          <c:y val="3.2070707070707069E-3"/>
        </c:manualLayout>
      </c:layout>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0.17411944444444447"/>
          <c:y val="0.13013510101010101"/>
          <c:w val="0.63641085858585855"/>
          <c:h val="0.78283560606060609"/>
        </c:manualLayout>
      </c:layout>
      <c:barChart>
        <c:barDir val="col"/>
        <c:grouping val="clustered"/>
        <c:varyColors val="0"/>
        <c:ser>
          <c:idx val="0"/>
          <c:order val="0"/>
          <c:tx>
            <c:strRef>
              <c:f>'3.1.c N Budget'!$AA$19</c:f>
              <c:strCache>
                <c:ptCount val="1"/>
                <c:pt idx="0">
                  <c:v>Inputs</c:v>
                </c:pt>
              </c:strCache>
            </c:strRef>
          </c:tx>
          <c:invertIfNegative val="0"/>
          <c:cat>
            <c:strRef>
              <c:f>'3.1.c N Budget'!$Z$69</c:f>
              <c:strCache>
                <c:ptCount val="1"/>
                <c:pt idx="0">
                  <c:v>Energy and fuels</c:v>
                </c:pt>
              </c:strCache>
            </c:strRef>
          </c:cat>
          <c:val>
            <c:numRef>
              <c:f>'3.1.c N Budget'!$AA$69</c:f>
              <c:numCache>
                <c:formatCode>General</c:formatCode>
                <c:ptCount val="1"/>
                <c:pt idx="0">
                  <c:v>17</c:v>
                </c:pt>
              </c:numCache>
            </c:numRef>
          </c:val>
          <c:extLst>
            <c:ext xmlns:c16="http://schemas.microsoft.com/office/drawing/2014/chart" uri="{C3380CC4-5D6E-409C-BE32-E72D297353CC}">
              <c16:uniqueId val="{0000000A-758E-46F0-8265-6DD1A3D293D0}"/>
            </c:ext>
          </c:extLst>
        </c:ser>
        <c:ser>
          <c:idx val="1"/>
          <c:order val="1"/>
          <c:tx>
            <c:strRef>
              <c:f>'3.1.c N Budget'!$AB$19</c:f>
              <c:strCache>
                <c:ptCount val="1"/>
                <c:pt idx="0">
                  <c:v>Outputs</c:v>
                </c:pt>
              </c:strCache>
            </c:strRef>
          </c:tx>
          <c:spPr>
            <a:solidFill>
              <a:srgbClr val="005F85"/>
            </a:solidFill>
          </c:spPr>
          <c:invertIfNegative val="0"/>
          <c:cat>
            <c:strRef>
              <c:f>'3.1.c N Budget'!$Z$69</c:f>
              <c:strCache>
                <c:ptCount val="1"/>
                <c:pt idx="0">
                  <c:v>Energy and fuels</c:v>
                </c:pt>
              </c:strCache>
            </c:strRef>
          </c:cat>
          <c:val>
            <c:numRef>
              <c:f>'3.1.c N Budget'!$AB$69</c:f>
              <c:numCache>
                <c:formatCode>General</c:formatCode>
                <c:ptCount val="1"/>
                <c:pt idx="0">
                  <c:v>19</c:v>
                </c:pt>
              </c:numCache>
            </c:numRef>
          </c:val>
          <c:extLst>
            <c:ext xmlns:c16="http://schemas.microsoft.com/office/drawing/2014/chart" uri="{C3380CC4-5D6E-409C-BE32-E72D297353CC}">
              <c16:uniqueId val="{0000000C-758E-46F0-8265-6DD1A3D293D0}"/>
            </c:ext>
          </c:extLst>
        </c:ser>
        <c:dLbls>
          <c:showLegendKey val="0"/>
          <c:showVal val="0"/>
          <c:showCatName val="0"/>
          <c:showSerName val="0"/>
          <c:showPercent val="0"/>
          <c:showBubbleSize val="0"/>
        </c:dLbls>
        <c:gapWidth val="100"/>
        <c:axId val="88399872"/>
        <c:axId val="88401408"/>
      </c:barChart>
      <c:catAx>
        <c:axId val="88399872"/>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8401408"/>
        <c:crosses val="autoZero"/>
        <c:auto val="0"/>
        <c:lblAlgn val="ctr"/>
        <c:lblOffset val="100"/>
        <c:noMultiLvlLbl val="0"/>
      </c:catAx>
      <c:valAx>
        <c:axId val="88401408"/>
        <c:scaling>
          <c:orientation val="minMax"/>
        </c:scaling>
        <c:delete val="0"/>
        <c:axPos val="l"/>
        <c:majorGridlines>
          <c:spPr>
            <a:ln w="6350" cap="flat" cmpd="sng" algn="ctr">
              <a:solidFill>
                <a:srgbClr val="000000"/>
              </a:solidFill>
              <a:round/>
            </a:ln>
            <a:effectLst/>
          </c:spPr>
        </c:majorGridlines>
        <c:title>
          <c:tx>
            <c:rich>
              <a:bodyPr/>
              <a:lstStyle/>
              <a:p>
                <a:pPr>
                  <a:defRPr sz="1000">
                    <a:solidFill>
                      <a:sysClr val="windowText" lastClr="000000"/>
                    </a:solidFill>
                  </a:defRPr>
                </a:pPr>
                <a:r>
                  <a:rPr lang="de-CH" sz="1000">
                    <a:solidFill>
                      <a:sysClr val="windowText" lastClr="000000"/>
                    </a:solidFill>
                  </a:rPr>
                  <a:t>N-flow in kt N</a:t>
                </a:r>
              </a:p>
            </c:rich>
          </c:tx>
          <c:layout>
            <c:manualLayout>
              <c:xMode val="edge"/>
              <c:yMode val="edge"/>
              <c:x val="3.242828282828282E-2"/>
              <c:y val="0.42447474747474745"/>
            </c:manualLayout>
          </c:layout>
          <c:overlay val="0"/>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399872"/>
        <c:crosses val="autoZero"/>
        <c:crossBetween val="between"/>
      </c:valAx>
      <c:spPr>
        <a:noFill/>
        <a:ln w="6350">
          <a:solidFill>
            <a:srgbClr val="000000"/>
          </a:solidFill>
        </a:ln>
        <a:effectLst/>
      </c:spPr>
    </c:plotArea>
    <c:legend>
      <c:legendPos val="r"/>
      <c:layout>
        <c:manualLayout>
          <c:xMode val="edge"/>
          <c:yMode val="edge"/>
          <c:x val="0.80810909090909089"/>
          <c:y val="0.36535707070707069"/>
          <c:w val="0.18915176767676767"/>
          <c:h val="0.128814646464646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US"/>
        </a:p>
      </c:txPr>
    </c:legend>
    <c:plotVisOnly val="0"/>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a:t>
            </a:r>
            <a:r>
              <a:rPr lang="de-CH" sz="1400" baseline="0"/>
              <a:t> </a:t>
            </a:r>
            <a:r>
              <a:rPr lang="de-CH" sz="1400"/>
              <a:t>wasted by source</a:t>
            </a:r>
          </a:p>
        </c:rich>
      </c:tx>
      <c:layout>
        <c:manualLayout>
          <c:xMode val="edge"/>
          <c:yMode val="edge"/>
          <c:x val="0.20728652547575199"/>
          <c:y val="0"/>
        </c:manualLayout>
      </c:layout>
      <c:overlay val="0"/>
    </c:title>
    <c:autoTitleDeleted val="0"/>
    <c:plotArea>
      <c:layout>
        <c:manualLayout>
          <c:layoutTarget val="inner"/>
          <c:xMode val="edge"/>
          <c:yMode val="edge"/>
          <c:x val="0.10109665177816293"/>
          <c:y val="7.8124092529908373E-2"/>
          <c:w val="0.8885646569321537"/>
          <c:h val="0.71306068326785055"/>
        </c:manualLayout>
      </c:layout>
      <c:barChart>
        <c:barDir val="col"/>
        <c:grouping val="percentStacked"/>
        <c:varyColors val="0"/>
        <c:ser>
          <c:idx val="0"/>
          <c:order val="0"/>
          <c:tx>
            <c:strRef>
              <c:f>'3.3a Time series N wasted'!$D$16</c:f>
              <c:strCache>
                <c:ptCount val="1"/>
                <c:pt idx="0">
                  <c:v>Energy and fuels</c:v>
                </c:pt>
              </c:strCache>
            </c:strRef>
          </c:tx>
          <c:spPr>
            <a:solidFill>
              <a:srgbClr val="F2F2F2"/>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wasted'!$E$16:$CV$16</c15:sqref>
                  </c15:fullRef>
                </c:ext>
              </c:extLst>
              <c:f>'3.3a Time series N wasted'!$F$16:$CV$16</c:f>
              <c:numCache>
                <c:formatCode>_ * #,##0_ ;_ * \-#,##0_ ;_ * "-"??_ ;_ @_ </c:formatCode>
                <c:ptCount val="11"/>
                <c:pt idx="0">
                  <c:v>15</c:v>
                </c:pt>
                <c:pt idx="1">
                  <c:v>12.8</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27F-4737-8BB3-7279565C5439}"/>
            </c:ext>
          </c:extLst>
        </c:ser>
        <c:ser>
          <c:idx val="1"/>
          <c:order val="1"/>
          <c:tx>
            <c:strRef>
              <c:f>'3.3a Time series N wasted'!$D$17</c:f>
              <c:strCache>
                <c:ptCount val="1"/>
                <c:pt idx="0">
                  <c:v>Materials and products in industry</c:v>
                </c:pt>
              </c:strCache>
            </c:strRef>
          </c:tx>
          <c:spPr>
            <a:solidFill>
              <a:srgbClr val="BFBFB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wasted'!$E$17:$CV$17</c15:sqref>
                  </c15:fullRef>
                </c:ext>
              </c:extLst>
              <c:f>'3.3a Time series N wasted'!$F$17:$CV$17</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C27F-4737-8BB3-7279565C5439}"/>
            </c:ext>
          </c:extLst>
        </c:ser>
        <c:ser>
          <c:idx val="2"/>
          <c:order val="2"/>
          <c:tx>
            <c:strRef>
              <c:f>'3.3a Time series N wasted'!$D$18</c:f>
              <c:strCache>
                <c:ptCount val="1"/>
                <c:pt idx="0">
                  <c:v>Agriculture</c:v>
                </c:pt>
              </c:strCache>
            </c:strRef>
          </c:tx>
          <c:spPr>
            <a:solidFill>
              <a:srgbClr val="FFC000"/>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wasted'!$E$18:$CV$18</c15:sqref>
                  </c15:fullRef>
                </c:ext>
              </c:extLst>
              <c:f>'3.3a Time series N wasted'!$F$18:$CV$18</c:f>
              <c:numCache>
                <c:formatCode>_ * #,##0_ ;_ * \-#,##0_ ;_ * "-"??_ ;_ @_ </c:formatCode>
                <c:ptCount val="11"/>
                <c:pt idx="0">
                  <c:v>18</c:v>
                </c:pt>
                <c:pt idx="1">
                  <c:v>14.400000000000002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C27F-4737-8BB3-7279565C5439}"/>
            </c:ext>
          </c:extLst>
        </c:ser>
        <c:ser>
          <c:idx val="3"/>
          <c:order val="3"/>
          <c:tx>
            <c:strRef>
              <c:f>'3.3a Time series N wasted'!$D$19</c:f>
              <c:strCache>
                <c:ptCount val="1"/>
                <c:pt idx="0">
                  <c:v>Processing of residues</c:v>
                </c:pt>
              </c:strCache>
            </c:strRef>
          </c:tx>
          <c:spPr>
            <a:solidFill>
              <a:srgbClr val="9D579A"/>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wasted'!$E$19:$CV$19</c15:sqref>
                  </c15:fullRef>
                </c:ext>
              </c:extLst>
              <c:f>'3.3a Time series N wasted'!$F$19:$CV$19</c:f>
              <c:numCache>
                <c:formatCode>_ * #,##0_ ;_ * \-#,##0_ ;_ * "-"??_ ;_ @_ </c:formatCode>
                <c:ptCount val="11"/>
                <c:pt idx="0">
                  <c:v>14</c:v>
                </c:pt>
                <c:pt idx="1">
                  <c:v>11.200000000000001</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C27F-4737-8BB3-7279565C5439}"/>
            </c:ext>
          </c:extLst>
        </c:ser>
        <c:ser>
          <c:idx val="4"/>
          <c:order val="4"/>
          <c:tx>
            <c:strRef>
              <c:f>'3.3a Time series N wasted'!$D$20</c:f>
              <c:strCache>
                <c:ptCount val="1"/>
                <c:pt idx="0">
                  <c:v>Humans and settlements</c:v>
                </c:pt>
              </c:strCache>
            </c:strRef>
          </c:tx>
          <c:spPr>
            <a:solidFill>
              <a:srgbClr val="ECDDEB"/>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2020</c:v>
                </c:pt>
                <c:pt idx="1">
                  <c:v>2022</c:v>
                </c:pt>
                <c:pt idx="2">
                  <c:v>2024</c:v>
                </c:pt>
                <c:pt idx="3">
                  <c:v>2026</c:v>
                </c:pt>
                <c:pt idx="4">
                  <c:v>2028</c:v>
                </c:pt>
                <c:pt idx="5">
                  <c:v>2030</c:v>
                </c:pt>
                <c:pt idx="6">
                  <c:v>2032</c:v>
                </c:pt>
                <c:pt idx="7">
                  <c:v>2034</c:v>
                </c:pt>
                <c:pt idx="8">
                  <c:v>2036</c:v>
                </c:pt>
                <c:pt idx="9">
                  <c:v>2038</c:v>
                </c:pt>
                <c:pt idx="10">
                  <c:v>2040</c:v>
                </c:pt>
              </c:numCache>
            </c:numRef>
          </c:cat>
          <c:val>
            <c:numRef>
              <c:extLst>
                <c:ext xmlns:c15="http://schemas.microsoft.com/office/drawing/2012/chart" uri="{02D57815-91ED-43cb-92C2-25804820EDAC}">
                  <c15:fullRef>
                    <c15:sqref>'3.3a Time series N wasted'!$E$20:$CV$20</c15:sqref>
                  </c15:fullRef>
                </c:ext>
              </c:extLst>
              <c:f>'3.3a Time series N wasted'!$F$20:$CV$20</c:f>
              <c:numCache>
                <c:formatCode>_ * #,##0_ ;_ * \-#,##0_ ;_ * "-"??_ ;_ @_ </c:formatCode>
                <c:ptCount val="11"/>
                <c:pt idx="0">
                  <c:v>9</c:v>
                </c:pt>
                <c:pt idx="1">
                  <c:v>7.2</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C27F-4737-8BB3-7279565C5439}"/>
            </c:ext>
          </c:extLst>
        </c:ser>
        <c:ser>
          <c:idx val="5"/>
          <c:order val="5"/>
          <c:tx>
            <c:strRef>
              <c:f>'3.3a Time series N wasted'!$D$21</c:f>
              <c:strCache>
                <c:ptCount val="1"/>
                <c:pt idx="0">
                  <c:v>Forests and Semi-natural vegetation</c:v>
                </c:pt>
              </c:strCache>
            </c:strRef>
          </c:tx>
          <c:spPr>
            <a:solidFill>
              <a:srgbClr val="92D14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wasted'!$E$21:$CV$21</c15:sqref>
                  </c15:fullRef>
                </c:ext>
              </c:extLst>
              <c:f>'3.3a Time series N wasted'!$F$21:$CV$21</c:f>
            </c:numRef>
          </c:val>
          <c:extLst>
            <c:ext xmlns:c16="http://schemas.microsoft.com/office/drawing/2014/chart" uri="{C3380CC4-5D6E-409C-BE32-E72D297353CC}">
              <c16:uniqueId val="{00000005-C27F-4737-8BB3-7279565C5439}"/>
            </c:ext>
          </c:extLst>
        </c:ser>
        <c:ser>
          <c:idx val="6"/>
          <c:order val="6"/>
          <c:tx>
            <c:strRef>
              <c:f>'3.3a Time series N wasted'!$D$22</c:f>
              <c:strCache>
                <c:ptCount val="1"/>
                <c:pt idx="0">
                  <c:v>Atmosphere</c:v>
                </c:pt>
              </c:strCache>
            </c:strRef>
          </c:tx>
          <c:spPr>
            <a:solidFill>
              <a:srgbClr val="DBEEF4"/>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wasted'!$E$22:$CV$22</c15:sqref>
                  </c15:fullRef>
                </c:ext>
              </c:extLst>
              <c:f>'3.3a Time series N wasted'!$F$22:$CV$22</c:f>
            </c:numRef>
          </c:val>
          <c:extLst>
            <c:ext xmlns:c16="http://schemas.microsoft.com/office/drawing/2014/chart" uri="{C3380CC4-5D6E-409C-BE32-E72D297353CC}">
              <c16:uniqueId val="{00000006-C27F-4737-8BB3-7279565C5439}"/>
            </c:ext>
          </c:extLst>
        </c:ser>
        <c:ser>
          <c:idx val="7"/>
          <c:order val="7"/>
          <c:tx>
            <c:strRef>
              <c:f>'3.3a Time series N wasted'!$D$23</c:f>
              <c:strCache>
                <c:ptCount val="1"/>
                <c:pt idx="0">
                  <c:v>Hydrosphere</c:v>
                </c:pt>
              </c:strCache>
            </c:strRef>
          </c:tx>
          <c:spPr>
            <a:solidFill>
              <a:srgbClr val="4DCEFF"/>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wasted'!$E$23:$CV$23</c15:sqref>
                  </c15:fullRef>
                </c:ext>
              </c:extLst>
              <c:f>'3.3a Time series N wasted'!$F$23:$CV$23</c:f>
            </c:numRef>
          </c:val>
          <c:extLst>
            <c:ext xmlns:c16="http://schemas.microsoft.com/office/drawing/2014/chart" uri="{C3380CC4-5D6E-409C-BE32-E72D297353CC}">
              <c16:uniqueId val="{00000007-C27F-4737-8BB3-7279565C5439}"/>
            </c:ext>
          </c:extLst>
        </c:ser>
        <c:ser>
          <c:idx val="8"/>
          <c:order val="8"/>
          <c:tx>
            <c:strRef>
              <c:f>'3.3a Time series N wasted'!$D$24</c:f>
              <c:strCache>
                <c:ptCount val="1"/>
                <c:pt idx="0">
                  <c:v>Rest of the World</c:v>
                </c:pt>
              </c:strCache>
            </c:strRef>
          </c:tx>
          <c:spPr>
            <a:solidFill>
              <a:srgbClr val="000000"/>
            </a:solidFill>
          </c:spPr>
          <c:invertIfNegative val="0"/>
          <c:cat>
            <c:numRef>
              <c:extLst>
                <c:ext xmlns:c15="http://schemas.microsoft.com/office/drawing/2012/chart" uri="{02D57815-91ED-43cb-92C2-25804820EDAC}">
                  <c15:fullRef>
                    <c15:sqref>'3.3a Time series N wasted'!$L$14:$CV$14</c15:sqref>
                  </c15:fullRef>
                </c:ext>
              </c:extLst>
              <c:f>'3.3a Time series N wasted'!$M$14:$CV$14</c:f>
              <c:numCache>
                <c:formatCode>General</c:formatCode>
                <c:ptCount val="11"/>
                <c:pt idx="0">
                  <c:v>2018</c:v>
                </c:pt>
                <c:pt idx="1">
                  <c:v>2020</c:v>
                </c:pt>
                <c:pt idx="2">
                  <c:v>2022</c:v>
                </c:pt>
                <c:pt idx="3">
                  <c:v>2024</c:v>
                </c:pt>
                <c:pt idx="4">
                  <c:v>2026</c:v>
                </c:pt>
                <c:pt idx="5">
                  <c:v>2028</c:v>
                </c:pt>
                <c:pt idx="6">
                  <c:v>2030</c:v>
                </c:pt>
                <c:pt idx="7">
                  <c:v>2032</c:v>
                </c:pt>
                <c:pt idx="8">
                  <c:v>2034</c:v>
                </c:pt>
                <c:pt idx="9">
                  <c:v>2036</c:v>
                </c:pt>
                <c:pt idx="10">
                  <c:v>2038</c:v>
                </c:pt>
                <c:pt idx="11">
                  <c:v>2040</c:v>
                </c:pt>
              </c:numCache>
            </c:numRef>
          </c:cat>
          <c:val>
            <c:numRef>
              <c:extLst>
                <c:ext xmlns:c15="http://schemas.microsoft.com/office/drawing/2012/chart" uri="{02D57815-91ED-43cb-92C2-25804820EDAC}">
                  <c15:fullRef>
                    <c15:sqref>'3.3a Time series N wasted'!$E$24:$CV$24</c15:sqref>
                  </c15:fullRef>
                </c:ext>
              </c:extLst>
              <c:f>'3.3a Time series N wasted'!$F$24:$CV$24</c:f>
            </c:numRef>
          </c:val>
          <c:extLst>
            <c:ext xmlns:c16="http://schemas.microsoft.com/office/drawing/2014/chart" uri="{C3380CC4-5D6E-409C-BE32-E72D297353CC}">
              <c16:uniqueId val="{00000008-C27F-4737-8BB3-7279565C5439}"/>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a:t>
                </a:r>
                <a:r>
                  <a:rPr lang="en-US" baseline="0"/>
                  <a:t> of sources in N-waste</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5372654239589996"/>
          <c:w val="0.99838070987654337"/>
          <c:h val="0.1462735242998289"/>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a:t>
            </a:r>
            <a:r>
              <a:rPr lang="de-CH" sz="1400" baseline="0"/>
              <a:t> </a:t>
            </a:r>
            <a:r>
              <a:rPr lang="de-CH" sz="1400"/>
              <a:t>wasted by species</a:t>
            </a:r>
          </a:p>
        </c:rich>
      </c:tx>
      <c:layout>
        <c:manualLayout>
          <c:xMode val="edge"/>
          <c:yMode val="edge"/>
          <c:x val="0.12932465346081112"/>
          <c:y val="0"/>
        </c:manualLayout>
      </c:layout>
      <c:overlay val="0"/>
    </c:title>
    <c:autoTitleDeleted val="0"/>
    <c:plotArea>
      <c:layout>
        <c:manualLayout>
          <c:layoutTarget val="inner"/>
          <c:xMode val="edge"/>
          <c:yMode val="edge"/>
          <c:x val="9.0771374639609437E-2"/>
          <c:y val="7.8124092529908373E-2"/>
          <c:w val="0.86715548889260552"/>
          <c:h val="0.78464131145709093"/>
        </c:manualLayout>
      </c:layout>
      <c:barChart>
        <c:barDir val="col"/>
        <c:grouping val="percentStacked"/>
        <c:varyColors val="0"/>
        <c:ser>
          <c:idx val="0"/>
          <c:order val="0"/>
          <c:tx>
            <c:strRef>
              <c:f>'3.3a Time series N wasted'!$E$31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wasted'!$E$33:$E$44</c15:sqref>
                  </c15:fullRef>
                </c:ext>
              </c:extLst>
              <c:f>'3.3a Time series N wasted'!$E$33:$E$35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0-139F-4AEB-ABBB-56E87B864D00}"/>
            </c:ext>
          </c:extLst>
        </c:ser>
        <c:ser>
          <c:idx val="1"/>
          <c:order val="1"/>
          <c:tx>
            <c:strRef>
              <c:f>'3.3a Time series N wasted'!$F$31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wasted'!$F$33:$F$44</c15:sqref>
                  </c15:fullRef>
                </c:ext>
              </c:extLst>
              <c:f>'3.3a Time series N wasted'!$F$33:$F$35</c:f>
              <c:numCache>
                <c:formatCode>General</c:formatCode>
                <c:ptCount val="3"/>
                <c:pt idx="0">
                  <c:v>15</c:v>
                </c:pt>
                <c:pt idx="1">
                  <c:v>12</c:v>
                </c:pt>
                <c:pt idx="2">
                  <c:v>9.6000000000000014</c:v>
                </c:pt>
              </c:numCache>
            </c:numRef>
          </c:val>
          <c:extLst>
            <c:ext xmlns:c16="http://schemas.microsoft.com/office/drawing/2014/chart" uri="{C3380CC4-5D6E-409C-BE32-E72D297353CC}">
              <c16:uniqueId val="{00000001-139F-4AEB-ABBB-56E87B864D00}"/>
            </c:ext>
          </c:extLst>
        </c:ser>
        <c:ser>
          <c:idx val="2"/>
          <c:order val="2"/>
          <c:tx>
            <c:strRef>
              <c:f>'3.3a Time series N wasted'!$G$31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wasted'!$G$33:$G$44</c15:sqref>
                  </c15:fullRef>
                </c:ext>
              </c:extLst>
              <c:f>'3.3a Time series N wasted'!$G$33:$G$35</c:f>
              <c:numCache>
                <c:formatCode>General</c:formatCode>
                <c:ptCount val="3"/>
                <c:pt idx="0">
                  <c:v>21.25</c:v>
                </c:pt>
                <c:pt idx="1">
                  <c:v>17</c:v>
                </c:pt>
                <c:pt idx="2">
                  <c:v>13.600000000000001</c:v>
                </c:pt>
              </c:numCache>
            </c:numRef>
          </c:val>
          <c:extLst>
            <c:ext xmlns:c16="http://schemas.microsoft.com/office/drawing/2014/chart" uri="{C3380CC4-5D6E-409C-BE32-E72D297353CC}">
              <c16:uniqueId val="{00000002-139F-4AEB-ABBB-56E87B864D00}"/>
            </c:ext>
          </c:extLst>
        </c:ser>
        <c:ser>
          <c:idx val="5"/>
          <c:order val="3"/>
          <c:tx>
            <c:strRef>
              <c:f>'3.3a Time series N wasted'!$H$31</c:f>
              <c:strCache>
                <c:ptCount val="1"/>
                <c:pt idx="0">
                  <c:v>Nmix</c:v>
                </c:pt>
              </c:strCache>
            </c:strRef>
          </c:tx>
          <c:spPr>
            <a:solidFill>
              <a:schemeClr val="accent1"/>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wasted'!$H$33:$H$44</c15:sqref>
                  </c15:fullRef>
                </c:ext>
              </c:extLst>
              <c:f>'3.3a Time series N wasted'!$H$33:$H$35</c:f>
              <c:numCache>
                <c:formatCode>General</c:formatCode>
                <c:ptCount val="3"/>
                <c:pt idx="0">
                  <c:v>41.25</c:v>
                </c:pt>
                <c:pt idx="1">
                  <c:v>33</c:v>
                </c:pt>
                <c:pt idx="2">
                  <c:v>27.999999999999996</c:v>
                </c:pt>
              </c:numCache>
            </c:numRef>
          </c:val>
          <c:extLst>
            <c:ext xmlns:c16="http://schemas.microsoft.com/office/drawing/2014/chart" uri="{C3380CC4-5D6E-409C-BE32-E72D297353CC}">
              <c16:uniqueId val="{00000005-139F-4AEB-ABBB-56E87B864D00}"/>
            </c:ext>
          </c:extLst>
        </c:ser>
        <c:ser>
          <c:idx val="6"/>
          <c:order val="4"/>
          <c:tx>
            <c:strRef>
              <c:f>'3.3a Time series N wasted'!$I$31</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wasted'!$D$33:$D$44</c15:sqref>
                  </c15:fullRef>
                </c:ext>
              </c:extLst>
              <c:f>'3.3a Time series N wasted'!$D$33:$D$35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wasted'!$I$33:$I$44</c15:sqref>
                  </c15:fullRef>
                </c:ext>
              </c:extLst>
              <c:f>'3.3a Time series N wasted'!$I$33:$I$35</c:f>
              <c:numCache>
                <c:formatCode>General</c:formatCode>
                <c:ptCount val="3"/>
                <c:pt idx="0">
                  <c:v>15</c:v>
                </c:pt>
                <c:pt idx="1">
                  <c:v>12</c:v>
                </c:pt>
                <c:pt idx="2">
                  <c:v>8.8000000000000007</c:v>
                </c:pt>
              </c:numCache>
            </c:numRef>
          </c:val>
          <c:extLst>
            <c:ext xmlns:c16="http://schemas.microsoft.com/office/drawing/2014/chart" uri="{C3380CC4-5D6E-409C-BE32-E72D297353CC}">
              <c16:uniqueId val="{00000006-139F-4AEB-ABBB-56E87B864D00}"/>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a:t>
                </a:r>
                <a:r>
                  <a:rPr lang="en-US" baseline="0"/>
                  <a:t> species in N-waste</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7.1400089476484033E-2"/>
          <c:y val="0.93752020746946685"/>
          <c:w val="0.85187125777897144"/>
          <c:h val="4.686115444454284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'3.3a Time series N wasted'!$C$130</c:f>
          <c:strCache>
            <c:ptCount val="1"/>
            <c:pt idx="0">
              <c:v>N wasted from Energy and fuels</c:v>
            </c:pt>
          </c:strCache>
        </c:strRef>
      </c:tx>
      <c:layout>
        <c:manualLayout>
          <c:xMode val="edge"/>
          <c:yMode val="edge"/>
          <c:x val="0.28977318441474847"/>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'3.3a Time series N wasted'!$E$132</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wasted'!$E$133:$E$144</c15:sqref>
                  </c15:fullRef>
                </c:ext>
              </c:extLst>
              <c:f>'3.3a Time series N wasted'!$E$133:$E$135</c:f>
              <c:numCache>
                <c:formatCode>General</c:formatCode>
                <c:ptCount val="3"/>
                <c:pt idx="0">
                  <c:v>5</c:v>
                </c:pt>
                <c:pt idx="1">
                  <c:v>4</c:v>
                </c:pt>
                <c:pt idx="2">
                  <c:v>3.2</c:v>
                </c:pt>
              </c:numCache>
            </c:numRef>
          </c:val>
          <c:extLst>
            <c:ext xmlns:c16="http://schemas.microsoft.com/office/drawing/2014/chart" uri="{C3380CC4-5D6E-409C-BE32-E72D297353CC}">
              <c16:uniqueId val="{00000000-8989-4EB2-A305-CEF2EBD0B355}"/>
            </c:ext>
          </c:extLst>
        </c:ser>
        <c:ser>
          <c:idx val="1"/>
          <c:order val="1"/>
          <c:tx>
            <c:strRef>
              <c:f>'3.3a Time series N wasted'!$F$132</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wasted'!$F$133:$F$144</c15:sqref>
                  </c15:fullRef>
                </c:ext>
              </c:extLst>
              <c:f>'3.3a Time series N wasted'!$F$133:$F$135</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8989-4EB2-A305-CEF2EBD0B355}"/>
            </c:ext>
          </c:extLst>
        </c:ser>
        <c:ser>
          <c:idx val="2"/>
          <c:order val="2"/>
          <c:tx>
            <c:strRef>
              <c:f>'3.3a Time series N wasted'!$G$132</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wasted'!$G$133:$G$144</c15:sqref>
                  </c15:fullRef>
                </c:ext>
              </c:extLst>
              <c:f>'3.3a Time series N wasted'!$G$133:$G$135</c:f>
              <c:numCache>
                <c:formatCode>General</c:formatCode>
                <c:ptCount val="3"/>
                <c:pt idx="0">
                  <c:v>5</c:v>
                </c:pt>
                <c:pt idx="1">
                  <c:v>4</c:v>
                </c:pt>
                <c:pt idx="2">
                  <c:v>3.2</c:v>
                </c:pt>
              </c:numCache>
            </c:numRef>
          </c:val>
          <c:extLst>
            <c:ext xmlns:c16="http://schemas.microsoft.com/office/drawing/2014/chart" uri="{C3380CC4-5D6E-409C-BE32-E72D297353CC}">
              <c16:uniqueId val="{00000002-8989-4EB2-A305-CEF2EBD0B355}"/>
            </c:ext>
          </c:extLst>
        </c:ser>
        <c:ser>
          <c:idx val="5"/>
          <c:order val="3"/>
          <c:tx>
            <c:strRef>
              <c:f>'3.3a Time series N wasted'!$H$132</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wasted'!$H$133:$H$144</c15:sqref>
                  </c15:fullRef>
                </c:ext>
              </c:extLst>
              <c:f>'3.3a Time series N wasted'!$H$133:$H$135</c:f>
              <c:numCache>
                <c:formatCode>General</c:formatCode>
                <c:ptCount val="3"/>
                <c:pt idx="0">
                  <c:v>0</c:v>
                </c:pt>
                <c:pt idx="1">
                  <c:v>0</c:v>
                </c:pt>
                <c:pt idx="2">
                  <c:v>1.6</c:v>
                </c:pt>
              </c:numCache>
            </c:numRef>
          </c:val>
          <c:extLst>
            <c:ext xmlns:c16="http://schemas.microsoft.com/office/drawing/2014/chart" uri="{C3380CC4-5D6E-409C-BE32-E72D297353CC}">
              <c16:uniqueId val="{00000005-8989-4EB2-A305-CEF2EBD0B355}"/>
            </c:ext>
          </c:extLst>
        </c:ser>
        <c:ser>
          <c:idx val="6"/>
          <c:order val="4"/>
          <c:tx>
            <c:strRef>
              <c:f>'3.3a Time series N wasted'!$I$132</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wasted'!$I$133:$I$144</c15:sqref>
                  </c15:fullRef>
                </c:ext>
              </c:extLst>
              <c:f>'3.3a Time series N wasted'!$I$133:$I$135</c:f>
              <c:numCache>
                <c:formatCode>General</c:formatCode>
                <c:ptCount val="3"/>
                <c:pt idx="0">
                  <c:v>5</c:v>
                </c:pt>
                <c:pt idx="1">
                  <c:v>4</c:v>
                </c:pt>
                <c:pt idx="2">
                  <c:v>2.4000000000000004</c:v>
                </c:pt>
              </c:numCache>
            </c:numRef>
          </c:val>
          <c:extLst>
            <c:ext xmlns:c16="http://schemas.microsoft.com/office/drawing/2014/chart" uri="{C3380CC4-5D6E-409C-BE32-E72D297353CC}">
              <c16:uniqueId val="{00000006-8989-4EB2-A305-CEF2EBD0B355}"/>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'3.3a Time series N wasted'!$C$130</c:f>
          <c:strCache>
            <c:ptCount val="1"/>
            <c:pt idx="0">
              <c:v>N wasted from Energy and fuels</c:v>
            </c:pt>
          </c:strCache>
        </c:strRef>
      </c:tx>
      <c:layout>
        <c:manualLayout>
          <c:xMode val="edge"/>
          <c:yMode val="edge"/>
          <c:x val="0.30798151555921188"/>
          <c:y val="0"/>
        </c:manualLayout>
      </c:layout>
      <c:overlay val="0"/>
      <c:txPr>
        <a:bodyPr/>
        <a:lstStyle/>
        <a:p>
          <a:pPr>
            <a:defRPr sz="1400"/>
          </a:pPr>
          <a:endParaRPr lang="en-US"/>
        </a:p>
      </c:txPr>
    </c:title>
    <c:autoTitleDeleted val="0"/>
    <c:plotArea>
      <c:layout>
        <c:manualLayout>
          <c:layoutTarget val="inner"/>
          <c:xMode val="edge"/>
          <c:yMode val="edge"/>
          <c:x val="9.0772044960140144E-2"/>
          <c:y val="7.8124092529908373E-2"/>
          <c:w val="0.86715496963042427"/>
          <c:h val="0.78464131145709093"/>
        </c:manualLayout>
      </c:layout>
      <c:barChart>
        <c:barDir val="col"/>
        <c:grouping val="percentStacked"/>
        <c:varyColors val="0"/>
        <c:ser>
          <c:idx val="0"/>
          <c:order val="0"/>
          <c:tx>
            <c:strRef>
              <c:f>'3.3a Time series N wasted'!$E$132</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wasted'!$E$133:$E$144</c15:sqref>
                  </c15:fullRef>
                </c:ext>
              </c:extLst>
              <c:f>'3.3a Time series N wasted'!$E$133:$E$135</c:f>
              <c:numCache>
                <c:formatCode>General</c:formatCode>
                <c:ptCount val="3"/>
                <c:pt idx="0">
                  <c:v>5</c:v>
                </c:pt>
                <c:pt idx="1">
                  <c:v>4</c:v>
                </c:pt>
                <c:pt idx="2">
                  <c:v>3.2</c:v>
                </c:pt>
              </c:numCache>
            </c:numRef>
          </c:val>
          <c:extLst>
            <c:ext xmlns:c16="http://schemas.microsoft.com/office/drawing/2014/chart" uri="{C3380CC4-5D6E-409C-BE32-E72D297353CC}">
              <c16:uniqueId val="{00000000-549E-46F2-8156-F07005097277}"/>
            </c:ext>
          </c:extLst>
        </c:ser>
        <c:ser>
          <c:idx val="1"/>
          <c:order val="1"/>
          <c:tx>
            <c:strRef>
              <c:f>'3.3a Time series N wasted'!$F$132</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wasted'!$F$133:$F$144</c15:sqref>
                  </c15:fullRef>
                </c:ext>
              </c:extLst>
              <c:f>'3.3a Time series N wasted'!$F$133:$F$135</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549E-46F2-8156-F07005097277}"/>
            </c:ext>
          </c:extLst>
        </c:ser>
        <c:ser>
          <c:idx val="2"/>
          <c:order val="2"/>
          <c:tx>
            <c:strRef>
              <c:f>'3.3a Time series N wasted'!$G$132</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wasted'!$G$133:$G$144</c15:sqref>
                  </c15:fullRef>
                </c:ext>
              </c:extLst>
              <c:f>'3.3a Time series N wasted'!$G$133:$G$135</c:f>
              <c:numCache>
                <c:formatCode>General</c:formatCode>
                <c:ptCount val="3"/>
                <c:pt idx="0">
                  <c:v>5</c:v>
                </c:pt>
                <c:pt idx="1">
                  <c:v>4</c:v>
                </c:pt>
                <c:pt idx="2">
                  <c:v>3.2</c:v>
                </c:pt>
              </c:numCache>
            </c:numRef>
          </c:val>
          <c:extLst>
            <c:ext xmlns:c16="http://schemas.microsoft.com/office/drawing/2014/chart" uri="{C3380CC4-5D6E-409C-BE32-E72D297353CC}">
              <c16:uniqueId val="{00000002-549E-46F2-8156-F07005097277}"/>
            </c:ext>
          </c:extLst>
        </c:ser>
        <c:ser>
          <c:idx val="5"/>
          <c:order val="3"/>
          <c:tx>
            <c:strRef>
              <c:f>'3.3a Time series N wasted'!$H$132</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wasted'!$H$133:$H$144</c15:sqref>
                  </c15:fullRef>
                </c:ext>
              </c:extLst>
              <c:f>'3.3a Time series N wasted'!$H$133:$H$135</c:f>
              <c:numCache>
                <c:formatCode>General</c:formatCode>
                <c:ptCount val="3"/>
                <c:pt idx="0">
                  <c:v>0</c:v>
                </c:pt>
                <c:pt idx="1">
                  <c:v>0</c:v>
                </c:pt>
                <c:pt idx="2">
                  <c:v>1.6</c:v>
                </c:pt>
              </c:numCache>
            </c:numRef>
          </c:val>
          <c:extLst>
            <c:ext xmlns:c16="http://schemas.microsoft.com/office/drawing/2014/chart" uri="{C3380CC4-5D6E-409C-BE32-E72D297353CC}">
              <c16:uniqueId val="{00000005-549E-46F2-8156-F07005097277}"/>
            </c:ext>
          </c:extLst>
        </c:ser>
        <c:ser>
          <c:idx val="6"/>
          <c:order val="4"/>
          <c:tx>
            <c:strRef>
              <c:f>'3.3a Time series N wasted'!$I$132</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wasted'!$I$133:$I$144</c15:sqref>
                  </c15:fullRef>
                </c:ext>
              </c:extLst>
              <c:f>'3.3a Time series N wasted'!$I$133:$I$135</c:f>
              <c:numCache>
                <c:formatCode>General</c:formatCode>
                <c:ptCount val="3"/>
                <c:pt idx="0">
                  <c:v>5</c:v>
                </c:pt>
                <c:pt idx="1">
                  <c:v>4</c:v>
                </c:pt>
                <c:pt idx="2">
                  <c:v>2.4000000000000004</c:v>
                </c:pt>
              </c:numCache>
            </c:numRef>
          </c:val>
          <c:extLst>
            <c:ext xmlns:c16="http://schemas.microsoft.com/office/drawing/2014/chart" uri="{C3380CC4-5D6E-409C-BE32-E72D297353CC}">
              <c16:uniqueId val="{00000006-549E-46F2-8156-F07005097277}"/>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 species in N-waste</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7.1400089476484033E-2"/>
          <c:y val="0.93752020746946685"/>
          <c:w val="0.85187125777897144"/>
          <c:h val="4.686115444454284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'3.3a Time series N wasted'!$C$130</c:f>
          <c:strCache>
            <c:ptCount val="1"/>
            <c:pt idx="0">
              <c:v>N wasted from Energy and fuels</c:v>
            </c:pt>
          </c:strCache>
        </c:strRef>
      </c:tx>
      <c:layout>
        <c:manualLayout>
          <c:xMode val="edge"/>
          <c:yMode val="edge"/>
          <c:x val="0.28283600331840886"/>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'3.3a Time series N wasted'!$E$132</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wasted'!$E$133:$E$144</c15:sqref>
                  </c15:fullRef>
                </c:ext>
              </c:extLst>
              <c:f>'3.3a Time series N wasted'!$E$133:$E$135</c:f>
              <c:numCache>
                <c:formatCode>General</c:formatCode>
                <c:ptCount val="3"/>
                <c:pt idx="0">
                  <c:v>5</c:v>
                </c:pt>
                <c:pt idx="1">
                  <c:v>4</c:v>
                </c:pt>
                <c:pt idx="2">
                  <c:v>3.2</c:v>
                </c:pt>
              </c:numCache>
            </c:numRef>
          </c:val>
          <c:extLst>
            <c:ext xmlns:c16="http://schemas.microsoft.com/office/drawing/2014/chart" uri="{C3380CC4-5D6E-409C-BE32-E72D297353CC}">
              <c16:uniqueId val="{00000000-32D7-4642-9638-F6DF9AFB355B}"/>
            </c:ext>
          </c:extLst>
        </c:ser>
        <c:ser>
          <c:idx val="1"/>
          <c:order val="1"/>
          <c:tx>
            <c:strRef>
              <c:f>'3.3a Time series N wasted'!$F$132</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wasted'!$F$133:$F$144</c15:sqref>
                  </c15:fullRef>
                </c:ext>
              </c:extLst>
              <c:f>'3.3a Time series N wasted'!$F$133:$F$135</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32D7-4642-9638-F6DF9AFB355B}"/>
            </c:ext>
          </c:extLst>
        </c:ser>
        <c:ser>
          <c:idx val="2"/>
          <c:order val="2"/>
          <c:tx>
            <c:strRef>
              <c:f>'3.3a Time series N wasted'!$G$132</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wasted'!$G$133:$G$144</c15:sqref>
                  </c15:fullRef>
                </c:ext>
              </c:extLst>
              <c:f>'3.3a Time series N wasted'!$G$133:$G$135</c:f>
              <c:numCache>
                <c:formatCode>General</c:formatCode>
                <c:ptCount val="3"/>
                <c:pt idx="0">
                  <c:v>5</c:v>
                </c:pt>
                <c:pt idx="1">
                  <c:v>4</c:v>
                </c:pt>
                <c:pt idx="2">
                  <c:v>3.2</c:v>
                </c:pt>
              </c:numCache>
            </c:numRef>
          </c:val>
          <c:extLst>
            <c:ext xmlns:c16="http://schemas.microsoft.com/office/drawing/2014/chart" uri="{C3380CC4-5D6E-409C-BE32-E72D297353CC}">
              <c16:uniqueId val="{00000002-32D7-4642-9638-F6DF9AFB355B}"/>
            </c:ext>
          </c:extLst>
        </c:ser>
        <c:ser>
          <c:idx val="5"/>
          <c:order val="3"/>
          <c:tx>
            <c:strRef>
              <c:f>'3.3a Time series N wasted'!$H$132</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wasted'!$H$133:$H$144</c15:sqref>
                  </c15:fullRef>
                </c:ext>
              </c:extLst>
              <c:f>'3.3a Time series N wasted'!$H$133:$H$135</c:f>
              <c:numCache>
                <c:formatCode>General</c:formatCode>
                <c:ptCount val="3"/>
                <c:pt idx="0">
                  <c:v>0</c:v>
                </c:pt>
                <c:pt idx="1">
                  <c:v>0</c:v>
                </c:pt>
                <c:pt idx="2">
                  <c:v>1.6</c:v>
                </c:pt>
              </c:numCache>
            </c:numRef>
          </c:val>
          <c:extLst>
            <c:ext xmlns:c16="http://schemas.microsoft.com/office/drawing/2014/chart" uri="{C3380CC4-5D6E-409C-BE32-E72D297353CC}">
              <c16:uniqueId val="{00000005-32D7-4642-9638-F6DF9AFB355B}"/>
            </c:ext>
          </c:extLst>
        </c:ser>
        <c:ser>
          <c:idx val="6"/>
          <c:order val="4"/>
          <c:tx>
            <c:strRef>
              <c:f>'3.3a Time series N wasted'!$I$132</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'3.3a Time series N wasted'!$D$133:$D$144</c15:sqref>
                  </c15:fullRef>
                </c:ext>
              </c:extLst>
              <c:f>'3.3a Time series N wasted'!$D$133:$D$135</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'3.3a Time series N wasted'!$I$133:$I$144</c15:sqref>
                  </c15:fullRef>
                </c:ext>
              </c:extLst>
              <c:f>'3.3a Time series N wasted'!$I$133:$I$135</c:f>
              <c:numCache>
                <c:formatCode>General</c:formatCode>
                <c:ptCount val="3"/>
                <c:pt idx="0">
                  <c:v>5</c:v>
                </c:pt>
                <c:pt idx="1">
                  <c:v>4</c:v>
                </c:pt>
                <c:pt idx="2">
                  <c:v>2.4000000000000004</c:v>
                </c:pt>
              </c:numCache>
            </c:numRef>
          </c:val>
          <c:extLst>
            <c:ext xmlns:c16="http://schemas.microsoft.com/office/drawing/2014/chart" uri="{C3380CC4-5D6E-409C-BE32-E72D297353CC}">
              <c16:uniqueId val="{00000006-32D7-4642-9638-F6DF9AFB355B}"/>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N-waste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2066733783978139"/>
          <c:w val="0.81609796239797616"/>
          <c:h val="5.627766520213502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losses'!$C$44</c:f>
          <c:strCache>
            <c:ptCount val="1"/>
            <c:pt idx="0">
              <c:v>Losses of reactive N to "atmosphere"</c:v>
            </c:pt>
          </c:strCache>
        </c:strRef>
      </c:tx>
      <c:layout>
        <c:manualLayout>
          <c:xMode val="edge"/>
          <c:yMode val="edge"/>
          <c:x val="0.15446094381353412"/>
          <c:y val="3.0126283688064392E-3"/>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'3.3b Time series Nr losses'!$E$51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losses'!$E$52:$E$63</c15:sqref>
                  </c15:fullRef>
                </c:ext>
              </c:extLst>
              <c:f>'3.3b Time series Nr losses'!$E$52:$E$54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6933-4AB9-8C53-591EC80A2A53}"/>
            </c:ext>
          </c:extLst>
        </c:ser>
        <c:ser>
          <c:idx val="1"/>
          <c:order val="1"/>
          <c:tx>
            <c:strRef>
              <c:f>'3.3b Time series Nr losses'!$F$51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losses'!$F$52:$F$63</c15:sqref>
                  </c15:fullRef>
                </c:ext>
              </c:extLst>
              <c:f>'3.3b Time series Nr losses'!$F$52:$F$54</c:f>
              <c:numCache>
                <c:formatCode>General</c:formatCode>
                <c:ptCount val="3"/>
                <c:pt idx="0">
                  <c:v>16.25</c:v>
                </c:pt>
                <c:pt idx="1">
                  <c:v>13</c:v>
                </c:pt>
                <c:pt idx="2">
                  <c:v>10.4</c:v>
                </c:pt>
              </c:numCache>
            </c:numRef>
          </c:val>
          <c:extLst>
            <c:ext xmlns:c16="http://schemas.microsoft.com/office/drawing/2014/chart" uri="{C3380CC4-5D6E-409C-BE32-E72D297353CC}">
              <c16:uniqueId val="{00000001-6933-4AB9-8C53-591EC80A2A53}"/>
            </c:ext>
          </c:extLst>
        </c:ser>
        <c:ser>
          <c:idx val="2"/>
          <c:order val="2"/>
          <c:tx>
            <c:strRef>
              <c:f>'3.3b Time series Nr losses'!$G$51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losses'!$G$52:$G$63</c15:sqref>
                  </c15:fullRef>
                </c:ext>
              </c:extLst>
              <c:f>'3.3b Time series Nr losses'!$G$52:$G$54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6933-4AB9-8C53-591EC80A2A53}"/>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Reactive N-losses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losses'!$C$44</c:f>
          <c:strCache>
            <c:ptCount val="1"/>
            <c:pt idx="0">
              <c:v>Losses of reactive N to "atmosphere"</c:v>
            </c:pt>
          </c:strCache>
        </c:strRef>
      </c:tx>
      <c:layout>
        <c:manualLayout>
          <c:xMode val="edge"/>
          <c:yMode val="edge"/>
          <c:x val="0.16591215016448702"/>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'3.3b Time series Nr losses'!$E$51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losses'!$E$52:$E$63</c15:sqref>
                  </c15:fullRef>
                </c:ext>
              </c:extLst>
              <c:f>'3.3b Time series Nr losses'!$E$52:$E$54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16B9-4C87-91A4-AB8A21D5F5FA}"/>
            </c:ext>
          </c:extLst>
        </c:ser>
        <c:ser>
          <c:idx val="1"/>
          <c:order val="1"/>
          <c:tx>
            <c:strRef>
              <c:f>'3.3b Time series Nr losses'!$F$51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losses'!$F$52:$F$63</c15:sqref>
                  </c15:fullRef>
                </c:ext>
              </c:extLst>
              <c:f>'3.3b Time series Nr losses'!$F$52:$F$54</c:f>
              <c:numCache>
                <c:formatCode>General</c:formatCode>
                <c:ptCount val="3"/>
                <c:pt idx="0">
                  <c:v>16.25</c:v>
                </c:pt>
                <c:pt idx="1">
                  <c:v>13</c:v>
                </c:pt>
                <c:pt idx="2">
                  <c:v>10.4</c:v>
                </c:pt>
              </c:numCache>
            </c:numRef>
          </c:val>
          <c:extLst>
            <c:ext xmlns:c16="http://schemas.microsoft.com/office/drawing/2014/chart" uri="{C3380CC4-5D6E-409C-BE32-E72D297353CC}">
              <c16:uniqueId val="{00000001-16B9-4C87-91A4-AB8A21D5F5FA}"/>
            </c:ext>
          </c:extLst>
        </c:ser>
        <c:ser>
          <c:idx val="2"/>
          <c:order val="2"/>
          <c:tx>
            <c:strRef>
              <c:f>'3.3b Time series Nr losses'!$G$51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losses'!$G$52:$G$63</c15:sqref>
                  </c15:fullRef>
                </c:ext>
              </c:extLst>
              <c:f>'3.3b Time series Nr losses'!$G$52:$G$54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16B9-4C87-91A4-AB8A21D5F5FA}"/>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Reactive N-losses</a:t>
                </a:r>
                <a:r>
                  <a:rPr lang="en-US" baseline="0"/>
                  <a:t> in</a:t>
                </a:r>
                <a:r>
                  <a:rPr lang="en-US"/>
                  <a:t>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2066733783978139"/>
          <c:w val="0.81609796239797616"/>
          <c:h val="5.627766520213502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losses'!$C$44</c:f>
          <c:strCache>
            <c:ptCount val="1"/>
            <c:pt idx="0">
              <c:v>Losses of reactive N to "atmosphere"</c:v>
            </c:pt>
          </c:strCache>
        </c:strRef>
      </c:tx>
      <c:layout>
        <c:manualLayout>
          <c:xMode val="edge"/>
          <c:yMode val="edge"/>
          <c:x val="0.15446094381353412"/>
          <c:y val="3.0126283688064392E-3"/>
        </c:manualLayout>
      </c:layout>
      <c:overlay val="0"/>
      <c:txPr>
        <a:bodyPr/>
        <a:lstStyle/>
        <a:p>
          <a:pPr>
            <a:defRPr sz="1400"/>
          </a:pPr>
          <a:endParaRPr lang="en-US"/>
        </a:p>
      </c:txPr>
    </c:title>
    <c:autoTitleDeleted val="0"/>
    <c:plotArea>
      <c:layout>
        <c:manualLayout>
          <c:layoutTarget val="inner"/>
          <c:xMode val="edge"/>
          <c:yMode val="edge"/>
          <c:x val="9.9206222619199522E-2"/>
          <c:y val="7.8124092529908373E-2"/>
          <c:w val="0.85872071849347109"/>
          <c:h val="0.78464131145709093"/>
        </c:manualLayout>
      </c:layout>
      <c:barChart>
        <c:barDir val="col"/>
        <c:grouping val="percentStacked"/>
        <c:varyColors val="0"/>
        <c:ser>
          <c:idx val="0"/>
          <c:order val="0"/>
          <c:tx>
            <c:strRef>
              <c:f>'3.3b Time series Nr losses'!$E$51</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losses'!$E$52:$E$63</c15:sqref>
                  </c15:fullRef>
                </c:ext>
              </c:extLst>
              <c:f>'3.3b Time series Nr losses'!$E$52:$E$54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D9ED-4915-9D21-8C8E4CE9D1A2}"/>
            </c:ext>
          </c:extLst>
        </c:ser>
        <c:ser>
          <c:idx val="1"/>
          <c:order val="1"/>
          <c:tx>
            <c:strRef>
              <c:f>'3.3b Time series Nr losses'!$F$51</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losses'!$F$52:$F$63</c15:sqref>
                  </c15:fullRef>
                </c:ext>
              </c:extLst>
              <c:f>'3.3b Time series Nr losses'!$F$52:$F$54</c:f>
              <c:numCache>
                <c:formatCode>General</c:formatCode>
                <c:ptCount val="3"/>
                <c:pt idx="0">
                  <c:v>16.25</c:v>
                </c:pt>
                <c:pt idx="1">
                  <c:v>13</c:v>
                </c:pt>
                <c:pt idx="2">
                  <c:v>10.4</c:v>
                </c:pt>
              </c:numCache>
            </c:numRef>
          </c:val>
          <c:extLst>
            <c:ext xmlns:c16="http://schemas.microsoft.com/office/drawing/2014/chart" uri="{C3380CC4-5D6E-409C-BE32-E72D297353CC}">
              <c16:uniqueId val="{00000001-D9ED-4915-9D21-8C8E4CE9D1A2}"/>
            </c:ext>
          </c:extLst>
        </c:ser>
        <c:ser>
          <c:idx val="2"/>
          <c:order val="2"/>
          <c:tx>
            <c:strRef>
              <c:f>'3.3b Time series Nr losses'!$G$51</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'3.3b Time series Nr losses'!$D$52:$D$63</c15:sqref>
                  </c15:fullRef>
                </c:ext>
              </c:extLst>
              <c:f>'3.3b Time series Nr losses'!$D$52:$D$54</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losses'!$G$52:$G$63</c15:sqref>
                  </c15:fullRef>
                </c:ext>
              </c:extLst>
              <c:f>'3.3b Time series Nr losses'!$G$52:$G$54</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D9ED-4915-9D21-8C8E4CE9D1A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 species in reactive N-losses</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6830698928161287"/>
          <c:h val="5.4477097856811436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losses'!$C$92</c:f>
          <c:strCache>
            <c:ptCount val="1"/>
            <c:pt idx="0">
              <c:v>Losses of reactive N to "hydrosphere"</c:v>
            </c:pt>
          </c:strCache>
        </c:strRef>
      </c:tx>
      <c:layout>
        <c:manualLayout>
          <c:xMode val="edge"/>
          <c:yMode val="edge"/>
          <c:x val="0.12932465346081112"/>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'3.3b Time series Nr losses'!$E$99</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losses'!$E$100:$E$111</c15:sqref>
                  </c15:fullRef>
                </c:ext>
              </c:extLst>
              <c:f>'3.3b Time series Nr losses'!$E$100:$E$102</c:f>
              <c:numCache>
                <c:formatCode>General</c:formatCode>
                <c:ptCount val="3"/>
                <c:pt idx="0">
                  <c:v>22.5</c:v>
                </c:pt>
                <c:pt idx="1">
                  <c:v>18</c:v>
                </c:pt>
                <c:pt idx="2">
                  <c:v>14.400000000000004</c:v>
                </c:pt>
              </c:numCache>
            </c:numRef>
          </c:val>
          <c:extLst>
            <c:ext xmlns:c16="http://schemas.microsoft.com/office/drawing/2014/chart" uri="{C3380CC4-5D6E-409C-BE32-E72D297353CC}">
              <c16:uniqueId val="{00000000-F8B0-4937-80D3-378026CC6433}"/>
            </c:ext>
          </c:extLst>
        </c:ser>
        <c:ser>
          <c:idx val="1"/>
          <c:order val="1"/>
          <c:tx>
            <c:strRef>
              <c:f>'3.3b Time series Nr losses'!$F$99</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losses'!$F$100:$F$111</c15:sqref>
                  </c15:fullRef>
                </c:ext>
              </c:extLst>
              <c:f>'3.3b Time series Nr losses'!$F$100:$F$102</c:f>
              <c:numCache>
                <c:formatCode>General</c:formatCode>
                <c:ptCount val="3"/>
                <c:pt idx="0">
                  <c:v>2.5</c:v>
                </c:pt>
                <c:pt idx="1">
                  <c:v>2</c:v>
                </c:pt>
                <c:pt idx="2">
                  <c:v>1.6</c:v>
                </c:pt>
              </c:numCache>
            </c:numRef>
          </c:val>
          <c:extLst>
            <c:ext xmlns:c16="http://schemas.microsoft.com/office/drawing/2014/chart" uri="{C3380CC4-5D6E-409C-BE32-E72D297353CC}">
              <c16:uniqueId val="{00000001-F8B0-4937-80D3-378026CC6433}"/>
            </c:ext>
          </c:extLst>
        </c:ser>
        <c:ser>
          <c:idx val="2"/>
          <c:order val="2"/>
          <c:tx>
            <c:strRef>
              <c:f>'3.3b Time series Nr losses'!$G$99</c:f>
              <c:strCache>
                <c:ptCount val="1"/>
                <c:pt idx="0">
                  <c:v>RDN</c:v>
                </c:pt>
              </c:strCache>
            </c:strRef>
          </c:tx>
          <c:spPr>
            <a:solidFill>
              <a:schemeClr val="accent3">
                <a:lumMod val="40000"/>
                <a:lumOff val="60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losses'!$G$100:$G$111</c15:sqref>
                  </c15:fullRef>
                </c:ext>
              </c:extLst>
              <c:f>'3.3b Time series Nr losses'!$G$100:$G$102</c:f>
              <c:numCache>
                <c:formatCode>General</c:formatCode>
                <c:ptCount val="3"/>
                <c:pt idx="0">
                  <c:v>2.5</c:v>
                </c:pt>
                <c:pt idx="1">
                  <c:v>2</c:v>
                </c:pt>
                <c:pt idx="2">
                  <c:v>1.6</c:v>
                </c:pt>
              </c:numCache>
            </c:numRef>
          </c:val>
          <c:extLst>
            <c:ext xmlns:c16="http://schemas.microsoft.com/office/drawing/2014/chart" uri="{C3380CC4-5D6E-409C-BE32-E72D297353CC}">
              <c16:uniqueId val="{00000002-F8B0-4937-80D3-378026CC6433}"/>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Reactie</a:t>
                </a:r>
                <a:r>
                  <a:rPr lang="en-US" baseline="0"/>
                  <a:t> N-losses in </a:t>
                </a:r>
                <a:r>
                  <a:rPr lang="en-US"/>
                  <a:t>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losses'!$C$92</c:f>
          <c:strCache>
            <c:ptCount val="1"/>
            <c:pt idx="0">
              <c:v>Losses of reactive N to "hydrosphere"</c:v>
            </c:pt>
          </c:strCache>
        </c:strRef>
      </c:tx>
      <c:layout>
        <c:manualLayout>
          <c:xMode val="edge"/>
          <c:yMode val="edge"/>
          <c:x val="0.14891263311654296"/>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'3.3b Time series Nr losses'!$E$99</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losses'!$E$100:$E$111</c15:sqref>
                  </c15:fullRef>
                </c:ext>
              </c:extLst>
              <c:f>'3.3b Time series Nr losses'!$E$100:$E$102</c:f>
              <c:numCache>
                <c:formatCode>General</c:formatCode>
                <c:ptCount val="3"/>
                <c:pt idx="0">
                  <c:v>22.5</c:v>
                </c:pt>
                <c:pt idx="1">
                  <c:v>18</c:v>
                </c:pt>
                <c:pt idx="2">
                  <c:v>14.400000000000004</c:v>
                </c:pt>
              </c:numCache>
            </c:numRef>
          </c:val>
          <c:extLst>
            <c:ext xmlns:c16="http://schemas.microsoft.com/office/drawing/2014/chart" uri="{C3380CC4-5D6E-409C-BE32-E72D297353CC}">
              <c16:uniqueId val="{00000000-8DAF-4B33-A44B-680A4660224C}"/>
            </c:ext>
          </c:extLst>
        </c:ser>
        <c:ser>
          <c:idx val="1"/>
          <c:order val="1"/>
          <c:tx>
            <c:strRef>
              <c:f>'3.3b Time series Nr losses'!$F$99</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losses'!$F$100:$F$111</c15:sqref>
                  </c15:fullRef>
                </c:ext>
              </c:extLst>
              <c:f>'3.3b Time series Nr losses'!$F$100:$F$102</c:f>
              <c:numCache>
                <c:formatCode>General</c:formatCode>
                <c:ptCount val="3"/>
                <c:pt idx="0">
                  <c:v>2.5</c:v>
                </c:pt>
                <c:pt idx="1">
                  <c:v>2</c:v>
                </c:pt>
                <c:pt idx="2">
                  <c:v>1.6</c:v>
                </c:pt>
              </c:numCache>
            </c:numRef>
          </c:val>
          <c:extLst>
            <c:ext xmlns:c16="http://schemas.microsoft.com/office/drawing/2014/chart" uri="{C3380CC4-5D6E-409C-BE32-E72D297353CC}">
              <c16:uniqueId val="{00000001-8DAF-4B33-A44B-680A4660224C}"/>
            </c:ext>
          </c:extLst>
        </c:ser>
        <c:ser>
          <c:idx val="2"/>
          <c:order val="2"/>
          <c:tx>
            <c:strRef>
              <c:f>'3.3b Time series Nr losses'!$G$99</c:f>
              <c:strCache>
                <c:ptCount val="1"/>
                <c:pt idx="0">
                  <c:v>RDN</c:v>
                </c:pt>
              </c:strCache>
            </c:strRef>
          </c:tx>
          <c:spPr>
            <a:solidFill>
              <a:schemeClr val="accent3">
                <a:lumMod val="40000"/>
                <a:lumOff val="60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losses'!$G$100:$G$111</c15:sqref>
                  </c15:fullRef>
                </c:ext>
              </c:extLst>
              <c:f>'3.3b Time series Nr losses'!$G$100:$G$102</c:f>
              <c:numCache>
                <c:formatCode>General</c:formatCode>
                <c:ptCount val="3"/>
                <c:pt idx="0">
                  <c:v>2.5</c:v>
                </c:pt>
                <c:pt idx="1">
                  <c:v>2</c:v>
                </c:pt>
                <c:pt idx="2">
                  <c:v>1.6</c:v>
                </c:pt>
              </c:numCache>
            </c:numRef>
          </c:val>
          <c:extLst>
            <c:ext xmlns:c16="http://schemas.microsoft.com/office/drawing/2014/chart" uri="{C3380CC4-5D6E-409C-BE32-E72D297353CC}">
              <c16:uniqueId val="{00000002-8DAF-4B33-A44B-680A4660224C}"/>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Reactive N-losses</a:t>
                </a:r>
                <a:r>
                  <a:rPr lang="en-US" baseline="0"/>
                  <a:t> in</a:t>
                </a:r>
                <a:r>
                  <a:rPr lang="en-US"/>
                  <a:t>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0817546247765618E-2"/>
          <c:y val="0.93571538934762266"/>
          <c:w val="0.86236525275259612"/>
          <c:h val="5.4422360342649037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'3.1.c N Budget'!$Z$18</c:f>
          <c:strCache>
            <c:ptCount val="1"/>
            <c:pt idx="0">
              <c:v>N-inputs and N-outputs per pool in 2020</c:v>
            </c:pt>
          </c:strCache>
        </c:strRef>
      </c:tx>
      <c:layout>
        <c:manualLayout>
          <c:xMode val="edge"/>
          <c:yMode val="edge"/>
          <c:x val="0.33226641414141417"/>
          <c:y val="0"/>
        </c:manualLayout>
      </c:layout>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7.3404671717171716E-2"/>
          <c:y val="9.1453282828282828E-2"/>
          <c:w val="0.81677933860345509"/>
          <c:h val="0.75580707070707076"/>
        </c:manualLayout>
      </c:layout>
      <c:barChart>
        <c:barDir val="col"/>
        <c:grouping val="clustered"/>
        <c:varyColors val="0"/>
        <c:ser>
          <c:idx val="0"/>
          <c:order val="0"/>
          <c:tx>
            <c:strRef>
              <c:f>'3.1.c N Budget'!$AA$19</c:f>
              <c:strCache>
                <c:ptCount val="1"/>
                <c:pt idx="0">
                  <c:v>Inputs</c:v>
                </c:pt>
              </c:strCache>
            </c:strRef>
          </c:tx>
          <c:spPr>
            <a:solidFill>
              <a:srgbClr val="009BD5">
                <a:lumMod val="75000"/>
              </a:srgbClr>
            </a:solidFill>
            <a:ln w="6350" cap="flat" cmpd="sng" algn="ctr">
              <a:solidFill>
                <a:srgbClr val="FFFFFF"/>
              </a:solidFill>
              <a:prstDash val="solid"/>
              <a:round/>
              <a:headEnd type="none" w="med" len="med"/>
              <a:tailEnd type="none" w="med" len="med"/>
            </a:ln>
            <a:effectLst/>
          </c:spPr>
          <c:invertIfNegative val="0"/>
          <c:cat>
            <c:strRef>
              <c:f>'3.1.c N Budget'!$Z$20:$Z$28</c:f>
              <c:strCache>
                <c:ptCount val="9"/>
                <c:pt idx="0">
                  <c:v>Energy and fuels</c:v>
                </c:pt>
                <c:pt idx="1">
                  <c:v>Materials and products in industry</c:v>
                </c:pt>
                <c:pt idx="2">
                  <c:v>Agriculture</c:v>
                </c:pt>
                <c:pt idx="3">
                  <c:v>Forests and semi-natural vegetation</c:v>
                </c:pt>
                <c:pt idx="4">
                  <c:v>Processing of residues</c:v>
                </c:pt>
                <c:pt idx="5">
                  <c:v>Humans and settlements</c:v>
                </c:pt>
                <c:pt idx="6">
                  <c:v>Atmosphere</c:v>
                </c:pt>
                <c:pt idx="7">
                  <c:v>Hydrosphere</c:v>
                </c:pt>
                <c:pt idx="8">
                  <c:v>Rest of the world</c:v>
                </c:pt>
              </c:strCache>
            </c:strRef>
          </c:cat>
          <c:val>
            <c:numRef>
              <c:f>'3.1.c N Budget'!$AA$20:$AA$28</c:f>
              <c:numCache>
                <c:formatCode>General</c:formatCode>
                <c:ptCount val="9"/>
                <c:pt idx="0">
                  <c:v>17</c:v>
                </c:pt>
                <c:pt idx="1">
                  <c:v>15</c:v>
                </c:pt>
                <c:pt idx="2">
                  <c:v>16</c:v>
                </c:pt>
                <c:pt idx="3">
                  <c:v>12</c:v>
                </c:pt>
                <c:pt idx="4">
                  <c:v>12</c:v>
                </c:pt>
                <c:pt idx="5">
                  <c:v>8</c:v>
                </c:pt>
                <c:pt idx="6">
                  <c:v>61</c:v>
                </c:pt>
                <c:pt idx="7">
                  <c:v>24</c:v>
                </c:pt>
                <c:pt idx="8">
                  <c:v>12</c:v>
                </c:pt>
              </c:numCache>
            </c:numRef>
          </c:val>
          <c:extLst>
            <c:ext xmlns:c16="http://schemas.microsoft.com/office/drawing/2014/chart" uri="{C3380CC4-5D6E-409C-BE32-E72D297353CC}">
              <c16:uniqueId val="{00000001-3FF6-4116-968A-BFD9D2BDB90F}"/>
            </c:ext>
          </c:extLst>
        </c:ser>
        <c:ser>
          <c:idx val="1"/>
          <c:order val="1"/>
          <c:tx>
            <c:strRef>
              <c:f>'3.1.c N Budget'!$AB$19</c:f>
              <c:strCache>
                <c:ptCount val="1"/>
                <c:pt idx="0">
                  <c:v>Outputs</c:v>
                </c:pt>
              </c:strCache>
            </c:strRef>
          </c:tx>
          <c:spPr>
            <a:solidFill>
              <a:srgbClr val="D78400"/>
            </a:solidFill>
            <a:ln w="6350" cap="flat" cmpd="sng" algn="ctr">
              <a:solidFill>
                <a:srgbClr val="FFFFFF"/>
              </a:solidFill>
              <a:prstDash val="solid"/>
              <a:round/>
              <a:headEnd type="none" w="med" len="med"/>
              <a:tailEnd type="none" w="med" len="med"/>
            </a:ln>
            <a:effectLst/>
          </c:spPr>
          <c:invertIfNegative val="0"/>
          <c:cat>
            <c:strRef>
              <c:f>'3.1.c N Budget'!$Z$20:$Z$28</c:f>
              <c:strCache>
                <c:ptCount val="9"/>
                <c:pt idx="0">
                  <c:v>Energy and fuels</c:v>
                </c:pt>
                <c:pt idx="1">
                  <c:v>Materials and products in industry</c:v>
                </c:pt>
                <c:pt idx="2">
                  <c:v>Agriculture</c:v>
                </c:pt>
                <c:pt idx="3">
                  <c:v>Forests and semi-natural vegetation</c:v>
                </c:pt>
                <c:pt idx="4">
                  <c:v>Processing of residues</c:v>
                </c:pt>
                <c:pt idx="5">
                  <c:v>Humans and settlements</c:v>
                </c:pt>
                <c:pt idx="6">
                  <c:v>Atmosphere</c:v>
                </c:pt>
                <c:pt idx="7">
                  <c:v>Hydrosphere</c:v>
                </c:pt>
                <c:pt idx="8">
                  <c:v>Rest of the world</c:v>
                </c:pt>
              </c:strCache>
            </c:strRef>
          </c:cat>
          <c:val>
            <c:numRef>
              <c:f>'3.1.c N Budget'!$AB$20:$AB$28</c:f>
              <c:numCache>
                <c:formatCode>General</c:formatCode>
                <c:ptCount val="9"/>
                <c:pt idx="0">
                  <c:v>19</c:v>
                </c:pt>
                <c:pt idx="1">
                  <c:v>24</c:v>
                </c:pt>
                <c:pt idx="2">
                  <c:v>27</c:v>
                </c:pt>
                <c:pt idx="3">
                  <c:v>16</c:v>
                </c:pt>
                <c:pt idx="4">
                  <c:v>17</c:v>
                </c:pt>
                <c:pt idx="5">
                  <c:v>12</c:v>
                </c:pt>
                <c:pt idx="6">
                  <c:v>27</c:v>
                </c:pt>
                <c:pt idx="7">
                  <c:v>21</c:v>
                </c:pt>
                <c:pt idx="8">
                  <c:v>14</c:v>
                </c:pt>
              </c:numCache>
            </c:numRef>
          </c:val>
          <c:extLst>
            <c:ext xmlns:c16="http://schemas.microsoft.com/office/drawing/2014/chart" uri="{C3380CC4-5D6E-409C-BE32-E72D297353CC}">
              <c16:uniqueId val="{00000003-3FF6-4116-968A-BFD9D2BDB90F}"/>
            </c:ext>
          </c:extLst>
        </c:ser>
        <c:dLbls>
          <c:showLegendKey val="0"/>
          <c:showVal val="0"/>
          <c:showCatName val="0"/>
          <c:showSerName val="0"/>
          <c:showPercent val="0"/>
          <c:showBubbleSize val="0"/>
        </c:dLbls>
        <c:gapWidth val="100"/>
        <c:axId val="88399872"/>
        <c:axId val="88401408"/>
      </c:barChart>
      <c:catAx>
        <c:axId val="88399872"/>
        <c:scaling>
          <c:orientation val="minMax"/>
        </c:scaling>
        <c:delete val="0"/>
        <c:axPos val="b"/>
        <c:majorGridlines>
          <c:spPr>
            <a:ln w="6350">
              <a:solidFill>
                <a:srgbClr val="000000"/>
              </a:solidFill>
            </a:ln>
          </c:spPr>
        </c:majorGridlines>
        <c:numFmt formatCode="General" sourceLinked="1"/>
        <c:majorTickMark val="none"/>
        <c:minorTickMark val="none"/>
        <c:tickLblPos val="low"/>
        <c:spPr>
          <a:noFill/>
          <a:ln w="6350" cap="flat" cmpd="sng" algn="ctr">
            <a:solidFill>
              <a:srgbClr val="000000"/>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401408"/>
        <c:crosses val="autoZero"/>
        <c:auto val="0"/>
        <c:lblAlgn val="ctr"/>
        <c:lblOffset val="100"/>
        <c:noMultiLvlLbl val="0"/>
      </c:catAx>
      <c:valAx>
        <c:axId val="88401408"/>
        <c:scaling>
          <c:orientation val="minMax"/>
        </c:scaling>
        <c:delete val="0"/>
        <c:axPos val="l"/>
        <c:majorGridlines>
          <c:spPr>
            <a:ln w="3175" cap="flat" cmpd="sng" algn="ctr">
              <a:solidFill>
                <a:srgbClr val="000000"/>
              </a:solidFill>
              <a:round/>
            </a:ln>
            <a:effectLst/>
          </c:spPr>
        </c:majorGridlines>
        <c:title>
          <c:tx>
            <c:rich>
              <a:bodyPr anchor="ctr" anchorCtr="0"/>
              <a:lstStyle/>
              <a:p>
                <a:pPr>
                  <a:defRPr sz="1000">
                    <a:solidFill>
                      <a:sysClr val="windowText" lastClr="000000"/>
                    </a:solidFill>
                  </a:defRPr>
                </a:pPr>
                <a:r>
                  <a:rPr lang="de-CH" sz="1000">
                    <a:solidFill>
                      <a:sysClr val="windowText" lastClr="000000"/>
                    </a:solidFill>
                  </a:rPr>
                  <a:t>N-flow in kt N</a:t>
                </a:r>
              </a:p>
            </c:rich>
          </c:tx>
          <c:overlay val="0"/>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399872"/>
        <c:crosses val="autoZero"/>
        <c:crossBetween val="between"/>
      </c:valAx>
      <c:spPr>
        <a:noFill/>
        <a:ln>
          <a:noFill/>
        </a:ln>
        <a:effectLst/>
      </c:spPr>
    </c:plotArea>
    <c:legend>
      <c:legendPos val="r"/>
      <c:layout>
        <c:manualLayout>
          <c:xMode val="edge"/>
          <c:yMode val="edge"/>
          <c:x val="0.90812777777777776"/>
          <c:y val="0.39101363636363634"/>
          <c:w val="8.0144065656565663E-2"/>
          <c:h val="0.1159863636363636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US"/>
        </a:p>
      </c:txPr>
    </c:legend>
    <c:plotVisOnly val="0"/>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losses'!$C$92</c:f>
          <c:strCache>
            <c:ptCount val="1"/>
            <c:pt idx="0">
              <c:v>Losses of reactive N to "hydrosphere"</c:v>
            </c:pt>
          </c:strCache>
        </c:strRef>
      </c:tx>
      <c:layout>
        <c:manualLayout>
          <c:xMode val="edge"/>
          <c:yMode val="edge"/>
          <c:x val="0.12932465346081112"/>
          <c:y val="0"/>
        </c:manualLayout>
      </c:layout>
      <c:overlay val="0"/>
      <c:txPr>
        <a:bodyPr/>
        <a:lstStyle/>
        <a:p>
          <a:pPr>
            <a:defRPr sz="1400"/>
          </a:pPr>
          <a:endParaRPr lang="en-US"/>
        </a:p>
      </c:txPr>
    </c:title>
    <c:autoTitleDeleted val="0"/>
    <c:plotArea>
      <c:layout>
        <c:manualLayout>
          <c:layoutTarget val="inner"/>
          <c:xMode val="edge"/>
          <c:yMode val="edge"/>
          <c:x val="9.7096173067925645E-2"/>
          <c:y val="7.8124092529908373E-2"/>
          <c:w val="0.86083076804474501"/>
          <c:h val="0.78464131145709093"/>
        </c:manualLayout>
      </c:layout>
      <c:barChart>
        <c:barDir val="col"/>
        <c:grouping val="percentStacked"/>
        <c:varyColors val="0"/>
        <c:ser>
          <c:idx val="0"/>
          <c:order val="0"/>
          <c:tx>
            <c:strRef>
              <c:f>'3.3b Time series Nr losses'!$E$99</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losses'!$E$100:$E$111</c15:sqref>
                  </c15:fullRef>
                </c:ext>
              </c:extLst>
              <c:f>'3.3b Time series Nr losses'!$E$100:$E$102</c:f>
              <c:numCache>
                <c:formatCode>General</c:formatCode>
                <c:ptCount val="3"/>
                <c:pt idx="0">
                  <c:v>22.5</c:v>
                </c:pt>
                <c:pt idx="1">
                  <c:v>18</c:v>
                </c:pt>
                <c:pt idx="2">
                  <c:v>14.400000000000004</c:v>
                </c:pt>
              </c:numCache>
            </c:numRef>
          </c:val>
          <c:extLst>
            <c:ext xmlns:c16="http://schemas.microsoft.com/office/drawing/2014/chart" uri="{C3380CC4-5D6E-409C-BE32-E72D297353CC}">
              <c16:uniqueId val="{00000000-6381-4C73-804C-F682931D6B48}"/>
            </c:ext>
          </c:extLst>
        </c:ser>
        <c:ser>
          <c:idx val="1"/>
          <c:order val="1"/>
          <c:tx>
            <c:strRef>
              <c:f>'3.3b Time series Nr losses'!$F$99</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losses'!$F$100:$F$111</c15:sqref>
                  </c15:fullRef>
                </c:ext>
              </c:extLst>
              <c:f>'3.3b Time series Nr losses'!$F$100:$F$102</c:f>
              <c:numCache>
                <c:formatCode>General</c:formatCode>
                <c:ptCount val="3"/>
                <c:pt idx="0">
                  <c:v>2.5</c:v>
                </c:pt>
                <c:pt idx="1">
                  <c:v>2</c:v>
                </c:pt>
                <c:pt idx="2">
                  <c:v>1.6</c:v>
                </c:pt>
              </c:numCache>
            </c:numRef>
          </c:val>
          <c:extLst>
            <c:ext xmlns:c16="http://schemas.microsoft.com/office/drawing/2014/chart" uri="{C3380CC4-5D6E-409C-BE32-E72D297353CC}">
              <c16:uniqueId val="{00000001-6381-4C73-804C-F682931D6B48}"/>
            </c:ext>
          </c:extLst>
        </c:ser>
        <c:ser>
          <c:idx val="2"/>
          <c:order val="2"/>
          <c:tx>
            <c:strRef>
              <c:f>'3.3b Time series Nr losses'!$G$99</c:f>
              <c:strCache>
                <c:ptCount val="1"/>
                <c:pt idx="0">
                  <c:v>RDN</c:v>
                </c:pt>
              </c:strCache>
            </c:strRef>
          </c:tx>
          <c:spPr>
            <a:solidFill>
              <a:schemeClr val="accent3">
                <a:lumMod val="40000"/>
                <a:lumOff val="60000"/>
              </a:schemeClr>
            </a:solidFill>
          </c:spPr>
          <c:invertIfNegative val="0"/>
          <c:cat>
            <c:numRef>
              <c:extLst>
                <c:ext xmlns:c15="http://schemas.microsoft.com/office/drawing/2012/chart" uri="{02D57815-91ED-43cb-92C2-25804820EDAC}">
                  <c15:fullRef>
                    <c15:sqref>'3.3b Time series Nr losses'!$D$100:$D$111</c15:sqref>
                  </c15:fullRef>
                </c:ext>
              </c:extLst>
              <c:f>'3.3b Time series Nr losses'!$D$100:$D$102</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losses'!$G$100:$G$111</c15:sqref>
                  </c15:fullRef>
                </c:ext>
              </c:extLst>
              <c:f>'3.3b Time series Nr losses'!$G$100:$G$102</c:f>
              <c:numCache>
                <c:formatCode>General</c:formatCode>
                <c:ptCount val="3"/>
                <c:pt idx="0">
                  <c:v>2.5</c:v>
                </c:pt>
                <c:pt idx="1">
                  <c:v>2</c:v>
                </c:pt>
                <c:pt idx="2">
                  <c:v>1.6</c:v>
                </c:pt>
              </c:numCache>
            </c:numRef>
          </c:val>
          <c:extLst>
            <c:ext xmlns:c16="http://schemas.microsoft.com/office/drawing/2014/chart" uri="{C3380CC4-5D6E-409C-BE32-E72D297353CC}">
              <c16:uniqueId val="{00000002-6381-4C73-804C-F682931D6B48}"/>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a:t>
                </a:r>
                <a:r>
                  <a:rPr lang="en-US" baseline="0"/>
                  <a:t> species in reactive N-losses</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95155990812812"/>
          <c:h val="5.4477097856811436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losses'!$C$140</c:f>
          <c:strCache>
            <c:ptCount val="1"/>
            <c:pt idx="0">
              <c:v>Inputs of Nr to "forests and semi-natural vegetation"</c:v>
            </c:pt>
          </c:strCache>
        </c:strRef>
      </c:tx>
      <c:layout>
        <c:manualLayout>
          <c:xMode val="edge"/>
          <c:yMode val="edge"/>
          <c:x val="0.12932465346081112"/>
          <c:y val="0"/>
        </c:manualLayout>
      </c:layout>
      <c:overlay val="0"/>
      <c:txPr>
        <a:bodyPr/>
        <a:lstStyle/>
        <a:p>
          <a:pPr>
            <a:defRPr sz="1400"/>
          </a:pPr>
          <a:endParaRPr lang="en-US"/>
        </a:p>
      </c:txPr>
    </c:title>
    <c:autoTitleDeleted val="0"/>
    <c:plotArea>
      <c:layout>
        <c:manualLayout>
          <c:layoutTarget val="inner"/>
          <c:xMode val="edge"/>
          <c:yMode val="edge"/>
          <c:x val="8.2325896992728298E-2"/>
          <c:y val="0.13536403462577459"/>
          <c:w val="0.87560110471459163"/>
          <c:h val="0.72740125458180449"/>
        </c:manualLayout>
      </c:layout>
      <c:barChart>
        <c:barDir val="col"/>
        <c:grouping val="stacked"/>
        <c:varyColors val="0"/>
        <c:ser>
          <c:idx val="2"/>
          <c:order val="0"/>
          <c:tx>
            <c:strRef>
              <c:f>'3.3b Time series Nr losses'!$F$147</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losses'!$F$148:$F$159</c15:sqref>
                  </c15:fullRef>
                </c:ext>
              </c:extLst>
              <c:f>'3.3b Time series Nr losses'!$F$148:$F$150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0-D4DC-4207-9CA8-A3446AFDA5CA}"/>
            </c:ext>
          </c:extLst>
        </c:ser>
        <c:ser>
          <c:idx val="3"/>
          <c:order val="1"/>
          <c:tx>
            <c:strRef>
              <c:f>'3.3b Time series Nr losses'!$G$147</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losses'!$G$148:$G$159</c15:sqref>
                  </c15:fullRef>
                </c:ext>
              </c:extLst>
              <c:f>'3.3b Time series Nr losses'!$G$148:$G$150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D4DC-4207-9CA8-A3446AFDA5CA}"/>
            </c:ext>
          </c:extLst>
        </c:ser>
        <c:ser>
          <c:idx val="0"/>
          <c:order val="2"/>
          <c:tx>
            <c:strRef>
              <c:f>'3.3b Time series Nr losses'!$E$147</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losses'!$E$148:$E$159</c15:sqref>
                  </c15:fullRef>
                </c:ext>
              </c:extLst>
              <c:f>'3.3b Time series Nr losses'!$E$148:$E$150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2-D4DC-4207-9CA8-A3446AFDA5CA}"/>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Reactie</a:t>
                </a:r>
                <a:r>
                  <a:rPr lang="en-US" baseline="0"/>
                  <a:t> N-losses in </a:t>
                </a:r>
                <a:r>
                  <a:rPr lang="en-US"/>
                  <a:t>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7.8689396718557278E-2"/>
          <c:y val="0.94165606316366779"/>
          <c:w val="0.870034903874782"/>
          <c:h val="5.4477097856811436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losses'!$C$140</c:f>
          <c:strCache>
            <c:ptCount val="1"/>
            <c:pt idx="0">
              <c:v>Inputs of Nr to "forests and semi-natural vegetation"</c:v>
            </c:pt>
          </c:strCache>
        </c:strRef>
      </c:tx>
      <c:layout>
        <c:manualLayout>
          <c:xMode val="edge"/>
          <c:yMode val="edge"/>
          <c:x val="0.14891263311654296"/>
          <c:y val="0"/>
        </c:manualLayout>
      </c:layout>
      <c:overlay val="0"/>
      <c:txPr>
        <a:bodyPr/>
        <a:lstStyle/>
        <a:p>
          <a:pPr>
            <a:defRPr sz="1400"/>
          </a:pPr>
          <a:endParaRPr lang="en-US"/>
        </a:p>
      </c:txPr>
    </c:title>
    <c:autoTitleDeleted val="0"/>
    <c:plotArea>
      <c:layout>
        <c:manualLayout>
          <c:layoutTarget val="inner"/>
          <c:xMode val="edge"/>
          <c:yMode val="edge"/>
          <c:x val="8.2325896992728298E-2"/>
          <c:y val="0.13530646272786473"/>
          <c:w val="0.87560110471459163"/>
          <c:h val="0.72745879689883097"/>
        </c:manualLayout>
      </c:layout>
      <c:barChart>
        <c:barDir val="col"/>
        <c:grouping val="clustered"/>
        <c:varyColors val="0"/>
        <c:ser>
          <c:idx val="2"/>
          <c:order val="0"/>
          <c:tx>
            <c:strRef>
              <c:f>'3.3b Time series Nr losses'!$E$147</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losses'!$E$148:$E$159</c15:sqref>
                  </c15:fullRef>
                </c:ext>
              </c:extLst>
              <c:f>'3.3b Time series Nr losses'!$E$148:$E$150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0-6C6C-408A-A314-62AC2AD73F06}"/>
            </c:ext>
          </c:extLst>
        </c:ser>
        <c:ser>
          <c:idx val="0"/>
          <c:order val="1"/>
          <c:tx>
            <c:strRef>
              <c:f>'3.3b Time series Nr losses'!$F$147</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losses'!$F$148:$F$159</c15:sqref>
                  </c15:fullRef>
                </c:ext>
              </c:extLst>
              <c:f>'3.3b Time series Nr losses'!$F$148:$F$150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6C6C-408A-A314-62AC2AD73F06}"/>
            </c:ext>
          </c:extLst>
        </c:ser>
        <c:ser>
          <c:idx val="1"/>
          <c:order val="2"/>
          <c:tx>
            <c:strRef>
              <c:f>'3.3b Time series Nr losses'!$G$147</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losses'!$G$148:$G$159</c15:sqref>
                  </c15:fullRef>
                </c:ext>
              </c:extLst>
              <c:f>'3.3b Time series Nr losses'!$G$148:$G$150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2-6C6C-408A-A314-62AC2AD73F06}"/>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Reactive N-losses</a:t>
                </a:r>
                <a:r>
                  <a:rPr lang="en-US" baseline="0"/>
                  <a:t> in</a:t>
                </a:r>
                <a:r>
                  <a:rPr lang="en-US"/>
                  <a:t>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0817546247765618E-2"/>
          <c:y val="0.93571538934762266"/>
          <c:w val="0.86236525275259612"/>
          <c:h val="5.4422360342649037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'3.3b Time series Nr losses'!$C$140</c:f>
          <c:strCache>
            <c:ptCount val="1"/>
            <c:pt idx="0">
              <c:v>Inputs of Nr to "forests and semi-natural vegetation"</c:v>
            </c:pt>
          </c:strCache>
        </c:strRef>
      </c:tx>
      <c:layout>
        <c:manualLayout>
          <c:xMode val="edge"/>
          <c:yMode val="edge"/>
          <c:x val="0.12932465346081112"/>
          <c:y val="0"/>
        </c:manualLayout>
      </c:layout>
      <c:overlay val="0"/>
      <c:txPr>
        <a:bodyPr/>
        <a:lstStyle/>
        <a:p>
          <a:pPr>
            <a:defRPr sz="1400"/>
          </a:pPr>
          <a:endParaRPr lang="en-US"/>
        </a:p>
      </c:txPr>
    </c:title>
    <c:autoTitleDeleted val="0"/>
    <c:plotArea>
      <c:layout>
        <c:manualLayout>
          <c:layoutTarget val="inner"/>
          <c:xMode val="edge"/>
          <c:yMode val="edge"/>
          <c:x val="0.10764642082429501"/>
          <c:y val="0.13536403462577459"/>
          <c:w val="0.85028052028837564"/>
          <c:h val="0.72740125458180449"/>
        </c:manualLayout>
      </c:layout>
      <c:barChart>
        <c:barDir val="col"/>
        <c:grouping val="percentStacked"/>
        <c:varyColors val="0"/>
        <c:ser>
          <c:idx val="2"/>
          <c:order val="0"/>
          <c:tx>
            <c:strRef>
              <c:f>'3.3b Time series Nr losses'!$F$147</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losses'!$F$148:$F$159</c15:sqref>
                  </c15:fullRef>
                </c:ext>
              </c:extLst>
              <c:f>'3.3b Time series Nr losses'!$F$148:$F$150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0-4F87-400B-9C7E-0455A6CE9252}"/>
            </c:ext>
          </c:extLst>
        </c:ser>
        <c:ser>
          <c:idx val="3"/>
          <c:order val="1"/>
          <c:tx>
            <c:strRef>
              <c:f>'3.3b Time series Nr losses'!$G$147</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losses'!$G$148:$G$159</c15:sqref>
                  </c15:fullRef>
                </c:ext>
              </c:extLst>
              <c:f>'3.3b Time series Nr losses'!$G$148:$G$150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1-4F87-400B-9C7E-0455A6CE9252}"/>
            </c:ext>
          </c:extLst>
        </c:ser>
        <c:ser>
          <c:idx val="0"/>
          <c:order val="2"/>
          <c:tx>
            <c:strRef>
              <c:f>'3.3b Time series Nr losses'!$E$147</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'3.3b Time series Nr losses'!$D$148:$D$159</c15:sqref>
                  </c15:fullRef>
                </c:ext>
              </c:extLst>
              <c:f>'3.3b Time series Nr losses'!$D$148:$D$150</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'3.3b Time series Nr losses'!$E$148:$E$159</c15:sqref>
                  </c15:fullRef>
                </c:ext>
              </c:extLst>
              <c:f>'3.3b Time series Nr losses'!$E$148:$E$150</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2-4F87-400B-9C7E-0455A6CE925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 species in reactie</a:t>
                </a:r>
                <a:r>
                  <a:rPr lang="en-US" baseline="0"/>
                  <a:t> N-losses </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7.8689396718557278E-2"/>
          <c:y val="0.94165606316366779"/>
          <c:w val="0.61682895772191737"/>
          <c:h val="5.4477097856811436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by species</a:t>
            </a:r>
          </a:p>
        </c:rich>
      </c:tx>
      <c:layout>
        <c:manualLayout>
          <c:xMode val="edge"/>
          <c:yMode val="edge"/>
          <c:x val="0.39850039569081946"/>
          <c:y val="0"/>
        </c:manualLayout>
      </c:layout>
      <c:overlay val="0"/>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'3.3c Time series input output'!$E$29</c:f>
              <c:strCache>
                <c:ptCount val="1"/>
                <c:pt idx="0">
                  <c:v>NOx</c:v>
                </c:pt>
              </c:strCache>
            </c:strRef>
          </c:tx>
          <c:spPr>
            <a:solidFill>
              <a:schemeClr val="accent4">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output'!$E$31:$E$42</c15:sqref>
                  </c15:fullRef>
                </c:ext>
              </c:extLst>
              <c:f>'3.3c Time series input output'!$E$31:$E$33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79F0-4F2B-9AA5-4D9C0BA37C42}"/>
            </c:ext>
          </c:extLst>
        </c:ser>
        <c:ser>
          <c:idx val="1"/>
          <c:order val="1"/>
          <c:tx>
            <c:strRef>
              <c:f>'3.3c Time series input output'!$F$29</c:f>
              <c:strCache>
                <c:ptCount val="1"/>
                <c:pt idx="0">
                  <c:v>NH3</c:v>
                </c:pt>
              </c:strCache>
            </c:strRef>
          </c:tx>
          <c:spPr>
            <a:solidFill>
              <a:schemeClr val="accent4">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output'!$F$31:$F$42</c15:sqref>
                  </c15:fullRef>
                </c:ext>
              </c:extLst>
              <c:f>'3.3c Time series input output'!$F$31:$F$33</c:f>
              <c:numCache>
                <c:formatCode>General</c:formatCode>
                <c:ptCount val="3"/>
                <c:pt idx="0">
                  <c:v>17.5</c:v>
                </c:pt>
                <c:pt idx="1">
                  <c:v>14</c:v>
                </c:pt>
                <c:pt idx="2">
                  <c:v>11.200000000000001</c:v>
                </c:pt>
              </c:numCache>
            </c:numRef>
          </c:val>
          <c:extLst>
            <c:ext xmlns:c16="http://schemas.microsoft.com/office/drawing/2014/chart" uri="{C3380CC4-5D6E-409C-BE32-E72D297353CC}">
              <c16:uniqueId val="{00000001-79F0-4F2B-9AA5-4D9C0BA37C42}"/>
            </c:ext>
          </c:extLst>
        </c:ser>
        <c:ser>
          <c:idx val="2"/>
          <c:order val="2"/>
          <c:tx>
            <c:strRef>
              <c:f>'3.3c Time series input output'!$G$29</c:f>
              <c:strCache>
                <c:ptCount val="1"/>
                <c:pt idx="0">
                  <c:v>N2O</c:v>
                </c:pt>
              </c:strCache>
            </c:strRef>
          </c:tx>
          <c:spPr>
            <a:solidFill>
              <a:schemeClr val="accent4">
                <a:lumMod val="20000"/>
                <a:lumOff val="8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output'!$G$31:$G$42</c15:sqref>
                  </c15:fullRef>
                </c:ext>
              </c:extLst>
              <c:f>'3.3c Time series input output'!$G$31:$G$33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79F0-4F2B-9AA5-4D9C0BA37C42}"/>
            </c:ext>
          </c:extLst>
        </c:ser>
        <c:ser>
          <c:idx val="5"/>
          <c:order val="3"/>
          <c:tx>
            <c:strRef>
              <c:f>'3.3c Time series input output'!$H$29</c:f>
              <c:strCache>
                <c:ptCount val="1"/>
                <c:pt idx="0">
                  <c:v>Nmix</c:v>
                </c:pt>
              </c:strCache>
            </c:strRef>
          </c:tx>
          <c:spPr>
            <a:solidFill>
              <a:schemeClr val="accent6"/>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output'!$H$31:$H$42</c15:sqref>
                  </c15:fullRef>
                </c:ext>
              </c:extLst>
              <c:f>'3.3c Time series input output'!$H$31:$H$33</c:f>
              <c:numCache>
                <c:formatCode>General</c:formatCode>
                <c:ptCount val="3"/>
                <c:pt idx="0">
                  <c:v>110</c:v>
                </c:pt>
                <c:pt idx="1">
                  <c:v>88</c:v>
                </c:pt>
                <c:pt idx="2">
                  <c:v>70.400000000000006</c:v>
                </c:pt>
              </c:numCache>
            </c:numRef>
          </c:val>
          <c:extLst>
            <c:ext xmlns:c16="http://schemas.microsoft.com/office/drawing/2014/chart" uri="{C3380CC4-5D6E-409C-BE32-E72D297353CC}">
              <c16:uniqueId val="{00000003-79F0-4F2B-9AA5-4D9C0BA37C42}"/>
            </c:ext>
          </c:extLst>
        </c:ser>
        <c:ser>
          <c:idx val="6"/>
          <c:order val="4"/>
          <c:tx>
            <c:strRef>
              <c:f>'3.3c Time series input output'!$I$29</c:f>
              <c:strCache>
                <c:ptCount val="1"/>
                <c:pt idx="0">
                  <c:v>N2</c:v>
                </c:pt>
              </c:strCache>
            </c:strRef>
          </c:tx>
          <c:spPr>
            <a:solidFill>
              <a:schemeClr val="bg1">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output'!$I$31:$I$42</c15:sqref>
                  </c15:fullRef>
                </c:ext>
              </c:extLst>
              <c:f>'3.3c Time series input output'!$I$31:$I$33</c:f>
              <c:numCache>
                <c:formatCode>General</c:formatCode>
                <c:ptCount val="3"/>
                <c:pt idx="0">
                  <c:v>28.75</c:v>
                </c:pt>
                <c:pt idx="1">
                  <c:v>23</c:v>
                </c:pt>
                <c:pt idx="2">
                  <c:v>18.400000000000002</c:v>
                </c:pt>
              </c:numCache>
            </c:numRef>
          </c:val>
          <c:extLst>
            <c:ext xmlns:c16="http://schemas.microsoft.com/office/drawing/2014/chart" uri="{C3380CC4-5D6E-409C-BE32-E72D297353CC}">
              <c16:uniqueId val="{00000004-79F0-4F2B-9AA5-4D9C0BA37C42}"/>
            </c:ext>
          </c:extLst>
        </c:ser>
        <c:ser>
          <c:idx val="7"/>
          <c:order val="5"/>
          <c:tx>
            <c:strRef>
              <c:f>'3.3c Time series input output'!$J$29</c:f>
              <c:strCache>
                <c:ptCount val="1"/>
                <c:pt idx="0">
                  <c:v>OXN</c:v>
                </c:pt>
              </c:strCache>
            </c:strRef>
          </c:tx>
          <c:spPr>
            <a:solidFill>
              <a:schemeClr val="accent2">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output'!$J$31:$J$42</c15:sqref>
                  </c15:fullRef>
                </c:ext>
              </c:extLst>
              <c:f>'3.3c Time series input output'!$J$31:$J$33</c:f>
              <c:numCache>
                <c:formatCode>General</c:formatCode>
                <c:ptCount val="3"/>
                <c:pt idx="0">
                  <c:v>11.25</c:v>
                </c:pt>
                <c:pt idx="1">
                  <c:v>9</c:v>
                </c:pt>
                <c:pt idx="2">
                  <c:v>7.2</c:v>
                </c:pt>
              </c:numCache>
            </c:numRef>
          </c:val>
          <c:extLst>
            <c:ext xmlns:c16="http://schemas.microsoft.com/office/drawing/2014/chart" uri="{C3380CC4-5D6E-409C-BE32-E72D297353CC}">
              <c16:uniqueId val="{00000005-79F0-4F2B-9AA5-4D9C0BA37C42}"/>
            </c:ext>
          </c:extLst>
        </c:ser>
        <c:ser>
          <c:idx val="8"/>
          <c:order val="6"/>
          <c:tx>
            <c:strRef>
              <c:f>'3.3c Time series input output'!$K$29</c:f>
              <c:strCache>
                <c:ptCount val="1"/>
                <c:pt idx="0">
                  <c:v>RDN</c:v>
                </c:pt>
              </c:strCache>
            </c:strRef>
          </c:tx>
          <c:spPr>
            <a:solidFill>
              <a:schemeClr val="accent2">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output'!$K$31:$K$42</c15:sqref>
                  </c15:fullRef>
                </c:ext>
              </c:extLst>
              <c:f>'3.3c Time series input output'!$K$31:$K$33</c:f>
              <c:numCache>
                <c:formatCode>General</c:formatCode>
                <c:ptCount val="3"/>
                <c:pt idx="0">
                  <c:v>11.25</c:v>
                </c:pt>
                <c:pt idx="1">
                  <c:v>9</c:v>
                </c:pt>
                <c:pt idx="2">
                  <c:v>7.2</c:v>
                </c:pt>
              </c:numCache>
            </c:numRef>
          </c:val>
          <c:extLst>
            <c:ext xmlns:c16="http://schemas.microsoft.com/office/drawing/2014/chart" uri="{C3380CC4-5D6E-409C-BE32-E72D297353CC}">
              <c16:uniqueId val="{00000006-79F0-4F2B-9AA5-4D9C0BA37C4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by species</a:t>
            </a:r>
          </a:p>
        </c:rich>
      </c:tx>
      <c:layout>
        <c:manualLayout>
          <c:xMode val="edge"/>
          <c:yMode val="edge"/>
          <c:x val="0.40499149411934865"/>
          <c:y val="0"/>
        </c:manualLayout>
      </c:layout>
      <c:overlay val="0"/>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'3.3c Time series input output'!$E$29</c:f>
              <c:strCache>
                <c:ptCount val="1"/>
                <c:pt idx="0">
                  <c:v>NOx</c:v>
                </c:pt>
              </c:strCache>
            </c:strRef>
          </c:tx>
          <c:spPr>
            <a:solidFill>
              <a:schemeClr val="accent4">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output'!$E$31:$E$42</c15:sqref>
                  </c15:fullRef>
                </c:ext>
              </c:extLst>
              <c:f>'3.3c Time series input output'!$E$31:$E$33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75B5-480A-BC1F-9BEC8112D13B}"/>
            </c:ext>
          </c:extLst>
        </c:ser>
        <c:ser>
          <c:idx val="1"/>
          <c:order val="1"/>
          <c:tx>
            <c:strRef>
              <c:f>'3.3c Time series input output'!$F$29</c:f>
              <c:strCache>
                <c:ptCount val="1"/>
                <c:pt idx="0">
                  <c:v>NH3</c:v>
                </c:pt>
              </c:strCache>
            </c:strRef>
          </c:tx>
          <c:spPr>
            <a:solidFill>
              <a:schemeClr val="accent4">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output'!$F$31:$F$42</c15:sqref>
                  </c15:fullRef>
                </c:ext>
              </c:extLst>
              <c:f>'3.3c Time series input output'!$F$31:$F$33</c:f>
              <c:numCache>
                <c:formatCode>General</c:formatCode>
                <c:ptCount val="3"/>
                <c:pt idx="0">
                  <c:v>17.5</c:v>
                </c:pt>
                <c:pt idx="1">
                  <c:v>14</c:v>
                </c:pt>
                <c:pt idx="2">
                  <c:v>11.200000000000001</c:v>
                </c:pt>
              </c:numCache>
            </c:numRef>
          </c:val>
          <c:extLst>
            <c:ext xmlns:c16="http://schemas.microsoft.com/office/drawing/2014/chart" uri="{C3380CC4-5D6E-409C-BE32-E72D297353CC}">
              <c16:uniqueId val="{00000001-75B5-480A-BC1F-9BEC8112D13B}"/>
            </c:ext>
          </c:extLst>
        </c:ser>
        <c:ser>
          <c:idx val="2"/>
          <c:order val="2"/>
          <c:tx>
            <c:strRef>
              <c:f>'3.3c Time series input output'!$G$29</c:f>
              <c:strCache>
                <c:ptCount val="1"/>
                <c:pt idx="0">
                  <c:v>N2O</c:v>
                </c:pt>
              </c:strCache>
            </c:strRef>
          </c:tx>
          <c:spPr>
            <a:solidFill>
              <a:schemeClr val="accent4">
                <a:lumMod val="20000"/>
                <a:lumOff val="8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output'!$G$31:$G$42</c15:sqref>
                  </c15:fullRef>
                </c:ext>
              </c:extLst>
              <c:f>'3.3c Time series input output'!$G$31:$G$33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75B5-480A-BC1F-9BEC8112D13B}"/>
            </c:ext>
          </c:extLst>
        </c:ser>
        <c:ser>
          <c:idx val="5"/>
          <c:order val="3"/>
          <c:tx>
            <c:strRef>
              <c:f>'3.3c Time series input output'!$H$29</c:f>
              <c:strCache>
                <c:ptCount val="1"/>
                <c:pt idx="0">
                  <c:v>Nmix</c:v>
                </c:pt>
              </c:strCache>
            </c:strRef>
          </c:tx>
          <c:spPr>
            <a:solidFill>
              <a:schemeClr val="accent6"/>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output'!$H$31:$H$42</c15:sqref>
                  </c15:fullRef>
                </c:ext>
              </c:extLst>
              <c:f>'3.3c Time series input output'!$H$31:$H$33</c:f>
              <c:numCache>
                <c:formatCode>General</c:formatCode>
                <c:ptCount val="3"/>
                <c:pt idx="0">
                  <c:v>110</c:v>
                </c:pt>
                <c:pt idx="1">
                  <c:v>88</c:v>
                </c:pt>
                <c:pt idx="2">
                  <c:v>70.400000000000006</c:v>
                </c:pt>
              </c:numCache>
            </c:numRef>
          </c:val>
          <c:extLst>
            <c:ext xmlns:c16="http://schemas.microsoft.com/office/drawing/2014/chart" uri="{C3380CC4-5D6E-409C-BE32-E72D297353CC}">
              <c16:uniqueId val="{00000003-75B5-480A-BC1F-9BEC8112D13B}"/>
            </c:ext>
          </c:extLst>
        </c:ser>
        <c:ser>
          <c:idx val="6"/>
          <c:order val="4"/>
          <c:tx>
            <c:strRef>
              <c:f>'3.3c Time series input output'!$I$29</c:f>
              <c:strCache>
                <c:ptCount val="1"/>
                <c:pt idx="0">
                  <c:v>N2</c:v>
                </c:pt>
              </c:strCache>
            </c:strRef>
          </c:tx>
          <c:spPr>
            <a:solidFill>
              <a:schemeClr val="bg1">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output'!$I$31:$I$42</c15:sqref>
                  </c15:fullRef>
                </c:ext>
              </c:extLst>
              <c:f>'3.3c Time series input output'!$I$31:$I$33</c:f>
              <c:numCache>
                <c:formatCode>General</c:formatCode>
                <c:ptCount val="3"/>
                <c:pt idx="0">
                  <c:v>28.75</c:v>
                </c:pt>
                <c:pt idx="1">
                  <c:v>23</c:v>
                </c:pt>
                <c:pt idx="2">
                  <c:v>18.400000000000002</c:v>
                </c:pt>
              </c:numCache>
            </c:numRef>
          </c:val>
          <c:extLst>
            <c:ext xmlns:c16="http://schemas.microsoft.com/office/drawing/2014/chart" uri="{C3380CC4-5D6E-409C-BE32-E72D297353CC}">
              <c16:uniqueId val="{00000004-75B5-480A-BC1F-9BEC8112D13B}"/>
            </c:ext>
          </c:extLst>
        </c:ser>
        <c:ser>
          <c:idx val="7"/>
          <c:order val="5"/>
          <c:tx>
            <c:strRef>
              <c:f>'3.3c Time series input output'!$J$29</c:f>
              <c:strCache>
                <c:ptCount val="1"/>
                <c:pt idx="0">
                  <c:v>OXN</c:v>
                </c:pt>
              </c:strCache>
            </c:strRef>
          </c:tx>
          <c:spPr>
            <a:solidFill>
              <a:schemeClr val="accent2">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output'!$J$31:$J$42</c15:sqref>
                  </c15:fullRef>
                </c:ext>
              </c:extLst>
              <c:f>'3.3c Time series input output'!$J$31:$J$33</c:f>
              <c:numCache>
                <c:formatCode>General</c:formatCode>
                <c:ptCount val="3"/>
                <c:pt idx="0">
                  <c:v>11.25</c:v>
                </c:pt>
                <c:pt idx="1">
                  <c:v>9</c:v>
                </c:pt>
                <c:pt idx="2">
                  <c:v>7.2</c:v>
                </c:pt>
              </c:numCache>
            </c:numRef>
          </c:val>
          <c:extLst>
            <c:ext xmlns:c16="http://schemas.microsoft.com/office/drawing/2014/chart" uri="{C3380CC4-5D6E-409C-BE32-E72D297353CC}">
              <c16:uniqueId val="{00000005-75B5-480A-BC1F-9BEC8112D13B}"/>
            </c:ext>
          </c:extLst>
        </c:ser>
        <c:ser>
          <c:idx val="8"/>
          <c:order val="6"/>
          <c:tx>
            <c:strRef>
              <c:f>'3.3c Time series input output'!$K$29</c:f>
              <c:strCache>
                <c:ptCount val="1"/>
                <c:pt idx="0">
                  <c:v>RDN</c:v>
                </c:pt>
              </c:strCache>
            </c:strRef>
          </c:tx>
          <c:spPr>
            <a:solidFill>
              <a:schemeClr val="accent2">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output'!$K$31:$K$42</c15:sqref>
                  </c15:fullRef>
                </c:ext>
              </c:extLst>
              <c:f>'3.3c Time series input output'!$K$31:$K$33</c:f>
              <c:numCache>
                <c:formatCode>General</c:formatCode>
                <c:ptCount val="3"/>
                <c:pt idx="0">
                  <c:v>11.25</c:v>
                </c:pt>
                <c:pt idx="1">
                  <c:v>9</c:v>
                </c:pt>
                <c:pt idx="2">
                  <c:v>7.2</c:v>
                </c:pt>
              </c:numCache>
            </c:numRef>
          </c:val>
          <c:extLst>
            <c:ext xmlns:c16="http://schemas.microsoft.com/office/drawing/2014/chart" uri="{C3380CC4-5D6E-409C-BE32-E72D297353CC}">
              <c16:uniqueId val="{00000006-75B5-480A-BC1F-9BEC8112D13B}"/>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en-US" sz="1000" b="1" i="0" u="none" strike="noStrike" kern="1200" baseline="0">
                    <a:solidFill>
                      <a:sysClr val="windowText" lastClr="000000"/>
                    </a:solidFill>
                  </a:rPr>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2066733783978139"/>
          <c:w val="0.81609796239797616"/>
          <c:h val="5.627766520213502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by species</a:t>
            </a:r>
          </a:p>
        </c:rich>
      </c:tx>
      <c:layout>
        <c:manualLayout>
          <c:xMode val="edge"/>
          <c:yMode val="edge"/>
          <c:x val="0.40443809565961925"/>
          <c:y val="3.1808981804511013E-3"/>
        </c:manualLayout>
      </c:layout>
      <c:overlay val="0"/>
    </c:title>
    <c:autoTitleDeleted val="0"/>
    <c:plotArea>
      <c:layout>
        <c:manualLayout>
          <c:layoutTarget val="inner"/>
          <c:xMode val="edge"/>
          <c:yMode val="edge"/>
          <c:x val="9.2864224567850859E-2"/>
          <c:y val="7.8124092529908373E-2"/>
          <c:w val="0.86506266116700425"/>
          <c:h val="0.78464131145709093"/>
        </c:manualLayout>
      </c:layout>
      <c:barChart>
        <c:barDir val="col"/>
        <c:grouping val="percentStacked"/>
        <c:varyColors val="0"/>
        <c:ser>
          <c:idx val="0"/>
          <c:order val="0"/>
          <c:tx>
            <c:strRef>
              <c:f>'3.3c Time series input output'!$E$29</c:f>
              <c:strCache>
                <c:ptCount val="1"/>
                <c:pt idx="0">
                  <c:v>NOx</c:v>
                </c:pt>
              </c:strCache>
            </c:strRef>
          </c:tx>
          <c:spPr>
            <a:solidFill>
              <a:schemeClr val="accent4">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output'!$E$31:$E$42</c15:sqref>
                  </c15:fullRef>
                </c:ext>
              </c:extLst>
              <c:f>'3.3c Time series input output'!$E$31:$E$33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3E26-4D2A-ABBF-BA63C3EBE058}"/>
            </c:ext>
          </c:extLst>
        </c:ser>
        <c:ser>
          <c:idx val="1"/>
          <c:order val="1"/>
          <c:tx>
            <c:strRef>
              <c:f>'3.3c Time series input output'!$F$29</c:f>
              <c:strCache>
                <c:ptCount val="1"/>
                <c:pt idx="0">
                  <c:v>NH3</c:v>
                </c:pt>
              </c:strCache>
            </c:strRef>
          </c:tx>
          <c:spPr>
            <a:solidFill>
              <a:schemeClr val="accent4">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output'!$F$31:$F$42</c15:sqref>
                  </c15:fullRef>
                </c:ext>
              </c:extLst>
              <c:f>'3.3c Time series input output'!$F$31:$F$33</c:f>
              <c:numCache>
                <c:formatCode>General</c:formatCode>
                <c:ptCount val="3"/>
                <c:pt idx="0">
                  <c:v>17.5</c:v>
                </c:pt>
                <c:pt idx="1">
                  <c:v>14</c:v>
                </c:pt>
                <c:pt idx="2">
                  <c:v>11.200000000000001</c:v>
                </c:pt>
              </c:numCache>
            </c:numRef>
          </c:val>
          <c:extLst>
            <c:ext xmlns:c16="http://schemas.microsoft.com/office/drawing/2014/chart" uri="{C3380CC4-5D6E-409C-BE32-E72D297353CC}">
              <c16:uniqueId val="{00000001-3E26-4D2A-ABBF-BA63C3EBE058}"/>
            </c:ext>
          </c:extLst>
        </c:ser>
        <c:ser>
          <c:idx val="2"/>
          <c:order val="2"/>
          <c:tx>
            <c:strRef>
              <c:f>'3.3c Time series input output'!$G$29</c:f>
              <c:strCache>
                <c:ptCount val="1"/>
                <c:pt idx="0">
                  <c:v>N2O</c:v>
                </c:pt>
              </c:strCache>
            </c:strRef>
          </c:tx>
          <c:spPr>
            <a:solidFill>
              <a:schemeClr val="accent4">
                <a:lumMod val="20000"/>
                <a:lumOff val="8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output'!$G$31:$G$42</c15:sqref>
                  </c15:fullRef>
                </c:ext>
              </c:extLst>
              <c:f>'3.3c Time series input output'!$G$31:$G$33</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2-3E26-4D2A-ABBF-BA63C3EBE058}"/>
            </c:ext>
          </c:extLst>
        </c:ser>
        <c:ser>
          <c:idx val="5"/>
          <c:order val="3"/>
          <c:tx>
            <c:strRef>
              <c:f>'3.3c Time series input output'!$H$29</c:f>
              <c:strCache>
                <c:ptCount val="1"/>
                <c:pt idx="0">
                  <c:v>Nmix</c:v>
                </c:pt>
              </c:strCache>
            </c:strRef>
          </c:tx>
          <c:spPr>
            <a:solidFill>
              <a:schemeClr val="accent6"/>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output'!$H$31:$H$42</c15:sqref>
                  </c15:fullRef>
                </c:ext>
              </c:extLst>
              <c:f>'3.3c Time series input output'!$H$31:$H$33</c:f>
              <c:numCache>
                <c:formatCode>General</c:formatCode>
                <c:ptCount val="3"/>
                <c:pt idx="0">
                  <c:v>110</c:v>
                </c:pt>
                <c:pt idx="1">
                  <c:v>88</c:v>
                </c:pt>
                <c:pt idx="2">
                  <c:v>70.400000000000006</c:v>
                </c:pt>
              </c:numCache>
            </c:numRef>
          </c:val>
          <c:extLst>
            <c:ext xmlns:c16="http://schemas.microsoft.com/office/drawing/2014/chart" uri="{C3380CC4-5D6E-409C-BE32-E72D297353CC}">
              <c16:uniqueId val="{00000003-3E26-4D2A-ABBF-BA63C3EBE058}"/>
            </c:ext>
          </c:extLst>
        </c:ser>
        <c:ser>
          <c:idx val="6"/>
          <c:order val="4"/>
          <c:tx>
            <c:strRef>
              <c:f>'3.3c Time series input output'!$I$29</c:f>
              <c:strCache>
                <c:ptCount val="1"/>
                <c:pt idx="0">
                  <c:v>N2</c:v>
                </c:pt>
              </c:strCache>
            </c:strRef>
          </c:tx>
          <c:spPr>
            <a:solidFill>
              <a:schemeClr val="bg1">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output'!$I$31:$I$42</c15:sqref>
                  </c15:fullRef>
                </c:ext>
              </c:extLst>
              <c:f>'3.3c Time series input output'!$I$31:$I$33</c:f>
              <c:numCache>
                <c:formatCode>General</c:formatCode>
                <c:ptCount val="3"/>
                <c:pt idx="0">
                  <c:v>28.75</c:v>
                </c:pt>
                <c:pt idx="1">
                  <c:v>23</c:v>
                </c:pt>
                <c:pt idx="2">
                  <c:v>18.400000000000002</c:v>
                </c:pt>
              </c:numCache>
            </c:numRef>
          </c:val>
          <c:extLst>
            <c:ext xmlns:c16="http://schemas.microsoft.com/office/drawing/2014/chart" uri="{C3380CC4-5D6E-409C-BE32-E72D297353CC}">
              <c16:uniqueId val="{00000004-3E26-4D2A-ABBF-BA63C3EBE058}"/>
            </c:ext>
          </c:extLst>
        </c:ser>
        <c:ser>
          <c:idx val="7"/>
          <c:order val="5"/>
          <c:tx>
            <c:strRef>
              <c:f>'3.3c Time series input output'!$J$29</c:f>
              <c:strCache>
                <c:ptCount val="1"/>
                <c:pt idx="0">
                  <c:v>OXN</c:v>
                </c:pt>
              </c:strCache>
            </c:strRef>
          </c:tx>
          <c:spPr>
            <a:solidFill>
              <a:schemeClr val="accent2">
                <a:lumMod val="75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output'!$J$31:$J$42</c15:sqref>
                  </c15:fullRef>
                </c:ext>
              </c:extLst>
              <c:f>'3.3c Time series input output'!$J$31:$J$33</c:f>
              <c:numCache>
                <c:formatCode>General</c:formatCode>
                <c:ptCount val="3"/>
                <c:pt idx="0">
                  <c:v>11.25</c:v>
                </c:pt>
                <c:pt idx="1">
                  <c:v>9</c:v>
                </c:pt>
                <c:pt idx="2">
                  <c:v>7.2</c:v>
                </c:pt>
              </c:numCache>
            </c:numRef>
          </c:val>
          <c:extLst>
            <c:ext xmlns:c16="http://schemas.microsoft.com/office/drawing/2014/chart" uri="{C3380CC4-5D6E-409C-BE32-E72D297353CC}">
              <c16:uniqueId val="{00000005-3E26-4D2A-ABBF-BA63C3EBE058}"/>
            </c:ext>
          </c:extLst>
        </c:ser>
        <c:ser>
          <c:idx val="8"/>
          <c:order val="6"/>
          <c:tx>
            <c:strRef>
              <c:f>'3.3c Time series input output'!$K$29</c:f>
              <c:strCache>
                <c:ptCount val="1"/>
                <c:pt idx="0">
                  <c:v>RDN</c:v>
                </c:pt>
              </c:strCache>
            </c:strRef>
          </c:tx>
          <c:spPr>
            <a:solidFill>
              <a:schemeClr val="accent2">
                <a:lumMod val="60000"/>
                <a:lumOff val="40000"/>
              </a:schemeClr>
            </a:solidFill>
          </c:spPr>
          <c:invertIfNegative val="0"/>
          <c:cat>
            <c:strRef>
              <c:extLst>
                <c:ext xmlns:c15="http://schemas.microsoft.com/office/drawing/2012/chart" uri="{02D57815-91ED-43cb-92C2-25804820EDAC}">
                  <c15:fullRef>
                    <c15:sqref>'3.3c Time series input output'!$D$31:$D$42</c15:sqref>
                  </c15:fullRef>
                </c:ext>
              </c:extLst>
              <c:f>'3.3c Time series input output'!$D$31:$D$33</c:f>
              <c:strCache>
                <c:ptCount val="3"/>
                <c:pt idx="0">
                  <c:v>2018</c:v>
                </c:pt>
                <c:pt idx="1">
                  <c:v>2020</c:v>
                </c:pt>
                <c:pt idx="2">
                  <c:v>2022</c:v>
                </c:pt>
              </c:strCache>
            </c:strRef>
          </c:cat>
          <c:val>
            <c:numRef>
              <c:extLst>
                <c:ext xmlns:c15="http://schemas.microsoft.com/office/drawing/2012/chart" uri="{02D57815-91ED-43cb-92C2-25804820EDAC}">
                  <c15:fullRef>
                    <c15:sqref>'3.3c Time series input output'!$K$31:$K$42</c15:sqref>
                  </c15:fullRef>
                </c:ext>
              </c:extLst>
              <c:f>'3.3c Time series input output'!$K$31:$K$33</c:f>
              <c:numCache>
                <c:formatCode>General</c:formatCode>
                <c:ptCount val="3"/>
                <c:pt idx="0">
                  <c:v>11.25</c:v>
                </c:pt>
                <c:pt idx="1">
                  <c:v>9</c:v>
                </c:pt>
                <c:pt idx="2">
                  <c:v>7.2</c:v>
                </c:pt>
              </c:numCache>
            </c:numRef>
          </c:val>
          <c:extLst>
            <c:ext xmlns:c16="http://schemas.microsoft.com/office/drawing/2014/chart" uri="{C3380CC4-5D6E-409C-BE32-E72D297353CC}">
              <c16:uniqueId val="{00000006-3E26-4D2A-ABBF-BA63C3EBE058}"/>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 species</a:t>
                </a:r>
                <a:r>
                  <a:rPr lang="en-US" baseline="0"/>
                  <a:t> in N-inputs</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77545596757426716"/>
          <c:h val="5.7931242202150526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to pools</a:t>
            </a:r>
          </a:p>
        </c:rich>
      </c:tx>
      <c:layout>
        <c:manualLayout>
          <c:xMode val="edge"/>
          <c:yMode val="edge"/>
          <c:x val="0.43408324141333815"/>
          <c:y val="0"/>
        </c:manualLayout>
      </c:layout>
      <c:overlay val="0"/>
    </c:title>
    <c:autoTitleDeleted val="0"/>
    <c:plotArea>
      <c:layout>
        <c:manualLayout>
          <c:layoutTarget val="inner"/>
          <c:xMode val="edge"/>
          <c:yMode val="edge"/>
          <c:x val="8.8660432117813548E-2"/>
          <c:y val="7.8124092529908373E-2"/>
          <c:w val="0.9010009882526947"/>
          <c:h val="0.6863494341086539"/>
        </c:manualLayout>
      </c:layout>
      <c:barChart>
        <c:barDir val="col"/>
        <c:grouping val="percentStacked"/>
        <c:varyColors val="0"/>
        <c:ser>
          <c:idx val="0"/>
          <c:order val="0"/>
          <c:tx>
            <c:strRef>
              <c:f>'3.3c Time series input output'!$D$17</c:f>
              <c:strCache>
                <c:ptCount val="1"/>
                <c:pt idx="0">
                  <c:v>Energy and fuels</c:v>
                </c:pt>
              </c:strCache>
            </c:strRef>
          </c:tx>
          <c:spPr>
            <a:solidFill>
              <a:srgbClr val="F2F2F2"/>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output'!$E$17:$CV$17</c15:sqref>
                  </c15:fullRef>
                </c:ext>
              </c:extLst>
              <c:f>('3.3c Time series input output'!$E$17:$G$17,'3.3c Time series input output'!$Q$17:$CV$17)</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D6E5-4FA2-AFB9-0A28F7806E2D}"/>
            </c:ext>
          </c:extLst>
        </c:ser>
        <c:ser>
          <c:idx val="1"/>
          <c:order val="1"/>
          <c:tx>
            <c:strRef>
              <c:f>'3.3c Time series input output'!$D$18</c:f>
              <c:strCache>
                <c:ptCount val="1"/>
                <c:pt idx="0">
                  <c:v>Materials and products in industry</c:v>
                </c:pt>
              </c:strCache>
            </c:strRef>
          </c:tx>
          <c:spPr>
            <a:solidFill>
              <a:srgbClr val="BFBFB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output'!$E$18:$CV$18</c15:sqref>
                  </c15:fullRef>
                </c:ext>
              </c:extLst>
              <c:f>('3.3c Time series input output'!$E$18:$G$18,'3.3c Time series input output'!$Q$18:$CV$18)</c:f>
              <c:numCache>
                <c:formatCode>General</c:formatCode>
                <c:ptCount val="3"/>
                <c:pt idx="0">
                  <c:v>18.75</c:v>
                </c:pt>
                <c:pt idx="1">
                  <c:v>15</c:v>
                </c:pt>
                <c:pt idx="2">
                  <c:v>12.000000000000002</c:v>
                </c:pt>
              </c:numCache>
            </c:numRef>
          </c:val>
          <c:extLst>
            <c:ext xmlns:c16="http://schemas.microsoft.com/office/drawing/2014/chart" uri="{C3380CC4-5D6E-409C-BE32-E72D297353CC}">
              <c16:uniqueId val="{00000001-D6E5-4FA2-AFB9-0A28F7806E2D}"/>
            </c:ext>
          </c:extLst>
        </c:ser>
        <c:ser>
          <c:idx val="2"/>
          <c:order val="2"/>
          <c:tx>
            <c:strRef>
              <c:f>'3.3c Time series input output'!$D$19</c:f>
              <c:strCache>
                <c:ptCount val="1"/>
                <c:pt idx="0">
                  <c:v>Agriculture</c:v>
                </c:pt>
              </c:strCache>
            </c:strRef>
          </c:tx>
          <c:spPr>
            <a:solidFill>
              <a:srgbClr val="FFC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output'!$E$19:$CV$19</c15:sqref>
                  </c15:fullRef>
                </c:ext>
              </c:extLst>
              <c:f>('3.3c Time series input output'!$E$19:$G$19,'3.3c Time series input output'!$Q$19:$CV$19)</c:f>
              <c:numCache>
                <c:formatCode>General</c:formatCode>
                <c:ptCount val="3"/>
                <c:pt idx="0">
                  <c:v>20</c:v>
                </c:pt>
                <c:pt idx="1">
                  <c:v>16</c:v>
                </c:pt>
                <c:pt idx="2">
                  <c:v>12.800000000000002</c:v>
                </c:pt>
              </c:numCache>
            </c:numRef>
          </c:val>
          <c:extLst>
            <c:ext xmlns:c16="http://schemas.microsoft.com/office/drawing/2014/chart" uri="{C3380CC4-5D6E-409C-BE32-E72D297353CC}">
              <c16:uniqueId val="{00000002-D6E5-4FA2-AFB9-0A28F7806E2D}"/>
            </c:ext>
          </c:extLst>
        </c:ser>
        <c:ser>
          <c:idx val="3"/>
          <c:order val="3"/>
          <c:tx>
            <c:strRef>
              <c:f>'3.3c Time series input output'!$D$20</c:f>
              <c:strCache>
                <c:ptCount val="1"/>
                <c:pt idx="0">
                  <c:v>Forests and semi-natural vegetation</c:v>
                </c:pt>
              </c:strCache>
            </c:strRef>
          </c:tx>
          <c:spPr>
            <a:solidFill>
              <a:srgbClr val="92D14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output'!$E$20:$CV$20</c15:sqref>
                  </c15:fullRef>
                </c:ext>
              </c:extLst>
              <c:f>('3.3c Time series input output'!$E$20:$G$20,'3.3c Time series input output'!$Q$20:$CV$20)</c:f>
              <c:numCache>
                <c:formatCode>General</c:formatCode>
                <c:ptCount val="3"/>
                <c:pt idx="0">
                  <c:v>15</c:v>
                </c:pt>
                <c:pt idx="1">
                  <c:v>12</c:v>
                </c:pt>
                <c:pt idx="2">
                  <c:v>9.6</c:v>
                </c:pt>
              </c:numCache>
            </c:numRef>
          </c:val>
          <c:extLst>
            <c:ext xmlns:c16="http://schemas.microsoft.com/office/drawing/2014/chart" uri="{C3380CC4-5D6E-409C-BE32-E72D297353CC}">
              <c16:uniqueId val="{00000003-D6E5-4FA2-AFB9-0A28F7806E2D}"/>
            </c:ext>
          </c:extLst>
        </c:ser>
        <c:ser>
          <c:idx val="4"/>
          <c:order val="4"/>
          <c:tx>
            <c:strRef>
              <c:f>'3.3c Time series input output'!$D$21</c:f>
              <c:strCache>
                <c:ptCount val="1"/>
                <c:pt idx="0">
                  <c:v>Processing of residues</c:v>
                </c:pt>
              </c:strCache>
            </c:strRef>
          </c:tx>
          <c:spPr>
            <a:solidFill>
              <a:srgbClr val="9D579A"/>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output'!$E$21:$CV$21</c15:sqref>
                  </c15:fullRef>
                </c:ext>
              </c:extLst>
              <c:f>('3.3c Time series input output'!$E$21:$G$21,'3.3c Time series input output'!$Q$21:$CV$21)</c:f>
              <c:numCache>
                <c:formatCode>General</c:formatCode>
                <c:ptCount val="3"/>
                <c:pt idx="0">
                  <c:v>15</c:v>
                </c:pt>
                <c:pt idx="1">
                  <c:v>12</c:v>
                </c:pt>
                <c:pt idx="2">
                  <c:v>9.6</c:v>
                </c:pt>
              </c:numCache>
            </c:numRef>
          </c:val>
          <c:extLst>
            <c:ext xmlns:c16="http://schemas.microsoft.com/office/drawing/2014/chart" uri="{C3380CC4-5D6E-409C-BE32-E72D297353CC}">
              <c16:uniqueId val="{00000004-D6E5-4FA2-AFB9-0A28F7806E2D}"/>
            </c:ext>
          </c:extLst>
        </c:ser>
        <c:ser>
          <c:idx val="5"/>
          <c:order val="5"/>
          <c:tx>
            <c:strRef>
              <c:f>'3.3c Time series input output'!$D$22</c:f>
              <c:strCache>
                <c:ptCount val="1"/>
                <c:pt idx="0">
                  <c:v>Humans and settlements</c:v>
                </c:pt>
              </c:strCache>
            </c:strRef>
          </c:tx>
          <c:spPr>
            <a:solidFill>
              <a:srgbClr val="ECDDEB"/>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output'!$E$22:$CV$22</c15:sqref>
                  </c15:fullRef>
                </c:ext>
              </c:extLst>
              <c:f>('3.3c Time series input output'!$E$22:$G$22,'3.3c Time series input output'!$Q$22:$CV$22)</c:f>
              <c:numCache>
                <c:formatCode>General</c:formatCode>
                <c:ptCount val="3"/>
                <c:pt idx="0">
                  <c:v>10</c:v>
                </c:pt>
                <c:pt idx="1">
                  <c:v>8</c:v>
                </c:pt>
                <c:pt idx="2">
                  <c:v>6.3999999999999995</c:v>
                </c:pt>
              </c:numCache>
            </c:numRef>
          </c:val>
          <c:extLst>
            <c:ext xmlns:c16="http://schemas.microsoft.com/office/drawing/2014/chart" uri="{C3380CC4-5D6E-409C-BE32-E72D297353CC}">
              <c16:uniqueId val="{00000005-D6E5-4FA2-AFB9-0A28F7806E2D}"/>
            </c:ext>
          </c:extLst>
        </c:ser>
        <c:ser>
          <c:idx val="6"/>
          <c:order val="6"/>
          <c:tx>
            <c:strRef>
              <c:f>'3.3c Time series input output'!$D$23</c:f>
              <c:strCache>
                <c:ptCount val="1"/>
                <c:pt idx="0">
                  <c:v>Atmosphere</c:v>
                </c:pt>
              </c:strCache>
            </c:strRef>
          </c:tx>
          <c:spPr>
            <a:solidFill>
              <a:srgbClr val="DBEEF4"/>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output'!$E$23:$CV$23</c15:sqref>
                  </c15:fullRef>
                </c:ext>
              </c:extLst>
              <c:f>('3.3c Time series input output'!$E$23:$G$23,'3.3c Time series input output'!$Q$23:$CV$23)</c:f>
              <c:numCache>
                <c:formatCode>General</c:formatCode>
                <c:ptCount val="3"/>
                <c:pt idx="0">
                  <c:v>76.25</c:v>
                </c:pt>
                <c:pt idx="1">
                  <c:v>61</c:v>
                </c:pt>
                <c:pt idx="2">
                  <c:v>48.799999999999955</c:v>
                </c:pt>
              </c:numCache>
            </c:numRef>
          </c:val>
          <c:extLst>
            <c:ext xmlns:c16="http://schemas.microsoft.com/office/drawing/2014/chart" uri="{C3380CC4-5D6E-409C-BE32-E72D297353CC}">
              <c16:uniqueId val="{00000006-D6E5-4FA2-AFB9-0A28F7806E2D}"/>
            </c:ext>
          </c:extLst>
        </c:ser>
        <c:ser>
          <c:idx val="7"/>
          <c:order val="7"/>
          <c:tx>
            <c:strRef>
              <c:f>'3.3c Time series input output'!$D$24</c:f>
              <c:strCache>
                <c:ptCount val="1"/>
                <c:pt idx="0">
                  <c:v>Hydrosphere</c:v>
                </c:pt>
              </c:strCache>
            </c:strRef>
          </c:tx>
          <c:spPr>
            <a:solidFill>
              <a:srgbClr val="01B0F1"/>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output'!$E$24:$CV$24</c15:sqref>
                  </c15:fullRef>
                </c:ext>
              </c:extLst>
              <c:f>('3.3c Time series input output'!$E$24:$G$24,'3.3c Time series input output'!$Q$24:$CV$24)</c:f>
              <c:numCache>
                <c:formatCode>General</c:formatCode>
                <c:ptCount val="3"/>
                <c:pt idx="0">
                  <c:v>30</c:v>
                </c:pt>
                <c:pt idx="1">
                  <c:v>24</c:v>
                </c:pt>
                <c:pt idx="2">
                  <c:v>19.200000000000006</c:v>
                </c:pt>
              </c:numCache>
            </c:numRef>
          </c:val>
          <c:extLst>
            <c:ext xmlns:c16="http://schemas.microsoft.com/office/drawing/2014/chart" uri="{C3380CC4-5D6E-409C-BE32-E72D297353CC}">
              <c16:uniqueId val="{00000007-D6E5-4FA2-AFB9-0A28F7806E2D}"/>
            </c:ext>
          </c:extLst>
        </c:ser>
        <c:ser>
          <c:idx val="8"/>
          <c:order val="8"/>
          <c:tx>
            <c:strRef>
              <c:f>'3.3c Time series input output'!$D$25</c:f>
              <c:strCache>
                <c:ptCount val="1"/>
                <c:pt idx="0">
                  <c:v>Rest of the world</c:v>
                </c:pt>
              </c:strCache>
            </c:strRef>
          </c:tx>
          <c:spPr>
            <a:solidFill>
              <a:srgbClr val="000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output'!$E$25:$CV$25</c15:sqref>
                  </c15:fullRef>
                </c:ext>
              </c:extLst>
              <c:f>('3.3c Time series input output'!$E$25:$G$25,'3.3c Time series input output'!$Q$25:$CV$25)</c:f>
              <c:numCache>
                <c:formatCode>General</c:formatCode>
                <c:ptCount val="3"/>
                <c:pt idx="0">
                  <c:v>15</c:v>
                </c:pt>
                <c:pt idx="1">
                  <c:v>12</c:v>
                </c:pt>
                <c:pt idx="2">
                  <c:v>9.6</c:v>
                </c:pt>
              </c:numCache>
            </c:numRef>
          </c:val>
          <c:extLst>
            <c:ext xmlns:c16="http://schemas.microsoft.com/office/drawing/2014/chart" uri="{C3380CC4-5D6E-409C-BE32-E72D297353CC}">
              <c16:uniqueId val="{00000008-D6E5-4FA2-AFB9-0A28F7806E2D}"/>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baseline="0"/>
                  <a:t>Share of N-inputs to different pools</a:t>
                </a:r>
                <a:endParaRPr lang="en-US"/>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3400629573110163"/>
          <c:w val="0.97122393922478412"/>
          <c:h val="0.16599370426889831"/>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to pools</a:t>
            </a:r>
          </a:p>
        </c:rich>
      </c:tx>
      <c:layout>
        <c:manualLayout>
          <c:xMode val="edge"/>
          <c:yMode val="edge"/>
          <c:x val="0.42065095644070605"/>
          <c:y val="3.1852365539753384E-3"/>
        </c:manualLayout>
      </c:layout>
      <c:overlay val="0"/>
    </c:title>
    <c:autoTitleDeleted val="0"/>
    <c:plotArea>
      <c:layout>
        <c:manualLayout>
          <c:layoutTarget val="inner"/>
          <c:xMode val="edge"/>
          <c:yMode val="edge"/>
          <c:x val="8.2325896992728298E-2"/>
          <c:y val="7.8124092529908373E-2"/>
          <c:w val="0.90733543856884746"/>
          <c:h val="0.71306068326785055"/>
        </c:manualLayout>
      </c:layout>
      <c:barChart>
        <c:barDir val="col"/>
        <c:grouping val="stacked"/>
        <c:varyColors val="0"/>
        <c:ser>
          <c:idx val="0"/>
          <c:order val="0"/>
          <c:tx>
            <c:strRef>
              <c:f>'3.3c Time series input output'!$D$17</c:f>
              <c:strCache>
                <c:ptCount val="1"/>
                <c:pt idx="0">
                  <c:v>Energy and fuels</c:v>
                </c:pt>
              </c:strCache>
            </c:strRef>
          </c:tx>
          <c:spPr>
            <a:solidFill>
              <a:srgbClr val="F2F2F2"/>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output'!$E$17:$CV$17</c15:sqref>
                  </c15:fullRef>
                </c:ext>
              </c:extLst>
              <c:f>('3.3c Time series input output'!$E$17:$G$17,'3.3c Time series input output'!$Q$17:$CV$17)</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4293-4C7D-A66B-B55BEF6398FD}"/>
            </c:ext>
          </c:extLst>
        </c:ser>
        <c:ser>
          <c:idx val="1"/>
          <c:order val="1"/>
          <c:tx>
            <c:strRef>
              <c:f>'3.3c Time series input output'!$D$18</c:f>
              <c:strCache>
                <c:ptCount val="1"/>
                <c:pt idx="0">
                  <c:v>Materials and products in industry</c:v>
                </c:pt>
              </c:strCache>
            </c:strRef>
          </c:tx>
          <c:spPr>
            <a:solidFill>
              <a:srgbClr val="BFBFB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output'!$E$18:$CV$18</c15:sqref>
                  </c15:fullRef>
                </c:ext>
              </c:extLst>
              <c:f>('3.3c Time series input output'!$E$18:$G$18,'3.3c Time series input output'!$Q$18:$CV$18)</c:f>
              <c:numCache>
                <c:formatCode>General</c:formatCode>
                <c:ptCount val="3"/>
                <c:pt idx="0">
                  <c:v>18.75</c:v>
                </c:pt>
                <c:pt idx="1">
                  <c:v>15</c:v>
                </c:pt>
                <c:pt idx="2">
                  <c:v>12.000000000000002</c:v>
                </c:pt>
              </c:numCache>
            </c:numRef>
          </c:val>
          <c:extLst>
            <c:ext xmlns:c16="http://schemas.microsoft.com/office/drawing/2014/chart" uri="{C3380CC4-5D6E-409C-BE32-E72D297353CC}">
              <c16:uniqueId val="{00000001-4293-4C7D-A66B-B55BEF6398FD}"/>
            </c:ext>
          </c:extLst>
        </c:ser>
        <c:ser>
          <c:idx val="2"/>
          <c:order val="2"/>
          <c:tx>
            <c:strRef>
              <c:f>'3.3c Time series input output'!$D$19</c:f>
              <c:strCache>
                <c:ptCount val="1"/>
                <c:pt idx="0">
                  <c:v>Agriculture</c:v>
                </c:pt>
              </c:strCache>
            </c:strRef>
          </c:tx>
          <c:spPr>
            <a:solidFill>
              <a:srgbClr val="FFC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output'!$E$19:$CV$19</c15:sqref>
                  </c15:fullRef>
                </c:ext>
              </c:extLst>
              <c:f>('3.3c Time series input output'!$E$19:$G$19,'3.3c Time series input output'!$Q$19:$CV$19)</c:f>
              <c:numCache>
                <c:formatCode>General</c:formatCode>
                <c:ptCount val="3"/>
                <c:pt idx="0">
                  <c:v>20</c:v>
                </c:pt>
                <c:pt idx="1">
                  <c:v>16</c:v>
                </c:pt>
                <c:pt idx="2">
                  <c:v>12.800000000000002</c:v>
                </c:pt>
              </c:numCache>
            </c:numRef>
          </c:val>
          <c:extLst>
            <c:ext xmlns:c16="http://schemas.microsoft.com/office/drawing/2014/chart" uri="{C3380CC4-5D6E-409C-BE32-E72D297353CC}">
              <c16:uniqueId val="{00000002-4293-4C7D-A66B-B55BEF6398FD}"/>
            </c:ext>
          </c:extLst>
        </c:ser>
        <c:ser>
          <c:idx val="3"/>
          <c:order val="3"/>
          <c:tx>
            <c:strRef>
              <c:f>'3.3c Time series input output'!$D$20</c:f>
              <c:strCache>
                <c:ptCount val="1"/>
                <c:pt idx="0">
                  <c:v>Forests and semi-natural vegetation</c:v>
                </c:pt>
              </c:strCache>
            </c:strRef>
          </c:tx>
          <c:spPr>
            <a:solidFill>
              <a:srgbClr val="92D14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output'!$E$20:$CV$20</c15:sqref>
                  </c15:fullRef>
                </c:ext>
              </c:extLst>
              <c:f>('3.3c Time series input output'!$E$20:$G$20,'3.3c Time series input output'!$Q$20:$CV$20)</c:f>
              <c:numCache>
                <c:formatCode>General</c:formatCode>
                <c:ptCount val="3"/>
                <c:pt idx="0">
                  <c:v>15</c:v>
                </c:pt>
                <c:pt idx="1">
                  <c:v>12</c:v>
                </c:pt>
                <c:pt idx="2">
                  <c:v>9.6</c:v>
                </c:pt>
              </c:numCache>
            </c:numRef>
          </c:val>
          <c:extLst>
            <c:ext xmlns:c16="http://schemas.microsoft.com/office/drawing/2014/chart" uri="{C3380CC4-5D6E-409C-BE32-E72D297353CC}">
              <c16:uniqueId val="{00000003-4293-4C7D-A66B-B55BEF6398FD}"/>
            </c:ext>
          </c:extLst>
        </c:ser>
        <c:ser>
          <c:idx val="4"/>
          <c:order val="4"/>
          <c:tx>
            <c:strRef>
              <c:f>'3.3c Time series input output'!$D$21</c:f>
              <c:strCache>
                <c:ptCount val="1"/>
                <c:pt idx="0">
                  <c:v>Processing of residues</c:v>
                </c:pt>
              </c:strCache>
            </c:strRef>
          </c:tx>
          <c:spPr>
            <a:solidFill>
              <a:srgbClr val="9D579A"/>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output'!$E$21:$CV$21</c15:sqref>
                  </c15:fullRef>
                </c:ext>
              </c:extLst>
              <c:f>('3.3c Time series input output'!$E$21:$G$21,'3.3c Time series input output'!$Q$21:$CV$21)</c:f>
              <c:numCache>
                <c:formatCode>General</c:formatCode>
                <c:ptCount val="3"/>
                <c:pt idx="0">
                  <c:v>15</c:v>
                </c:pt>
                <c:pt idx="1">
                  <c:v>12</c:v>
                </c:pt>
                <c:pt idx="2">
                  <c:v>9.6</c:v>
                </c:pt>
              </c:numCache>
            </c:numRef>
          </c:val>
          <c:extLst>
            <c:ext xmlns:c16="http://schemas.microsoft.com/office/drawing/2014/chart" uri="{C3380CC4-5D6E-409C-BE32-E72D297353CC}">
              <c16:uniqueId val="{00000004-4293-4C7D-A66B-B55BEF6398FD}"/>
            </c:ext>
          </c:extLst>
        </c:ser>
        <c:ser>
          <c:idx val="5"/>
          <c:order val="5"/>
          <c:tx>
            <c:strRef>
              <c:f>'3.3c Time series input output'!$D$22</c:f>
              <c:strCache>
                <c:ptCount val="1"/>
                <c:pt idx="0">
                  <c:v>Humans and settlements</c:v>
                </c:pt>
              </c:strCache>
            </c:strRef>
          </c:tx>
          <c:spPr>
            <a:solidFill>
              <a:srgbClr val="ECDDEB"/>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output'!$E$22:$CV$22</c15:sqref>
                  </c15:fullRef>
                </c:ext>
              </c:extLst>
              <c:f>('3.3c Time series input output'!$E$22:$G$22,'3.3c Time series input output'!$Q$22:$CV$22)</c:f>
              <c:numCache>
                <c:formatCode>General</c:formatCode>
                <c:ptCount val="3"/>
                <c:pt idx="0">
                  <c:v>10</c:v>
                </c:pt>
                <c:pt idx="1">
                  <c:v>8</c:v>
                </c:pt>
                <c:pt idx="2">
                  <c:v>6.3999999999999995</c:v>
                </c:pt>
              </c:numCache>
            </c:numRef>
          </c:val>
          <c:extLst>
            <c:ext xmlns:c16="http://schemas.microsoft.com/office/drawing/2014/chart" uri="{C3380CC4-5D6E-409C-BE32-E72D297353CC}">
              <c16:uniqueId val="{00000005-4293-4C7D-A66B-B55BEF6398FD}"/>
            </c:ext>
          </c:extLst>
        </c:ser>
        <c:ser>
          <c:idx val="6"/>
          <c:order val="6"/>
          <c:tx>
            <c:strRef>
              <c:f>'3.3c Time series input output'!$D$23</c:f>
              <c:strCache>
                <c:ptCount val="1"/>
                <c:pt idx="0">
                  <c:v>Atmosphere</c:v>
                </c:pt>
              </c:strCache>
            </c:strRef>
          </c:tx>
          <c:spPr>
            <a:solidFill>
              <a:srgbClr val="DBEEF4"/>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output'!$E$23:$CV$23</c15:sqref>
                  </c15:fullRef>
                </c:ext>
              </c:extLst>
              <c:f>('3.3c Time series input output'!$E$23:$G$23,'3.3c Time series input output'!$Q$23:$CV$23)</c:f>
              <c:numCache>
                <c:formatCode>General</c:formatCode>
                <c:ptCount val="3"/>
                <c:pt idx="0">
                  <c:v>76.25</c:v>
                </c:pt>
                <c:pt idx="1">
                  <c:v>61</c:v>
                </c:pt>
                <c:pt idx="2">
                  <c:v>48.799999999999955</c:v>
                </c:pt>
              </c:numCache>
            </c:numRef>
          </c:val>
          <c:extLst>
            <c:ext xmlns:c16="http://schemas.microsoft.com/office/drawing/2014/chart" uri="{C3380CC4-5D6E-409C-BE32-E72D297353CC}">
              <c16:uniqueId val="{00000006-4293-4C7D-A66B-B55BEF6398FD}"/>
            </c:ext>
          </c:extLst>
        </c:ser>
        <c:ser>
          <c:idx val="7"/>
          <c:order val="7"/>
          <c:tx>
            <c:strRef>
              <c:f>'3.3c Time series input output'!$D$24</c:f>
              <c:strCache>
                <c:ptCount val="1"/>
                <c:pt idx="0">
                  <c:v>Hydrosphere</c:v>
                </c:pt>
              </c:strCache>
            </c:strRef>
          </c:tx>
          <c:spPr>
            <a:solidFill>
              <a:srgbClr val="01B0F1"/>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output'!$E$24:$CV$24</c15:sqref>
                  </c15:fullRef>
                </c:ext>
              </c:extLst>
              <c:f>('3.3c Time series input output'!$E$24:$G$24,'3.3c Time series input output'!$Q$24:$CV$24)</c:f>
              <c:numCache>
                <c:formatCode>General</c:formatCode>
                <c:ptCount val="3"/>
                <c:pt idx="0">
                  <c:v>30</c:v>
                </c:pt>
                <c:pt idx="1">
                  <c:v>24</c:v>
                </c:pt>
                <c:pt idx="2">
                  <c:v>19.200000000000006</c:v>
                </c:pt>
              </c:numCache>
            </c:numRef>
          </c:val>
          <c:extLst>
            <c:ext xmlns:c16="http://schemas.microsoft.com/office/drawing/2014/chart" uri="{C3380CC4-5D6E-409C-BE32-E72D297353CC}">
              <c16:uniqueId val="{00000007-4293-4C7D-A66B-B55BEF6398FD}"/>
            </c:ext>
          </c:extLst>
        </c:ser>
        <c:ser>
          <c:idx val="8"/>
          <c:order val="8"/>
          <c:tx>
            <c:strRef>
              <c:f>'3.3c Time series input output'!$D$25</c:f>
              <c:strCache>
                <c:ptCount val="1"/>
                <c:pt idx="0">
                  <c:v>Rest of the world</c:v>
                </c:pt>
              </c:strCache>
            </c:strRef>
          </c:tx>
          <c:spPr>
            <a:solidFill>
              <a:srgbClr val="000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output'!$E$25:$CV$25</c15:sqref>
                  </c15:fullRef>
                </c:ext>
              </c:extLst>
              <c:f>('3.3c Time series input output'!$E$25:$G$25,'3.3c Time series input output'!$Q$25:$CV$25)</c:f>
              <c:numCache>
                <c:formatCode>General</c:formatCode>
                <c:ptCount val="3"/>
                <c:pt idx="0">
                  <c:v>15</c:v>
                </c:pt>
                <c:pt idx="1">
                  <c:v>12</c:v>
                </c:pt>
                <c:pt idx="2">
                  <c:v>9.6</c:v>
                </c:pt>
              </c:numCache>
            </c:numRef>
          </c:val>
          <c:extLst>
            <c:ext xmlns:c16="http://schemas.microsoft.com/office/drawing/2014/chart" uri="{C3380CC4-5D6E-409C-BE32-E72D297353CC}">
              <c16:uniqueId val="{00000008-4293-4C7D-A66B-B55BEF6398FD}"/>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5372654239589996"/>
          <c:w val="0.99709729895641486"/>
          <c:h val="0.14627345760410007"/>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e-CH" sz="1400"/>
              <a:t>N-inputs to pools</a:t>
            </a:r>
          </a:p>
        </c:rich>
      </c:tx>
      <c:layout>
        <c:manualLayout>
          <c:xMode val="edge"/>
          <c:yMode val="edge"/>
          <c:x val="0.42064544650751545"/>
          <c:y val="0"/>
        </c:manualLayout>
      </c:layout>
      <c:overlay val="0"/>
    </c:title>
    <c:autoTitleDeleted val="0"/>
    <c:plotArea>
      <c:layout>
        <c:manualLayout>
          <c:layoutTarget val="inner"/>
          <c:xMode val="edge"/>
          <c:yMode val="edge"/>
          <c:x val="8.2325896992728298E-2"/>
          <c:y val="7.8124092529908373E-2"/>
          <c:w val="0.90733543856884746"/>
          <c:h val="0.71306068326785055"/>
        </c:manualLayout>
      </c:layout>
      <c:barChart>
        <c:barDir val="col"/>
        <c:grouping val="clustered"/>
        <c:varyColors val="0"/>
        <c:ser>
          <c:idx val="0"/>
          <c:order val="0"/>
          <c:tx>
            <c:strRef>
              <c:f>'3.3c Time series input output'!$D$17</c:f>
              <c:strCache>
                <c:ptCount val="1"/>
                <c:pt idx="0">
                  <c:v>Energy and fuels</c:v>
                </c:pt>
              </c:strCache>
            </c:strRef>
          </c:tx>
          <c:spPr>
            <a:solidFill>
              <a:srgbClr val="F2F2F2"/>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output'!$E$17:$CV$17</c15:sqref>
                  </c15:fullRef>
                </c:ext>
              </c:extLst>
              <c:f>('3.3c Time series input output'!$E$17:$G$17,'3.3c Time series input output'!$Q$17:$CV$17)</c:f>
              <c:numCache>
                <c:formatCode>General</c:formatCode>
                <c:ptCount val="3"/>
                <c:pt idx="0">
                  <c:v>21.25</c:v>
                </c:pt>
                <c:pt idx="1">
                  <c:v>17</c:v>
                </c:pt>
                <c:pt idx="2">
                  <c:v>13.600000000000003</c:v>
                </c:pt>
              </c:numCache>
            </c:numRef>
          </c:val>
          <c:extLst>
            <c:ext xmlns:c16="http://schemas.microsoft.com/office/drawing/2014/chart" uri="{C3380CC4-5D6E-409C-BE32-E72D297353CC}">
              <c16:uniqueId val="{00000000-0B21-407E-8784-4F63D89FC786}"/>
            </c:ext>
          </c:extLst>
        </c:ser>
        <c:ser>
          <c:idx val="1"/>
          <c:order val="1"/>
          <c:tx>
            <c:strRef>
              <c:f>'3.3c Time series input output'!$D$18</c:f>
              <c:strCache>
                <c:ptCount val="1"/>
                <c:pt idx="0">
                  <c:v>Materials and products in industry</c:v>
                </c:pt>
              </c:strCache>
            </c:strRef>
          </c:tx>
          <c:spPr>
            <a:solidFill>
              <a:srgbClr val="BFBFB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output'!$E$18:$CV$18</c15:sqref>
                  </c15:fullRef>
                </c:ext>
              </c:extLst>
              <c:f>('3.3c Time series input output'!$E$18:$G$18,'3.3c Time series input output'!$Q$18:$CV$18)</c:f>
              <c:numCache>
                <c:formatCode>General</c:formatCode>
                <c:ptCount val="3"/>
                <c:pt idx="0">
                  <c:v>18.75</c:v>
                </c:pt>
                <c:pt idx="1">
                  <c:v>15</c:v>
                </c:pt>
                <c:pt idx="2">
                  <c:v>12.000000000000002</c:v>
                </c:pt>
              </c:numCache>
            </c:numRef>
          </c:val>
          <c:extLst>
            <c:ext xmlns:c16="http://schemas.microsoft.com/office/drawing/2014/chart" uri="{C3380CC4-5D6E-409C-BE32-E72D297353CC}">
              <c16:uniqueId val="{00000001-0B21-407E-8784-4F63D89FC786}"/>
            </c:ext>
          </c:extLst>
        </c:ser>
        <c:ser>
          <c:idx val="2"/>
          <c:order val="2"/>
          <c:tx>
            <c:strRef>
              <c:f>'3.3c Time series input output'!$D$19</c:f>
              <c:strCache>
                <c:ptCount val="1"/>
                <c:pt idx="0">
                  <c:v>Agriculture</c:v>
                </c:pt>
              </c:strCache>
            </c:strRef>
          </c:tx>
          <c:spPr>
            <a:solidFill>
              <a:srgbClr val="FFC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output'!$E$19:$CV$19</c15:sqref>
                  </c15:fullRef>
                </c:ext>
              </c:extLst>
              <c:f>('3.3c Time series input output'!$E$19:$G$19,'3.3c Time series input output'!$Q$19:$CV$19)</c:f>
              <c:numCache>
                <c:formatCode>General</c:formatCode>
                <c:ptCount val="3"/>
                <c:pt idx="0">
                  <c:v>20</c:v>
                </c:pt>
                <c:pt idx="1">
                  <c:v>16</c:v>
                </c:pt>
                <c:pt idx="2">
                  <c:v>12.800000000000002</c:v>
                </c:pt>
              </c:numCache>
            </c:numRef>
          </c:val>
          <c:extLst>
            <c:ext xmlns:c16="http://schemas.microsoft.com/office/drawing/2014/chart" uri="{C3380CC4-5D6E-409C-BE32-E72D297353CC}">
              <c16:uniqueId val="{00000002-0B21-407E-8784-4F63D89FC786}"/>
            </c:ext>
          </c:extLst>
        </c:ser>
        <c:ser>
          <c:idx val="3"/>
          <c:order val="3"/>
          <c:tx>
            <c:strRef>
              <c:f>'3.3c Time series input output'!$D$20</c:f>
              <c:strCache>
                <c:ptCount val="1"/>
                <c:pt idx="0">
                  <c:v>Forests and semi-natural vegetation</c:v>
                </c:pt>
              </c:strCache>
            </c:strRef>
          </c:tx>
          <c:spPr>
            <a:solidFill>
              <a:srgbClr val="92D14F"/>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output'!$E$20:$CV$20</c15:sqref>
                  </c15:fullRef>
                </c:ext>
              </c:extLst>
              <c:f>('3.3c Time series input output'!$E$20:$G$20,'3.3c Time series input output'!$Q$20:$CV$20)</c:f>
              <c:numCache>
                <c:formatCode>General</c:formatCode>
                <c:ptCount val="3"/>
                <c:pt idx="0">
                  <c:v>15</c:v>
                </c:pt>
                <c:pt idx="1">
                  <c:v>12</c:v>
                </c:pt>
                <c:pt idx="2">
                  <c:v>9.6</c:v>
                </c:pt>
              </c:numCache>
            </c:numRef>
          </c:val>
          <c:extLst>
            <c:ext xmlns:c16="http://schemas.microsoft.com/office/drawing/2014/chart" uri="{C3380CC4-5D6E-409C-BE32-E72D297353CC}">
              <c16:uniqueId val="{00000003-0B21-407E-8784-4F63D89FC786}"/>
            </c:ext>
          </c:extLst>
        </c:ser>
        <c:ser>
          <c:idx val="4"/>
          <c:order val="4"/>
          <c:tx>
            <c:strRef>
              <c:f>'3.3c Time series input output'!$D$21</c:f>
              <c:strCache>
                <c:ptCount val="1"/>
                <c:pt idx="0">
                  <c:v>Processing of residues</c:v>
                </c:pt>
              </c:strCache>
            </c:strRef>
          </c:tx>
          <c:spPr>
            <a:solidFill>
              <a:srgbClr val="9D579A"/>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output'!$E$21:$CV$21</c15:sqref>
                  </c15:fullRef>
                </c:ext>
              </c:extLst>
              <c:f>('3.3c Time series input output'!$E$21:$G$21,'3.3c Time series input output'!$Q$21:$CV$21)</c:f>
              <c:numCache>
                <c:formatCode>General</c:formatCode>
                <c:ptCount val="3"/>
                <c:pt idx="0">
                  <c:v>15</c:v>
                </c:pt>
                <c:pt idx="1">
                  <c:v>12</c:v>
                </c:pt>
                <c:pt idx="2">
                  <c:v>9.6</c:v>
                </c:pt>
              </c:numCache>
            </c:numRef>
          </c:val>
          <c:extLst>
            <c:ext xmlns:c16="http://schemas.microsoft.com/office/drawing/2014/chart" uri="{C3380CC4-5D6E-409C-BE32-E72D297353CC}">
              <c16:uniqueId val="{00000004-0B21-407E-8784-4F63D89FC786}"/>
            </c:ext>
          </c:extLst>
        </c:ser>
        <c:ser>
          <c:idx val="5"/>
          <c:order val="5"/>
          <c:tx>
            <c:strRef>
              <c:f>'3.3c Time series input output'!$D$22</c:f>
              <c:strCache>
                <c:ptCount val="1"/>
                <c:pt idx="0">
                  <c:v>Humans and settlements</c:v>
                </c:pt>
              </c:strCache>
            </c:strRef>
          </c:tx>
          <c:spPr>
            <a:solidFill>
              <a:srgbClr val="ECDDEB"/>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output'!$E$22:$CV$22</c15:sqref>
                  </c15:fullRef>
                </c:ext>
              </c:extLst>
              <c:f>('3.3c Time series input output'!$E$22:$G$22,'3.3c Time series input output'!$Q$22:$CV$22)</c:f>
              <c:numCache>
                <c:formatCode>General</c:formatCode>
                <c:ptCount val="3"/>
                <c:pt idx="0">
                  <c:v>10</c:v>
                </c:pt>
                <c:pt idx="1">
                  <c:v>8</c:v>
                </c:pt>
                <c:pt idx="2">
                  <c:v>6.3999999999999995</c:v>
                </c:pt>
              </c:numCache>
            </c:numRef>
          </c:val>
          <c:extLst>
            <c:ext xmlns:c16="http://schemas.microsoft.com/office/drawing/2014/chart" uri="{C3380CC4-5D6E-409C-BE32-E72D297353CC}">
              <c16:uniqueId val="{00000005-0B21-407E-8784-4F63D89FC786}"/>
            </c:ext>
          </c:extLst>
        </c:ser>
        <c:ser>
          <c:idx val="6"/>
          <c:order val="6"/>
          <c:tx>
            <c:strRef>
              <c:f>'3.3c Time series input output'!$D$23</c:f>
              <c:strCache>
                <c:ptCount val="1"/>
                <c:pt idx="0">
                  <c:v>Atmosphere</c:v>
                </c:pt>
              </c:strCache>
            </c:strRef>
          </c:tx>
          <c:spPr>
            <a:solidFill>
              <a:srgbClr val="DBEEF4"/>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output'!$E$23:$CV$23</c15:sqref>
                  </c15:fullRef>
                </c:ext>
              </c:extLst>
              <c:f>('3.3c Time series input output'!$E$23:$G$23,'3.3c Time series input output'!$Q$23:$CV$23)</c:f>
              <c:numCache>
                <c:formatCode>General</c:formatCode>
                <c:ptCount val="3"/>
                <c:pt idx="0">
                  <c:v>76.25</c:v>
                </c:pt>
                <c:pt idx="1">
                  <c:v>61</c:v>
                </c:pt>
                <c:pt idx="2">
                  <c:v>48.799999999999955</c:v>
                </c:pt>
              </c:numCache>
            </c:numRef>
          </c:val>
          <c:extLst>
            <c:ext xmlns:c16="http://schemas.microsoft.com/office/drawing/2014/chart" uri="{C3380CC4-5D6E-409C-BE32-E72D297353CC}">
              <c16:uniqueId val="{00000006-0B21-407E-8784-4F63D89FC786}"/>
            </c:ext>
          </c:extLst>
        </c:ser>
        <c:ser>
          <c:idx val="7"/>
          <c:order val="7"/>
          <c:tx>
            <c:strRef>
              <c:f>'3.3c Time series input output'!$D$24</c:f>
              <c:strCache>
                <c:ptCount val="1"/>
                <c:pt idx="0">
                  <c:v>Hydrosphere</c:v>
                </c:pt>
              </c:strCache>
            </c:strRef>
          </c:tx>
          <c:spPr>
            <a:solidFill>
              <a:srgbClr val="01B0F1"/>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output'!$E$24:$CV$24</c15:sqref>
                  </c15:fullRef>
                </c:ext>
              </c:extLst>
              <c:f>('3.3c Time series input output'!$E$24:$G$24,'3.3c Time series input output'!$Q$24:$CV$24)</c:f>
              <c:numCache>
                <c:formatCode>General</c:formatCode>
                <c:ptCount val="3"/>
                <c:pt idx="0">
                  <c:v>30</c:v>
                </c:pt>
                <c:pt idx="1">
                  <c:v>24</c:v>
                </c:pt>
                <c:pt idx="2">
                  <c:v>19.200000000000006</c:v>
                </c:pt>
              </c:numCache>
            </c:numRef>
          </c:val>
          <c:extLst>
            <c:ext xmlns:c16="http://schemas.microsoft.com/office/drawing/2014/chart" uri="{C3380CC4-5D6E-409C-BE32-E72D297353CC}">
              <c16:uniqueId val="{00000007-0B21-407E-8784-4F63D89FC786}"/>
            </c:ext>
          </c:extLst>
        </c:ser>
        <c:ser>
          <c:idx val="8"/>
          <c:order val="8"/>
          <c:tx>
            <c:strRef>
              <c:f>'3.3c Time series input output'!$D$25</c:f>
              <c:strCache>
                <c:ptCount val="1"/>
                <c:pt idx="0">
                  <c:v>Rest of the world</c:v>
                </c:pt>
              </c:strCache>
            </c:strRef>
          </c:tx>
          <c:spPr>
            <a:solidFill>
              <a:srgbClr val="000000"/>
            </a:solidFill>
          </c:spPr>
          <c:invertIfNegative val="0"/>
          <c:cat>
            <c:strRef>
              <c:extLst>
                <c:ext xmlns:c15="http://schemas.microsoft.com/office/drawing/2012/chart" uri="{02D57815-91ED-43cb-92C2-25804820EDAC}">
                  <c15:fullRef>
                    <c15:sqref>'3.3c Time series input output'!$L$15:$CV$15</c15:sqref>
                  </c15:fullRef>
                </c:ext>
              </c:extLst>
              <c:f>('3.3c Time series input output'!$L$15:$N$15,'3.3c Time series input output'!$X$15:$CV$15)</c:f>
              <c:strCache>
                <c:ptCount val="3"/>
                <c:pt idx="0">
                  <c:v>2018</c:v>
                </c:pt>
                <c:pt idx="1">
                  <c:v>2020</c:v>
                </c:pt>
                <c:pt idx="2">
                  <c:v>2022</c:v>
                </c:pt>
              </c:strCache>
            </c:strRef>
          </c:cat>
          <c:val>
            <c:numRef>
              <c:extLst>
                <c:ext xmlns:c15="http://schemas.microsoft.com/office/drawing/2012/chart" uri="{02D57815-91ED-43cb-92C2-25804820EDAC}">
                  <c15:fullRef>
                    <c15:sqref>'3.3c Time series input output'!$E$25:$CV$25</c15:sqref>
                  </c15:fullRef>
                </c:ext>
              </c:extLst>
              <c:f>('3.3c Time series input output'!$E$25:$G$25,'3.3c Time series input output'!$Q$25:$CV$25)</c:f>
              <c:numCache>
                <c:formatCode>General</c:formatCode>
                <c:ptCount val="3"/>
                <c:pt idx="0">
                  <c:v>15</c:v>
                </c:pt>
                <c:pt idx="1">
                  <c:v>12</c:v>
                </c:pt>
                <c:pt idx="2">
                  <c:v>9.6</c:v>
                </c:pt>
              </c:numCache>
            </c:numRef>
          </c:val>
          <c:extLst>
            <c:ext xmlns:c16="http://schemas.microsoft.com/office/drawing/2014/chart" uri="{C3380CC4-5D6E-409C-BE32-E72D297353CC}">
              <c16:uniqueId val="{00000008-0B21-407E-8784-4F63D89FC786}"/>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0"/>
          <c:y val="0.84749567089850286"/>
          <c:w val="1"/>
          <c:h val="0.14315803262666987"/>
        </c:manualLayout>
      </c:layout>
      <c:overlay val="0"/>
      <c:spPr>
        <a:noFill/>
        <a:ln>
          <a:noFill/>
        </a:ln>
      </c:spPr>
    </c:legend>
    <c:plotVisOnly val="1"/>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'3.1.c N Budget'!$Z$62</c:f>
          <c:strCache>
            <c:ptCount val="1"/>
            <c:pt idx="0">
              <c:v>N-budget per subpool in 2020</c:v>
            </c:pt>
          </c:strCache>
        </c:strRef>
      </c:tx>
      <c:layout>
        <c:manualLayout>
          <c:xMode val="edge"/>
          <c:yMode val="edge"/>
          <c:x val="0.20524918300653591"/>
          <c:y val="0"/>
        </c:manualLayout>
      </c:layout>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7.2272875816993459E-2"/>
          <c:y val="0.10748863636363637"/>
          <c:w val="0.79813860493175581"/>
          <c:h val="0.66716387523622966"/>
        </c:manualLayout>
      </c:layout>
      <c:barChart>
        <c:barDir val="col"/>
        <c:grouping val="clustered"/>
        <c:varyColors val="0"/>
        <c:ser>
          <c:idx val="2"/>
          <c:order val="0"/>
          <c:tx>
            <c:strRef>
              <c:f>'3.1.c N Budget'!$AC$19</c:f>
              <c:strCache>
                <c:ptCount val="1"/>
                <c:pt idx="0">
                  <c:v>Stock change</c:v>
                </c:pt>
              </c:strCache>
            </c:strRef>
          </c:tx>
          <c:spPr>
            <a:ln w="25400">
              <a:noFill/>
            </a:ln>
          </c:spPr>
          <c:invertIfNegative val="0"/>
          <c:cat>
            <c:strRef>
              <c:f>'3.1.c N Budget'!$D$66:$D$69</c:f>
              <c:strCache>
                <c:ptCount val="4"/>
                <c:pt idx="0">
                  <c:v>Energy conversion</c:v>
                </c:pt>
                <c:pt idx="1">
                  <c:v>Manufacturing industries and construction</c:v>
                </c:pt>
                <c:pt idx="2">
                  <c:v>Transport</c:v>
                </c:pt>
                <c:pt idx="3">
                  <c:v>Other energy and fuels</c:v>
                </c:pt>
              </c:strCache>
            </c:strRef>
          </c:cat>
          <c:val>
            <c:numRef>
              <c:f>'3.1.c N Budget'!$AC$64:$AC$67</c:f>
              <c:numCache>
                <c:formatCode>General</c:formatCode>
                <c:ptCount val="4"/>
                <c:pt idx="0">
                  <c:v>-6</c:v>
                </c:pt>
                <c:pt idx="1">
                  <c:v>2</c:v>
                </c:pt>
                <c:pt idx="2">
                  <c:v>1</c:v>
                </c:pt>
                <c:pt idx="3">
                  <c:v>1</c:v>
                </c:pt>
              </c:numCache>
            </c:numRef>
          </c:val>
          <c:extLst>
            <c:ext xmlns:c16="http://schemas.microsoft.com/office/drawing/2014/chart" uri="{C3380CC4-5D6E-409C-BE32-E72D297353CC}">
              <c16:uniqueId val="{00000002-6C96-4647-8696-094941D4C513}"/>
            </c:ext>
          </c:extLst>
        </c:ser>
        <c:dLbls>
          <c:showLegendKey val="0"/>
          <c:showVal val="0"/>
          <c:showCatName val="0"/>
          <c:showSerName val="0"/>
          <c:showPercent val="0"/>
          <c:showBubbleSize val="0"/>
        </c:dLbls>
        <c:gapWidth val="100"/>
        <c:axId val="88399872"/>
        <c:axId val="88401408"/>
      </c:barChart>
      <c:catAx>
        <c:axId val="88399872"/>
        <c:scaling>
          <c:orientation val="minMax"/>
        </c:scaling>
        <c:delete val="0"/>
        <c:axPos val="b"/>
        <c:majorGridlines>
          <c:spPr>
            <a:ln w="6350">
              <a:solidFill>
                <a:srgbClr val="000000"/>
              </a:solidFill>
            </a:ln>
          </c:spPr>
        </c:majorGridlines>
        <c:title>
          <c:tx>
            <c:strRef>
              <c:f>'3.1.c N Budget'!$Z$69</c:f>
              <c:strCache>
                <c:ptCount val="1"/>
                <c:pt idx="0">
                  <c:v>Energy and fuels</c:v>
                </c:pt>
              </c:strCache>
            </c:strRef>
          </c:tx>
          <c:overlay val="0"/>
          <c:txPr>
            <a:bodyPr/>
            <a:lstStyle/>
            <a:p>
              <a:pPr>
                <a:defRPr sz="1100">
                  <a:solidFill>
                    <a:sysClr val="windowText" lastClr="000000"/>
                  </a:solidFill>
                </a:defRPr>
              </a:pPr>
              <a:endParaRPr lang="en-US"/>
            </a:p>
          </c:txPr>
        </c:title>
        <c:numFmt formatCode="General" sourceLinked="1"/>
        <c:majorTickMark val="none"/>
        <c:minorTickMark val="none"/>
        <c:tickLblPos val="low"/>
        <c:spPr>
          <a:noFill/>
          <a:ln w="6350" cap="flat" cmpd="sng" algn="ctr">
            <a:solidFill>
              <a:srgbClr val="000000"/>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401408"/>
        <c:crosses val="autoZero"/>
        <c:auto val="0"/>
        <c:lblAlgn val="ctr"/>
        <c:lblOffset val="100"/>
        <c:noMultiLvlLbl val="0"/>
      </c:catAx>
      <c:valAx>
        <c:axId val="88401408"/>
        <c:scaling>
          <c:orientation val="minMax"/>
        </c:scaling>
        <c:delete val="0"/>
        <c:axPos val="l"/>
        <c:majorGridlines>
          <c:spPr>
            <a:ln w="3175" cap="flat" cmpd="sng" algn="ctr">
              <a:solidFill>
                <a:srgbClr val="000000"/>
              </a:solidFill>
              <a:round/>
            </a:ln>
            <a:effectLst/>
          </c:spPr>
        </c:majorGridlines>
        <c:title>
          <c:tx>
            <c:rich>
              <a:bodyPr/>
              <a:lstStyle/>
              <a:p>
                <a:pPr>
                  <a:defRPr sz="1000">
                    <a:solidFill>
                      <a:sysClr val="windowText" lastClr="000000"/>
                    </a:solidFill>
                  </a:defRPr>
                </a:pPr>
                <a:r>
                  <a:rPr lang="de-CH" sz="1000">
                    <a:solidFill>
                      <a:sysClr val="windowText" lastClr="000000"/>
                    </a:solidFill>
                  </a:rPr>
                  <a:t>N-flow in kt N</a:t>
                </a:r>
              </a:p>
            </c:rich>
          </c:tx>
          <c:overlay val="0"/>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399872"/>
        <c:crosses val="autoZero"/>
        <c:crossBetween val="between"/>
      </c:valAx>
      <c:spPr>
        <a:noFill/>
        <a:ln>
          <a:noFill/>
        </a:ln>
        <a:effectLst/>
      </c:spPr>
    </c:plotArea>
    <c:legend>
      <c:legendPos val="r"/>
      <c:layout>
        <c:manualLayout>
          <c:xMode val="edge"/>
          <c:yMode val="edge"/>
          <c:x val="0.87369885620915033"/>
          <c:y val="0.36535700742618421"/>
          <c:w val="0.10371584967320262"/>
          <c:h val="0.1739795454545454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US"/>
        </a:p>
      </c:txPr>
    </c:legend>
    <c:plotVisOnly val="0"/>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'3.3c Time series input output'!$C$98</c:f>
          <c:strCache>
            <c:ptCount val="1"/>
            <c:pt idx="0">
              <c:v>N-inputs to Forests and semi-natural vegetation</c:v>
            </c:pt>
          </c:strCache>
        </c:strRef>
      </c:tx>
      <c:layout>
        <c:manualLayout>
          <c:xMode val="edge"/>
          <c:yMode val="edge"/>
          <c:x val="0.26916452665461982"/>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stacked"/>
        <c:varyColors val="0"/>
        <c:ser>
          <c:idx val="0"/>
          <c:order val="0"/>
          <c:tx>
            <c:strRef>
              <c:f>'3.3c Time series input output'!$E$100</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output'!$E$101:$E$112</c15:sqref>
                  </c15:fullRef>
                </c:ext>
              </c:extLst>
              <c:f>'3.3c Time series input output'!$E$101:$E$103</c:f>
              <c:numCache>
                <c:formatCode>General</c:formatCode>
                <c:ptCount val="3"/>
                <c:pt idx="0">
                  <c:v>0</c:v>
                </c:pt>
                <c:pt idx="1">
                  <c:v>0</c:v>
                </c:pt>
                <c:pt idx="2">
                  <c:v>0</c:v>
                </c:pt>
              </c:numCache>
            </c:numRef>
          </c:val>
          <c:extLst>
            <c:ext xmlns:c16="http://schemas.microsoft.com/office/drawing/2014/chart" uri="{C3380CC4-5D6E-409C-BE32-E72D297353CC}">
              <c16:uniqueId val="{00000000-B6C2-4166-A877-10D82E990524}"/>
            </c:ext>
          </c:extLst>
        </c:ser>
        <c:ser>
          <c:idx val="1"/>
          <c:order val="1"/>
          <c:tx>
            <c:strRef>
              <c:f>'3.3c Time series input output'!$F$100</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output'!$F$101:$F$112</c15:sqref>
                  </c15:fullRef>
                </c:ext>
              </c:extLst>
              <c:f>'3.3c Time series input output'!$F$101:$F$103</c:f>
              <c:numCache>
                <c:formatCode>General</c:formatCode>
                <c:ptCount val="3"/>
                <c:pt idx="0">
                  <c:v>0</c:v>
                </c:pt>
                <c:pt idx="1">
                  <c:v>0</c:v>
                </c:pt>
                <c:pt idx="2">
                  <c:v>0</c:v>
                </c:pt>
              </c:numCache>
            </c:numRef>
          </c:val>
          <c:extLst>
            <c:ext xmlns:c16="http://schemas.microsoft.com/office/drawing/2014/chart" uri="{C3380CC4-5D6E-409C-BE32-E72D297353CC}">
              <c16:uniqueId val="{00000001-B6C2-4166-A877-10D82E990524}"/>
            </c:ext>
          </c:extLst>
        </c:ser>
        <c:ser>
          <c:idx val="2"/>
          <c:order val="2"/>
          <c:tx>
            <c:strRef>
              <c:f>'3.3c Time series input output'!$G$100</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output'!$G$101:$G$112</c15:sqref>
                  </c15:fullRef>
                </c:ext>
              </c:extLst>
              <c:f>'3.3c Time series input output'!$G$101:$G$103</c:f>
              <c:numCache>
                <c:formatCode>General</c:formatCode>
                <c:ptCount val="3"/>
                <c:pt idx="0">
                  <c:v>0</c:v>
                </c:pt>
                <c:pt idx="1">
                  <c:v>0</c:v>
                </c:pt>
                <c:pt idx="2">
                  <c:v>0</c:v>
                </c:pt>
              </c:numCache>
            </c:numRef>
          </c:val>
          <c:extLst>
            <c:ext xmlns:c16="http://schemas.microsoft.com/office/drawing/2014/chart" uri="{C3380CC4-5D6E-409C-BE32-E72D297353CC}">
              <c16:uniqueId val="{00000002-B6C2-4166-A877-10D82E990524}"/>
            </c:ext>
          </c:extLst>
        </c:ser>
        <c:ser>
          <c:idx val="5"/>
          <c:order val="3"/>
          <c:tx>
            <c:strRef>
              <c:f>'3.3c Time series input output'!$H$100</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output'!$H$101:$H$112</c15:sqref>
                  </c15:fullRef>
                </c:ext>
              </c:extLst>
              <c:f>'3.3c Time series input output'!$H$101:$H$103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3-B6C2-4166-A877-10D82E990524}"/>
            </c:ext>
          </c:extLst>
        </c:ser>
        <c:ser>
          <c:idx val="6"/>
          <c:order val="4"/>
          <c:tx>
            <c:strRef>
              <c:f>'3.3c Time series input output'!$I$100</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output'!$I$101:$I$112</c15:sqref>
                  </c15:fullRef>
                </c:ext>
              </c:extLst>
              <c:f>'3.3c Time series input output'!$I$101:$I$103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4-B6C2-4166-A877-10D82E990524}"/>
            </c:ext>
          </c:extLst>
        </c:ser>
        <c:ser>
          <c:idx val="7"/>
          <c:order val="5"/>
          <c:tx>
            <c:strRef>
              <c:f>'3.3c Time series input output'!$J$100</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output'!$J$101:$J$112</c15:sqref>
                  </c15:fullRef>
                </c:ext>
              </c:extLst>
              <c:f>'3.3c Time series input output'!$J$101:$J$103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5-B6C2-4166-A877-10D82E990524}"/>
            </c:ext>
          </c:extLst>
        </c:ser>
        <c:ser>
          <c:idx val="8"/>
          <c:order val="6"/>
          <c:tx>
            <c:strRef>
              <c:f>'3.3c Time series input output'!$K$100</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output'!$K$101:$K$112</c15:sqref>
                  </c15:fullRef>
                </c:ext>
              </c:extLst>
              <c:f>'3.3c Time series input output'!$K$101:$K$103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6-B6C2-4166-A877-10D82E990524}"/>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87124988319802865"/>
          <c:h val="8.244490607401207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'3.3c Time series input output'!$C$98</c:f>
          <c:strCache>
            <c:ptCount val="1"/>
            <c:pt idx="0">
              <c:v>N-inputs to Forests and semi-natural vegetation</c:v>
            </c:pt>
          </c:strCache>
        </c:strRef>
      </c:tx>
      <c:layout>
        <c:manualLayout>
          <c:xMode val="edge"/>
          <c:yMode val="edge"/>
          <c:x val="0.27716702020265971"/>
          <c:y val="0"/>
        </c:manualLayout>
      </c:layout>
      <c:overlay val="0"/>
      <c:txPr>
        <a:bodyPr/>
        <a:lstStyle/>
        <a:p>
          <a:pPr>
            <a:defRPr sz="1400"/>
          </a:pPr>
          <a:endParaRPr lang="en-US"/>
        </a:p>
      </c:txPr>
    </c:title>
    <c:autoTitleDeleted val="0"/>
    <c:plotArea>
      <c:layout>
        <c:manualLayout>
          <c:layoutTarget val="inner"/>
          <c:xMode val="edge"/>
          <c:yMode val="edge"/>
          <c:x val="8.2325896992728298E-2"/>
          <c:y val="7.8124092529908373E-2"/>
          <c:w val="0.87560110471459163"/>
          <c:h val="0.78464131145709093"/>
        </c:manualLayout>
      </c:layout>
      <c:barChart>
        <c:barDir val="col"/>
        <c:grouping val="clustered"/>
        <c:varyColors val="0"/>
        <c:ser>
          <c:idx val="0"/>
          <c:order val="0"/>
          <c:tx>
            <c:strRef>
              <c:f>'3.3c Time series input output'!$E$100</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output'!$E$101:$E$112</c15:sqref>
                  </c15:fullRef>
                </c:ext>
              </c:extLst>
              <c:f>'3.3c Time series input output'!$E$101:$E$103</c:f>
              <c:numCache>
                <c:formatCode>General</c:formatCode>
                <c:ptCount val="3"/>
                <c:pt idx="0">
                  <c:v>0</c:v>
                </c:pt>
                <c:pt idx="1">
                  <c:v>0</c:v>
                </c:pt>
                <c:pt idx="2">
                  <c:v>0</c:v>
                </c:pt>
              </c:numCache>
            </c:numRef>
          </c:val>
          <c:extLst>
            <c:ext xmlns:c16="http://schemas.microsoft.com/office/drawing/2014/chart" uri="{C3380CC4-5D6E-409C-BE32-E72D297353CC}">
              <c16:uniqueId val="{00000000-90E8-4450-B888-309CA38FAB25}"/>
            </c:ext>
          </c:extLst>
        </c:ser>
        <c:ser>
          <c:idx val="1"/>
          <c:order val="1"/>
          <c:tx>
            <c:strRef>
              <c:f>'3.3c Time series input output'!$F$100</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output'!$F$101:$F$112</c15:sqref>
                  </c15:fullRef>
                </c:ext>
              </c:extLst>
              <c:f>'3.3c Time series input output'!$F$101:$F$103</c:f>
              <c:numCache>
                <c:formatCode>General</c:formatCode>
                <c:ptCount val="3"/>
                <c:pt idx="0">
                  <c:v>0</c:v>
                </c:pt>
                <c:pt idx="1">
                  <c:v>0</c:v>
                </c:pt>
                <c:pt idx="2">
                  <c:v>0</c:v>
                </c:pt>
              </c:numCache>
            </c:numRef>
          </c:val>
          <c:extLst>
            <c:ext xmlns:c16="http://schemas.microsoft.com/office/drawing/2014/chart" uri="{C3380CC4-5D6E-409C-BE32-E72D297353CC}">
              <c16:uniqueId val="{00000001-90E8-4450-B888-309CA38FAB25}"/>
            </c:ext>
          </c:extLst>
        </c:ser>
        <c:ser>
          <c:idx val="2"/>
          <c:order val="2"/>
          <c:tx>
            <c:strRef>
              <c:f>'3.3c Time series input output'!$G$100</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output'!$G$101:$G$112</c15:sqref>
                  </c15:fullRef>
                </c:ext>
              </c:extLst>
              <c:f>'3.3c Time series input output'!$G$101:$G$103</c:f>
              <c:numCache>
                <c:formatCode>General</c:formatCode>
                <c:ptCount val="3"/>
                <c:pt idx="0">
                  <c:v>0</c:v>
                </c:pt>
                <c:pt idx="1">
                  <c:v>0</c:v>
                </c:pt>
                <c:pt idx="2">
                  <c:v>0</c:v>
                </c:pt>
              </c:numCache>
            </c:numRef>
          </c:val>
          <c:extLst>
            <c:ext xmlns:c16="http://schemas.microsoft.com/office/drawing/2014/chart" uri="{C3380CC4-5D6E-409C-BE32-E72D297353CC}">
              <c16:uniqueId val="{00000002-90E8-4450-B888-309CA38FAB25}"/>
            </c:ext>
          </c:extLst>
        </c:ser>
        <c:ser>
          <c:idx val="5"/>
          <c:order val="3"/>
          <c:tx>
            <c:strRef>
              <c:f>'3.3c Time series input output'!$H$100</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output'!$H$101:$H$112</c15:sqref>
                  </c15:fullRef>
                </c:ext>
              </c:extLst>
              <c:f>'3.3c Time series input output'!$H$101:$H$103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3-90E8-4450-B888-309CA38FAB25}"/>
            </c:ext>
          </c:extLst>
        </c:ser>
        <c:ser>
          <c:idx val="6"/>
          <c:order val="4"/>
          <c:tx>
            <c:strRef>
              <c:f>'3.3c Time series input output'!$I$100</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output'!$I$101:$I$112</c15:sqref>
                  </c15:fullRef>
                </c:ext>
              </c:extLst>
              <c:f>'3.3c Time series input output'!$I$101:$I$103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4-90E8-4450-B888-309CA38FAB25}"/>
            </c:ext>
          </c:extLst>
        </c:ser>
        <c:ser>
          <c:idx val="7"/>
          <c:order val="5"/>
          <c:tx>
            <c:strRef>
              <c:f>'3.3c Time series input output'!$J$100</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output'!$J$101:$J$112</c15:sqref>
                  </c15:fullRef>
                </c:ext>
              </c:extLst>
              <c:f>'3.3c Time series input output'!$J$101:$J$103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5-90E8-4450-B888-309CA38FAB25}"/>
            </c:ext>
          </c:extLst>
        </c:ser>
        <c:ser>
          <c:idx val="8"/>
          <c:order val="6"/>
          <c:tx>
            <c:strRef>
              <c:f>'3.3c Time series input output'!$K$100</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output'!$K$101:$K$112</c15:sqref>
                  </c15:fullRef>
                </c:ext>
              </c:extLst>
              <c:f>'3.3c Time series input output'!$K$101:$K$103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6-90E8-4450-B888-309CA38FAB25}"/>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a:t>
                </a:r>
                <a:r>
                  <a:rPr lang="en-US" baseline="0"/>
                  <a:t> in</a:t>
                </a:r>
                <a:r>
                  <a:rPr lang="en-US"/>
                  <a:t>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2066733783978139"/>
          <c:w val="0.81609796239797616"/>
          <c:h val="5.6277665202135022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'3.3c Time series input output'!$C$98</c:f>
          <c:strCache>
            <c:ptCount val="1"/>
            <c:pt idx="0">
              <c:v>N-inputs to Forests and semi-natural vegetation</c:v>
            </c:pt>
          </c:strCache>
        </c:strRef>
      </c:tx>
      <c:layout>
        <c:manualLayout>
          <c:xMode val="edge"/>
          <c:yMode val="edge"/>
          <c:x val="0.27919931413326027"/>
          <c:y val="1.2010427759282941E-4"/>
        </c:manualLayout>
      </c:layout>
      <c:overlay val="0"/>
      <c:txPr>
        <a:bodyPr/>
        <a:lstStyle/>
        <a:p>
          <a:pPr>
            <a:defRPr sz="1400"/>
          </a:pPr>
          <a:endParaRPr lang="en-US"/>
        </a:p>
      </c:txPr>
    </c:title>
    <c:autoTitleDeleted val="0"/>
    <c:plotArea>
      <c:layout>
        <c:manualLayout>
          <c:layoutTarget val="inner"/>
          <c:xMode val="edge"/>
          <c:yMode val="edge"/>
          <c:x val="9.0726232521006547E-2"/>
          <c:y val="7.8124092529908373E-2"/>
          <c:w val="0.86720082442013924"/>
          <c:h val="0.78464131145709093"/>
        </c:manualLayout>
      </c:layout>
      <c:barChart>
        <c:barDir val="col"/>
        <c:grouping val="percentStacked"/>
        <c:varyColors val="0"/>
        <c:ser>
          <c:idx val="0"/>
          <c:order val="0"/>
          <c:tx>
            <c:strRef>
              <c:f>'3.3c Time series input output'!$E$100</c:f>
              <c:strCache>
                <c:ptCount val="1"/>
                <c:pt idx="0">
                  <c:v>NOx</c:v>
                </c:pt>
              </c:strCache>
            </c:strRef>
          </c:tx>
          <c:spPr>
            <a:solidFill>
              <a:schemeClr val="accent4">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output'!$E$101:$E$112</c15:sqref>
                  </c15:fullRef>
                </c:ext>
              </c:extLst>
              <c:f>'3.3c Time series input output'!$E$101:$E$103</c:f>
              <c:numCache>
                <c:formatCode>General</c:formatCode>
                <c:ptCount val="3"/>
                <c:pt idx="0">
                  <c:v>0</c:v>
                </c:pt>
                <c:pt idx="1">
                  <c:v>0</c:v>
                </c:pt>
                <c:pt idx="2">
                  <c:v>0</c:v>
                </c:pt>
              </c:numCache>
            </c:numRef>
          </c:val>
          <c:extLst>
            <c:ext xmlns:c16="http://schemas.microsoft.com/office/drawing/2014/chart" uri="{C3380CC4-5D6E-409C-BE32-E72D297353CC}">
              <c16:uniqueId val="{00000000-6833-4EF2-BC96-00B23FB173A4}"/>
            </c:ext>
          </c:extLst>
        </c:ser>
        <c:ser>
          <c:idx val="1"/>
          <c:order val="1"/>
          <c:tx>
            <c:strRef>
              <c:f>'3.3c Time series input output'!$F$100</c:f>
              <c:strCache>
                <c:ptCount val="1"/>
                <c:pt idx="0">
                  <c:v>NH3</c:v>
                </c:pt>
              </c:strCache>
            </c:strRef>
          </c:tx>
          <c:spPr>
            <a:solidFill>
              <a:schemeClr val="accent4">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output'!$F$101:$F$112</c15:sqref>
                  </c15:fullRef>
                </c:ext>
              </c:extLst>
              <c:f>'3.3c Time series input output'!$F$101:$F$103</c:f>
              <c:numCache>
                <c:formatCode>General</c:formatCode>
                <c:ptCount val="3"/>
                <c:pt idx="0">
                  <c:v>0</c:v>
                </c:pt>
                <c:pt idx="1">
                  <c:v>0</c:v>
                </c:pt>
                <c:pt idx="2">
                  <c:v>0</c:v>
                </c:pt>
              </c:numCache>
            </c:numRef>
          </c:val>
          <c:extLst>
            <c:ext xmlns:c16="http://schemas.microsoft.com/office/drawing/2014/chart" uri="{C3380CC4-5D6E-409C-BE32-E72D297353CC}">
              <c16:uniqueId val="{00000001-6833-4EF2-BC96-00B23FB173A4}"/>
            </c:ext>
          </c:extLst>
        </c:ser>
        <c:ser>
          <c:idx val="2"/>
          <c:order val="2"/>
          <c:tx>
            <c:strRef>
              <c:f>'3.3c Time series input output'!$G$100</c:f>
              <c:strCache>
                <c:ptCount val="1"/>
                <c:pt idx="0">
                  <c:v>N2O</c:v>
                </c:pt>
              </c:strCache>
            </c:strRef>
          </c:tx>
          <c:spPr>
            <a:solidFill>
              <a:schemeClr val="accent4">
                <a:lumMod val="20000"/>
                <a:lumOff val="8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output'!$G$101:$G$112</c15:sqref>
                  </c15:fullRef>
                </c:ext>
              </c:extLst>
              <c:f>'3.3c Time series input output'!$G$101:$G$103</c:f>
              <c:numCache>
                <c:formatCode>General</c:formatCode>
                <c:ptCount val="3"/>
                <c:pt idx="0">
                  <c:v>0</c:v>
                </c:pt>
                <c:pt idx="1">
                  <c:v>0</c:v>
                </c:pt>
                <c:pt idx="2">
                  <c:v>0</c:v>
                </c:pt>
              </c:numCache>
            </c:numRef>
          </c:val>
          <c:extLst>
            <c:ext xmlns:c16="http://schemas.microsoft.com/office/drawing/2014/chart" uri="{C3380CC4-5D6E-409C-BE32-E72D297353CC}">
              <c16:uniqueId val="{00000002-6833-4EF2-BC96-00B23FB173A4}"/>
            </c:ext>
          </c:extLst>
        </c:ser>
        <c:ser>
          <c:idx val="5"/>
          <c:order val="3"/>
          <c:tx>
            <c:strRef>
              <c:f>'3.3c Time series input output'!$H$100</c:f>
              <c:strCache>
                <c:ptCount val="1"/>
                <c:pt idx="0">
                  <c:v>Nmix</c:v>
                </c:pt>
              </c:strCache>
            </c:strRef>
          </c:tx>
          <c:spPr>
            <a:solidFill>
              <a:schemeClr val="accent6"/>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output'!$H$101:$H$112</c15:sqref>
                  </c15:fullRef>
                </c:ext>
              </c:extLst>
              <c:f>'3.3c Time series input output'!$H$101:$H$103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3-6833-4EF2-BC96-00B23FB173A4}"/>
            </c:ext>
          </c:extLst>
        </c:ser>
        <c:ser>
          <c:idx val="6"/>
          <c:order val="4"/>
          <c:tx>
            <c:strRef>
              <c:f>'3.3c Time series input output'!$I$100</c:f>
              <c:strCache>
                <c:ptCount val="1"/>
                <c:pt idx="0">
                  <c:v>N2</c:v>
                </c:pt>
              </c:strCache>
            </c:strRef>
          </c:tx>
          <c:spPr>
            <a:solidFill>
              <a:schemeClr val="bg1">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output'!$I$101:$I$112</c15:sqref>
                  </c15:fullRef>
                </c:ext>
              </c:extLst>
              <c:f>'3.3c Time series input output'!$I$101:$I$103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4-6833-4EF2-BC96-00B23FB173A4}"/>
            </c:ext>
          </c:extLst>
        </c:ser>
        <c:ser>
          <c:idx val="7"/>
          <c:order val="5"/>
          <c:tx>
            <c:strRef>
              <c:f>'3.3c Time series input output'!$J$100</c:f>
              <c:strCache>
                <c:ptCount val="1"/>
                <c:pt idx="0">
                  <c:v>OXN</c:v>
                </c:pt>
              </c:strCache>
            </c:strRef>
          </c:tx>
          <c:spPr>
            <a:solidFill>
              <a:schemeClr val="accent2">
                <a:lumMod val="75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output'!$J$101:$J$112</c15:sqref>
                  </c15:fullRef>
                </c:ext>
              </c:extLst>
              <c:f>'3.3c Time series input output'!$J$101:$J$103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5-6833-4EF2-BC96-00B23FB173A4}"/>
            </c:ext>
          </c:extLst>
        </c:ser>
        <c:ser>
          <c:idx val="8"/>
          <c:order val="6"/>
          <c:tx>
            <c:strRef>
              <c:f>'3.3c Time series input output'!$K$100</c:f>
              <c:strCache>
                <c:ptCount val="1"/>
                <c:pt idx="0">
                  <c:v>RDN</c:v>
                </c:pt>
              </c:strCache>
            </c:strRef>
          </c:tx>
          <c:spPr>
            <a:solidFill>
              <a:schemeClr val="accent2">
                <a:lumMod val="60000"/>
                <a:lumOff val="40000"/>
              </a:schemeClr>
            </a:solidFill>
          </c:spPr>
          <c:invertIfNegative val="0"/>
          <c:cat>
            <c:numRef>
              <c:extLst>
                <c:ext xmlns:c15="http://schemas.microsoft.com/office/drawing/2012/chart" uri="{02D57815-91ED-43cb-92C2-25804820EDAC}">
                  <c15:fullRef>
                    <c15:sqref>'3.3c Time series input output'!$D$101:$D$112</c15:sqref>
                  </c15:fullRef>
                </c:ext>
              </c:extLst>
              <c:f>'3.3c Time series input output'!$D$101:$D$103</c:f>
              <c:numCache>
                <c:formatCode>General</c:formatCode>
                <c:ptCount val="3"/>
                <c:pt idx="0">
                  <c:v>2018</c:v>
                </c:pt>
                <c:pt idx="1">
                  <c:v>2020</c:v>
                </c:pt>
                <c:pt idx="2">
                  <c:v>2022</c:v>
                </c:pt>
              </c:numCache>
            </c:numRef>
          </c:cat>
          <c:val>
            <c:numRef>
              <c:extLst>
                <c:ext xmlns:c15="http://schemas.microsoft.com/office/drawing/2012/chart" uri="{02D57815-91ED-43cb-92C2-25804820EDAC}">
                  <c15:fullRef>
                    <c15:sqref>'3.3c Time series input output'!$K$101:$K$112</c15:sqref>
                  </c15:fullRef>
                </c:ext>
              </c:extLst>
              <c:f>'3.3c Time series input output'!$K$101:$K$103</c:f>
              <c:numCache>
                <c:formatCode>General</c:formatCode>
                <c:ptCount val="3"/>
                <c:pt idx="0">
                  <c:v>3.75</c:v>
                </c:pt>
                <c:pt idx="1">
                  <c:v>3</c:v>
                </c:pt>
                <c:pt idx="2">
                  <c:v>2.4000000000000004</c:v>
                </c:pt>
              </c:numCache>
            </c:numRef>
          </c:val>
          <c:extLst>
            <c:ext xmlns:c16="http://schemas.microsoft.com/office/drawing/2014/chart" uri="{C3380CC4-5D6E-409C-BE32-E72D297353CC}">
              <c16:uniqueId val="{00000006-6833-4EF2-BC96-00B23FB173A4}"/>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Share of species in N-inputs</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8.290944273547432E-2"/>
          <c:y val="0.91755509392598789"/>
          <c:w val="0.7587130703303766"/>
          <c:h val="6.0221293646100613E-2"/>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lgn="ctr">
              <a:defRPr sz="1400"/>
            </a:pPr>
            <a:r>
              <a:rPr lang="de-CH"/>
              <a:t>Time series of N-flows Materials and products in industry</a:t>
            </a:r>
          </a:p>
        </c:rich>
      </c:tx>
      <c:layout>
        <c:manualLayout>
          <c:xMode val="edge"/>
          <c:yMode val="edge"/>
          <c:x val="0.113141062884878"/>
          <c:y val="0"/>
        </c:manualLayout>
      </c:layout>
      <c:overlay val="0"/>
    </c:title>
    <c:autoTitleDeleted val="0"/>
    <c:plotArea>
      <c:layout>
        <c:manualLayout>
          <c:layoutTarget val="inner"/>
          <c:xMode val="edge"/>
          <c:yMode val="edge"/>
          <c:x val="6.3969106871324358E-2"/>
          <c:y val="8.2802361466332103E-2"/>
          <c:w val="0.75702488070015173"/>
          <c:h val="0.76591522940990953"/>
        </c:manualLayout>
      </c:layout>
      <c:barChart>
        <c:barDir val="col"/>
        <c:grouping val="stacked"/>
        <c:varyColors val="0"/>
        <c:ser>
          <c:idx val="0"/>
          <c:order val="0"/>
          <c:tx>
            <c:strRef>
              <c:f>'3.3c Time series input output'!$BK$145</c:f>
              <c:strCache>
                <c:ptCount val="1"/>
                <c:pt idx="0">
                  <c:v>Inputs: Additional</c:v>
                </c:pt>
              </c:strCache>
            </c:strRef>
          </c:tx>
          <c:spPr>
            <a:solidFill>
              <a:schemeClr val="accent6">
                <a:lumMod val="50000"/>
              </a:schemeClr>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output'!$BK$146:$BK$151</c:f>
              <c:numCache>
                <c:formatCode>General</c:formatCode>
                <c:ptCount val="6"/>
                <c:pt idx="0">
                  <c:v>27.5</c:v>
                </c:pt>
                <c:pt idx="2">
                  <c:v>22</c:v>
                </c:pt>
                <c:pt idx="4">
                  <c:v>17.600000000000005</c:v>
                </c:pt>
              </c:numCache>
            </c:numRef>
          </c:val>
          <c:extLst>
            <c:ext xmlns:c16="http://schemas.microsoft.com/office/drawing/2014/chart" uri="{C3380CC4-5D6E-409C-BE32-E72D297353CC}">
              <c16:uniqueId val="{00000014-4A10-4EA1-AF8F-B449B1BC2401}"/>
            </c:ext>
          </c:extLst>
        </c:ser>
        <c:ser>
          <c:idx val="1"/>
          <c:order val="1"/>
          <c:tx>
            <c:strRef>
              <c:f>'3.3c Time series input output'!$BL$145</c:f>
              <c:strCache>
                <c:ptCount val="1"/>
                <c:pt idx="0">
                  <c:v>Inputs: Recycling</c:v>
                </c:pt>
              </c:strCache>
            </c:strRef>
          </c:tx>
          <c:spPr>
            <a:solidFill>
              <a:schemeClr val="accent6"/>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output'!$BL$146:$BL$151</c:f>
              <c:numCache>
                <c:formatCode>General</c:formatCode>
                <c:ptCount val="6"/>
                <c:pt idx="0">
                  <c:v>0</c:v>
                </c:pt>
                <c:pt idx="2">
                  <c:v>0</c:v>
                </c:pt>
                <c:pt idx="4">
                  <c:v>0</c:v>
                </c:pt>
              </c:numCache>
            </c:numRef>
          </c:val>
          <c:extLst>
            <c:ext xmlns:c16="http://schemas.microsoft.com/office/drawing/2014/chart" uri="{C3380CC4-5D6E-409C-BE32-E72D297353CC}">
              <c16:uniqueId val="{00000016-4A10-4EA1-AF8F-B449B1BC2401}"/>
            </c:ext>
          </c:extLst>
        </c:ser>
        <c:ser>
          <c:idx val="2"/>
          <c:order val="2"/>
          <c:tx>
            <c:strRef>
              <c:f>'3.3c Time series input output'!$BM$145</c:f>
              <c:strCache>
                <c:ptCount val="1"/>
                <c:pt idx="0">
                  <c:v>Inputs: Import</c:v>
                </c:pt>
              </c:strCache>
            </c:strRef>
          </c:tx>
          <c:spPr>
            <a:solidFill>
              <a:schemeClr val="accent6">
                <a:lumMod val="20000"/>
                <a:lumOff val="80000"/>
              </a:schemeClr>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output'!$BM$146:$BM$151</c:f>
              <c:numCache>
                <c:formatCode>General</c:formatCode>
                <c:ptCount val="6"/>
                <c:pt idx="0">
                  <c:v>2.5</c:v>
                </c:pt>
                <c:pt idx="2">
                  <c:v>2</c:v>
                </c:pt>
                <c:pt idx="4">
                  <c:v>1.6</c:v>
                </c:pt>
              </c:numCache>
            </c:numRef>
          </c:val>
          <c:extLst>
            <c:ext xmlns:c16="http://schemas.microsoft.com/office/drawing/2014/chart" uri="{C3380CC4-5D6E-409C-BE32-E72D297353CC}">
              <c16:uniqueId val="{00000018-4A10-4EA1-AF8F-B449B1BC2401}"/>
            </c:ext>
          </c:extLst>
        </c:ser>
        <c:ser>
          <c:idx val="3"/>
          <c:order val="3"/>
          <c:tx>
            <c:strRef>
              <c:f>'3.3c Time series input output'!$BN$145</c:f>
              <c:strCache>
                <c:ptCount val="1"/>
                <c:pt idx="0">
                  <c:v>Outputs: Useful</c:v>
                </c:pt>
              </c:strCache>
            </c:strRef>
          </c:tx>
          <c:spPr>
            <a:solidFill>
              <a:schemeClr val="accent1">
                <a:lumMod val="50000"/>
              </a:schemeClr>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output'!$BN$146:$BN$151</c:f>
              <c:numCache>
                <c:formatCode>General</c:formatCode>
                <c:ptCount val="6"/>
                <c:pt idx="1">
                  <c:v>11.25</c:v>
                </c:pt>
                <c:pt idx="3">
                  <c:v>9</c:v>
                </c:pt>
                <c:pt idx="5">
                  <c:v>7.1999999999999993</c:v>
                </c:pt>
              </c:numCache>
            </c:numRef>
          </c:val>
          <c:extLst>
            <c:ext xmlns:c16="http://schemas.microsoft.com/office/drawing/2014/chart" uri="{C3380CC4-5D6E-409C-BE32-E72D297353CC}">
              <c16:uniqueId val="{0000001A-4A10-4EA1-AF8F-B449B1BC2401}"/>
            </c:ext>
          </c:extLst>
        </c:ser>
        <c:ser>
          <c:idx val="4"/>
          <c:order val="4"/>
          <c:tx>
            <c:strRef>
              <c:f>'3.3c Time series input output'!$BO$145</c:f>
              <c:strCache>
                <c:ptCount val="1"/>
                <c:pt idx="0">
                  <c:v>Outputs: Recycling</c:v>
                </c:pt>
              </c:strCache>
            </c:strRef>
          </c:tx>
          <c:spPr>
            <a:solidFill>
              <a:schemeClr val="accent1">
                <a:lumMod val="60000"/>
                <a:lumOff val="40000"/>
              </a:schemeClr>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output'!$BO$146:$BO$151</c:f>
              <c:numCache>
                <c:formatCode>General</c:formatCode>
                <c:ptCount val="6"/>
                <c:pt idx="1">
                  <c:v>0</c:v>
                </c:pt>
                <c:pt idx="3">
                  <c:v>0</c:v>
                </c:pt>
                <c:pt idx="5">
                  <c:v>0</c:v>
                </c:pt>
              </c:numCache>
            </c:numRef>
          </c:val>
          <c:extLst>
            <c:ext xmlns:c16="http://schemas.microsoft.com/office/drawing/2014/chart" uri="{C3380CC4-5D6E-409C-BE32-E72D297353CC}">
              <c16:uniqueId val="{0000001C-4A10-4EA1-AF8F-B449B1BC2401}"/>
            </c:ext>
          </c:extLst>
        </c:ser>
        <c:ser>
          <c:idx val="5"/>
          <c:order val="5"/>
          <c:tx>
            <c:strRef>
              <c:f>'3.3c Time series input output'!$BP$145</c:f>
              <c:strCache>
                <c:ptCount val="1"/>
                <c:pt idx="0">
                  <c:v>Outputs: N waste</c:v>
                </c:pt>
              </c:strCache>
            </c:strRef>
          </c:tx>
          <c:spPr>
            <a:solidFill>
              <a:schemeClr val="accent1">
                <a:lumMod val="20000"/>
                <a:lumOff val="80000"/>
              </a:schemeClr>
            </a:solidFill>
          </c:spPr>
          <c:invertIfNegative val="0"/>
          <c:cat>
            <c:multiLvlStrRef>
              <c:f>'3.3c Time series input output'!$BI$146:$BJ$151</c:f>
              <c:multiLvlStrCache>
                <c:ptCount val="6"/>
                <c:lvl>
                  <c:pt idx="0">
                    <c:v>Input</c:v>
                  </c:pt>
                  <c:pt idx="1">
                    <c:v>Output</c:v>
                  </c:pt>
                  <c:pt idx="2">
                    <c:v>Input</c:v>
                  </c:pt>
                  <c:pt idx="3">
                    <c:v>Output</c:v>
                  </c:pt>
                  <c:pt idx="4">
                    <c:v>Input</c:v>
                  </c:pt>
                  <c:pt idx="5">
                    <c:v>Output</c:v>
                  </c:pt>
                </c:lvl>
                <c:lvl>
                  <c:pt idx="0">
                    <c:v>2018</c:v>
                  </c:pt>
                  <c:pt idx="2">
                    <c:v>2020</c:v>
                  </c:pt>
                  <c:pt idx="4">
                    <c:v>2022</c:v>
                  </c:pt>
                </c:lvl>
              </c:multiLvlStrCache>
            </c:multiLvlStrRef>
          </c:cat>
          <c:val>
            <c:numRef>
              <c:f>'3.3c Time series input output'!$BP$146:$BP$151</c:f>
              <c:numCache>
                <c:formatCode>General</c:formatCode>
                <c:ptCount val="6"/>
                <c:pt idx="1">
                  <c:v>0</c:v>
                </c:pt>
                <c:pt idx="3">
                  <c:v>0</c:v>
                </c:pt>
                <c:pt idx="5">
                  <c:v>0</c:v>
                </c:pt>
              </c:numCache>
            </c:numRef>
          </c:val>
          <c:extLst>
            <c:ext xmlns:c16="http://schemas.microsoft.com/office/drawing/2014/chart" uri="{C3380CC4-5D6E-409C-BE32-E72D297353CC}">
              <c16:uniqueId val="{0000001E-4A10-4EA1-AF8F-B449B1BC2401}"/>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noFill/>
          <a:ln w="12700">
            <a:noFill/>
          </a:ln>
        </c:spPr>
        <c:txPr>
          <a:bodyPr/>
          <a:lstStyle/>
          <a:p>
            <a:pPr>
              <a:defRPr>
                <a:solidFill>
                  <a:sysClr val="windowText" lastClr="000000"/>
                </a:solidFill>
              </a:defRPr>
            </a:pPr>
            <a:endParaRPr lang="en-US"/>
          </a:p>
        </c:txPr>
        <c:crossAx val="399558256"/>
        <c:crosses val="autoZero"/>
        <c:auto val="0"/>
        <c:lblAlgn val="ctr"/>
        <c:lblOffset val="100"/>
        <c:tickMarkSkip val="2"/>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N-flow in kt N</a:t>
                </a:r>
              </a:p>
            </c:rich>
          </c:tx>
          <c:overlay val="0"/>
        </c:title>
        <c:numFmt formatCode="#,##0" sourceLinked="0"/>
        <c:majorTickMark val="out"/>
        <c:minorTickMark val="none"/>
        <c:tickLblPos val="nextTo"/>
        <c:spPr>
          <a:ln>
            <a:noFill/>
          </a:ln>
        </c:spPr>
        <c:crossAx val="399557864"/>
        <c:crosses val="autoZero"/>
        <c:crossBetween val="between"/>
      </c:valAx>
      <c:spPr>
        <a:noFill/>
        <a:ln w="9525">
          <a:solidFill>
            <a:srgbClr val="080808"/>
          </a:solidFill>
        </a:ln>
      </c:spPr>
    </c:plotArea>
    <c:legend>
      <c:legendPos val="b"/>
      <c:layout>
        <c:manualLayout>
          <c:xMode val="edge"/>
          <c:yMode val="edge"/>
          <c:x val="0.84816763613746893"/>
          <c:y val="5.5958270213217386E-2"/>
          <c:w val="0.15002483572131048"/>
          <c:h val="0.7446069891403968"/>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'3.1.c N Budget'!$Z$16</c:f>
          <c:strCache>
            <c:ptCount val="1"/>
            <c:pt idx="0">
              <c:v>N-budget per pool in 2020</c:v>
            </c:pt>
          </c:strCache>
        </c:strRef>
      </c:tx>
      <c:layout>
        <c:manualLayout>
          <c:xMode val="edge"/>
          <c:yMode val="edge"/>
          <c:x val="0.35471590909090911"/>
          <c:y val="0"/>
        </c:manualLayout>
      </c:layout>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7.3404671717171716E-2"/>
          <c:y val="9.1453282828282828E-2"/>
          <c:w val="0.81677933860345509"/>
          <c:h val="0.75580707070707076"/>
        </c:manualLayout>
      </c:layout>
      <c:barChart>
        <c:barDir val="col"/>
        <c:grouping val="clustered"/>
        <c:varyColors val="0"/>
        <c:ser>
          <c:idx val="2"/>
          <c:order val="0"/>
          <c:tx>
            <c:strRef>
              <c:f>'3.1.c N Budget'!$AC$19</c:f>
              <c:strCache>
                <c:ptCount val="1"/>
                <c:pt idx="0">
                  <c:v>Stock change</c:v>
                </c:pt>
              </c:strCache>
            </c:strRef>
          </c:tx>
          <c:invertIfNegative val="0"/>
          <c:cat>
            <c:strRef>
              <c:f>'3.1.c N Budget'!$Z$20:$Z$28</c:f>
              <c:strCache>
                <c:ptCount val="9"/>
                <c:pt idx="0">
                  <c:v>Energy and fuels</c:v>
                </c:pt>
                <c:pt idx="1">
                  <c:v>Materials and products in industry</c:v>
                </c:pt>
                <c:pt idx="2">
                  <c:v>Agriculture</c:v>
                </c:pt>
                <c:pt idx="3">
                  <c:v>Forests and semi-natural vegetation</c:v>
                </c:pt>
                <c:pt idx="4">
                  <c:v>Processing of residues</c:v>
                </c:pt>
                <c:pt idx="5">
                  <c:v>Humans and settlements</c:v>
                </c:pt>
                <c:pt idx="6">
                  <c:v>Atmosphere</c:v>
                </c:pt>
                <c:pt idx="7">
                  <c:v>Hydrosphere</c:v>
                </c:pt>
                <c:pt idx="8">
                  <c:v>Rest of the world</c:v>
                </c:pt>
              </c:strCache>
            </c:strRef>
          </c:cat>
          <c:val>
            <c:numRef>
              <c:f>'3.1.c N Budget'!$AC$20:$AC$28</c:f>
              <c:numCache>
                <c:formatCode>General</c:formatCode>
                <c:ptCount val="9"/>
                <c:pt idx="0">
                  <c:v>-2</c:v>
                </c:pt>
                <c:pt idx="1">
                  <c:v>-9</c:v>
                </c:pt>
                <c:pt idx="2">
                  <c:v>-11</c:v>
                </c:pt>
                <c:pt idx="3">
                  <c:v>-4</c:v>
                </c:pt>
                <c:pt idx="4">
                  <c:v>-5</c:v>
                </c:pt>
                <c:pt idx="5">
                  <c:v>-4</c:v>
                </c:pt>
                <c:pt idx="6">
                  <c:v>34</c:v>
                </c:pt>
                <c:pt idx="7">
                  <c:v>3</c:v>
                </c:pt>
                <c:pt idx="8">
                  <c:v>-2</c:v>
                </c:pt>
              </c:numCache>
            </c:numRef>
          </c:val>
          <c:extLst>
            <c:ext xmlns:c16="http://schemas.microsoft.com/office/drawing/2014/chart" uri="{C3380CC4-5D6E-409C-BE32-E72D297353CC}">
              <c16:uniqueId val="{00000002-D17F-46BA-837F-03ED11789F78}"/>
            </c:ext>
          </c:extLst>
        </c:ser>
        <c:dLbls>
          <c:showLegendKey val="0"/>
          <c:showVal val="0"/>
          <c:showCatName val="0"/>
          <c:showSerName val="0"/>
          <c:showPercent val="0"/>
          <c:showBubbleSize val="0"/>
        </c:dLbls>
        <c:gapWidth val="100"/>
        <c:axId val="88399872"/>
        <c:axId val="88401408"/>
      </c:barChart>
      <c:catAx>
        <c:axId val="88399872"/>
        <c:scaling>
          <c:orientation val="minMax"/>
        </c:scaling>
        <c:delete val="0"/>
        <c:axPos val="b"/>
        <c:majorGridlines>
          <c:spPr>
            <a:ln w="6350">
              <a:solidFill>
                <a:srgbClr val="000000"/>
              </a:solidFill>
            </a:ln>
          </c:spPr>
        </c:majorGridlines>
        <c:numFmt formatCode="General" sourceLinked="1"/>
        <c:majorTickMark val="none"/>
        <c:minorTickMark val="none"/>
        <c:tickLblPos val="low"/>
        <c:spPr>
          <a:noFill/>
          <a:ln w="6350" cap="flat" cmpd="sng" algn="ctr">
            <a:solidFill>
              <a:srgbClr val="000000"/>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401408"/>
        <c:crosses val="autoZero"/>
        <c:auto val="0"/>
        <c:lblAlgn val="ctr"/>
        <c:lblOffset val="100"/>
        <c:noMultiLvlLbl val="0"/>
      </c:catAx>
      <c:valAx>
        <c:axId val="88401408"/>
        <c:scaling>
          <c:orientation val="minMax"/>
        </c:scaling>
        <c:delete val="0"/>
        <c:axPos val="l"/>
        <c:majorGridlines>
          <c:spPr>
            <a:ln w="3175" cap="flat" cmpd="sng" algn="ctr">
              <a:solidFill>
                <a:srgbClr val="000000"/>
              </a:solidFill>
              <a:round/>
            </a:ln>
            <a:effectLst/>
          </c:spPr>
        </c:majorGridlines>
        <c:title>
          <c:tx>
            <c:rich>
              <a:bodyPr anchor="ctr" anchorCtr="0"/>
              <a:lstStyle/>
              <a:p>
                <a:pPr>
                  <a:defRPr sz="1000">
                    <a:solidFill>
                      <a:sysClr val="windowText" lastClr="000000"/>
                    </a:solidFill>
                  </a:defRPr>
                </a:pPr>
                <a:r>
                  <a:rPr lang="de-CH" sz="1000">
                    <a:solidFill>
                      <a:sysClr val="windowText" lastClr="000000"/>
                    </a:solidFill>
                  </a:rPr>
                  <a:t>N-flow in kt N</a:t>
                </a:r>
              </a:p>
            </c:rich>
          </c:tx>
          <c:overlay val="0"/>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8399872"/>
        <c:crosses val="autoZero"/>
        <c:crossBetween val="between"/>
      </c:valAx>
      <c:spPr>
        <a:noFill/>
        <a:ln>
          <a:noFill/>
        </a:ln>
        <a:effectLst/>
      </c:spPr>
    </c:plotArea>
    <c:legend>
      <c:legendPos val="r"/>
      <c:layout>
        <c:manualLayout>
          <c:xMode val="edge"/>
          <c:yMode val="edge"/>
          <c:x val="0.90812777777777776"/>
          <c:y val="0.39101363636363634"/>
          <c:w val="7.8187752525252521E-2"/>
          <c:h val="0.12534166666666666"/>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US"/>
        </a:p>
      </c:txPr>
    </c:legend>
    <c:plotVisOnly val="0"/>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NUE'!$AF$64</c:f>
          <c:strCache>
            <c:ptCount val="1"/>
            <c:pt idx="0">
              <c:v>N inputs to pools in 2018</c:v>
            </c:pt>
          </c:strCache>
        </c:strRef>
      </c:tx>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0.1843552467366007"/>
          <c:y val="0.13981935116149397"/>
          <c:w val="0.61112175925925927"/>
          <c:h val="0.61112175925925927"/>
        </c:manualLayout>
      </c:layout>
      <c:pieChart>
        <c:varyColors val="1"/>
        <c:ser>
          <c:idx val="0"/>
          <c:order val="0"/>
          <c:spPr>
            <a:solidFill>
              <a:srgbClr val="F2F2F2"/>
            </a:solidFill>
          </c:spPr>
          <c:dPt>
            <c:idx val="0"/>
            <c:bubble3D val="0"/>
            <c:extLst>
              <c:ext xmlns:c16="http://schemas.microsoft.com/office/drawing/2014/chart" uri="{C3380CC4-5D6E-409C-BE32-E72D297353CC}">
                <c16:uniqueId val="{00000015-10FA-4F84-A569-515D2C730A90}"/>
              </c:ext>
            </c:extLst>
          </c:dPt>
          <c:dPt>
            <c:idx val="1"/>
            <c:bubble3D val="0"/>
            <c:spPr>
              <a:solidFill>
                <a:srgbClr val="BFBFBF"/>
              </a:solidFill>
            </c:spPr>
            <c:extLst>
              <c:ext xmlns:c16="http://schemas.microsoft.com/office/drawing/2014/chart" uri="{C3380CC4-5D6E-409C-BE32-E72D297353CC}">
                <c16:uniqueId val="{00000017-10FA-4F84-A569-515D2C730A90}"/>
              </c:ext>
            </c:extLst>
          </c:dPt>
          <c:dPt>
            <c:idx val="2"/>
            <c:bubble3D val="0"/>
            <c:spPr>
              <a:solidFill>
                <a:srgbClr val="FFC000"/>
              </a:solidFill>
            </c:spPr>
            <c:extLst>
              <c:ext xmlns:c16="http://schemas.microsoft.com/office/drawing/2014/chart" uri="{C3380CC4-5D6E-409C-BE32-E72D297353CC}">
                <c16:uniqueId val="{00000019-10FA-4F84-A569-515D2C730A90}"/>
              </c:ext>
            </c:extLst>
          </c:dPt>
          <c:dPt>
            <c:idx val="3"/>
            <c:bubble3D val="0"/>
            <c:spPr>
              <a:solidFill>
                <a:srgbClr val="92D14F"/>
              </a:solidFill>
            </c:spPr>
            <c:extLst>
              <c:ext xmlns:c16="http://schemas.microsoft.com/office/drawing/2014/chart" uri="{C3380CC4-5D6E-409C-BE32-E72D297353CC}">
                <c16:uniqueId val="{0000001B-10FA-4F84-A569-515D2C730A90}"/>
              </c:ext>
            </c:extLst>
          </c:dPt>
          <c:dPt>
            <c:idx val="4"/>
            <c:bubble3D val="0"/>
            <c:spPr>
              <a:solidFill>
                <a:srgbClr val="9D579A"/>
              </a:solidFill>
            </c:spPr>
            <c:extLst>
              <c:ext xmlns:c16="http://schemas.microsoft.com/office/drawing/2014/chart" uri="{C3380CC4-5D6E-409C-BE32-E72D297353CC}">
                <c16:uniqueId val="{0000001D-10FA-4F84-A569-515D2C730A90}"/>
              </c:ext>
            </c:extLst>
          </c:dPt>
          <c:dPt>
            <c:idx val="5"/>
            <c:bubble3D val="0"/>
            <c:spPr>
              <a:solidFill>
                <a:srgbClr val="ECDDEB"/>
              </a:solidFill>
            </c:spPr>
            <c:extLst>
              <c:ext xmlns:c16="http://schemas.microsoft.com/office/drawing/2014/chart" uri="{C3380CC4-5D6E-409C-BE32-E72D297353CC}">
                <c16:uniqueId val="{0000001F-10FA-4F84-A569-515D2C730A90}"/>
              </c:ext>
            </c:extLst>
          </c:dPt>
          <c:dPt>
            <c:idx val="6"/>
            <c:bubble3D val="0"/>
            <c:spPr>
              <a:solidFill>
                <a:srgbClr val="DBEEF4"/>
              </a:solidFill>
            </c:spPr>
            <c:extLst>
              <c:ext xmlns:c16="http://schemas.microsoft.com/office/drawing/2014/chart" uri="{C3380CC4-5D6E-409C-BE32-E72D297353CC}">
                <c16:uniqueId val="{00000021-10FA-4F84-A569-515D2C730A90}"/>
              </c:ext>
            </c:extLst>
          </c:dPt>
          <c:dPt>
            <c:idx val="7"/>
            <c:bubble3D val="0"/>
            <c:spPr>
              <a:solidFill>
                <a:srgbClr val="01B0F1"/>
              </a:solidFill>
            </c:spPr>
            <c:extLst>
              <c:ext xmlns:c16="http://schemas.microsoft.com/office/drawing/2014/chart" uri="{C3380CC4-5D6E-409C-BE32-E72D297353CC}">
                <c16:uniqueId val="{00000023-10FA-4F84-A569-515D2C730A90}"/>
              </c:ext>
            </c:extLst>
          </c:dPt>
          <c:dPt>
            <c:idx val="8"/>
            <c:bubble3D val="0"/>
            <c:spPr>
              <a:solidFill>
                <a:srgbClr val="000000"/>
              </a:solidFill>
            </c:spPr>
            <c:extLst>
              <c:ext xmlns:c16="http://schemas.microsoft.com/office/drawing/2014/chart" uri="{C3380CC4-5D6E-409C-BE32-E72D297353CC}">
                <c16:uniqueId val="{00000025-10FA-4F84-A569-515D2C730A90}"/>
              </c:ext>
            </c:extLst>
          </c:dPt>
          <c:dPt>
            <c:idx val="9"/>
            <c:bubble3D val="0"/>
            <c:spPr>
              <a:solidFill>
                <a:srgbClr val="125D86"/>
              </a:solidFill>
            </c:spPr>
            <c:extLst>
              <c:ext xmlns:c16="http://schemas.microsoft.com/office/drawing/2014/chart" uri="{C3380CC4-5D6E-409C-BE32-E72D297353CC}">
                <c16:uniqueId val="{00000027-10FA-4F84-A569-515D2C730A90}"/>
              </c:ext>
            </c:extLst>
          </c:dPt>
          <c:dLbls>
            <c:spPr>
              <a:noFill/>
              <a:ln>
                <a:noFill/>
              </a:ln>
              <a:effectLst/>
            </c:spPr>
            <c:txPr>
              <a:bodyPr/>
              <a:lstStyle/>
              <a:p>
                <a:pPr>
                  <a:defRPr>
                    <a:solidFill>
                      <a:sysClr val="windowText" lastClr="000000"/>
                    </a:solidFill>
                    <a:latin typeface="+mn-lt"/>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'3.2.a NUE'!$D$66:$D$74</c:f>
              <c:strCache>
                <c:ptCount val="9"/>
                <c:pt idx="0">
                  <c:v>Energy and fuels</c:v>
                </c:pt>
                <c:pt idx="1">
                  <c:v>Materials and products in industry</c:v>
                </c:pt>
                <c:pt idx="2">
                  <c:v>Agriculture</c:v>
                </c:pt>
                <c:pt idx="3">
                  <c:v>Forests and semi-natural vegetation</c:v>
                </c:pt>
                <c:pt idx="4">
                  <c:v>Processing of residues</c:v>
                </c:pt>
                <c:pt idx="5">
                  <c:v>Humans and settlements</c:v>
                </c:pt>
                <c:pt idx="6">
                  <c:v>Atmosphere</c:v>
                </c:pt>
                <c:pt idx="7">
                  <c:v>Hydrosphere</c:v>
                </c:pt>
                <c:pt idx="8">
                  <c:v>Rest of the world</c:v>
                </c:pt>
              </c:strCache>
            </c:strRef>
          </c:cat>
          <c:val>
            <c:numRef>
              <c:f>'3.2.a NUE'!$L$66:$L$74</c:f>
              <c:numCache>
                <c:formatCode>General</c:formatCode>
                <c:ptCount val="9"/>
                <c:pt idx="0">
                  <c:v>21.25</c:v>
                </c:pt>
                <c:pt idx="1">
                  <c:v>18.75</c:v>
                </c:pt>
                <c:pt idx="2">
                  <c:v>20</c:v>
                </c:pt>
                <c:pt idx="3">
                  <c:v>15</c:v>
                </c:pt>
                <c:pt idx="4">
                  <c:v>15</c:v>
                </c:pt>
                <c:pt idx="5">
                  <c:v>10</c:v>
                </c:pt>
                <c:pt idx="6">
                  <c:v>76.25</c:v>
                </c:pt>
                <c:pt idx="7">
                  <c:v>30</c:v>
                </c:pt>
                <c:pt idx="8">
                  <c:v>15</c:v>
                </c:pt>
              </c:numCache>
            </c:numRef>
          </c:val>
          <c:extLst>
            <c:ext xmlns:c16="http://schemas.microsoft.com/office/drawing/2014/chart" uri="{C3380CC4-5D6E-409C-BE32-E72D297353CC}">
              <c16:uniqueId val="{00000028-10FA-4F84-A569-515D2C730A90}"/>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815308524753801"/>
          <c:w val="1"/>
          <c:h val="0.18469147524619897"/>
        </c:manualLayout>
      </c:layout>
      <c:overlay val="0"/>
      <c:spPr>
        <a:noFill/>
        <a:ln>
          <a:noFill/>
        </a:ln>
      </c:spPr>
      <c:txPr>
        <a:bodyPr/>
        <a:lstStyle/>
        <a:p>
          <a:pPr>
            <a:defRPr sz="800">
              <a:solidFill>
                <a:srgbClr val="080808"/>
              </a:solidFill>
              <a:latin typeface="+mn-lt"/>
              <a:cs typeface="Meta Offc" pitchFamily="34" charset="0"/>
            </a:defRPr>
          </a:pPr>
          <a:endParaRPr lang="en-US"/>
        </a:p>
      </c:txPr>
    </c:legend>
    <c:plotVisOnly val="1"/>
    <c:dispBlanksAs val="zero"/>
    <c:showDLblsOverMax val="0"/>
  </c:chart>
  <c:spPr>
    <a:solidFill>
      <a:srgbClr val="FFFFFF"/>
    </a:solidFill>
    <a:ln>
      <a:noFill/>
    </a:ln>
  </c:spPr>
  <c:printSettings>
    <c:headerFooter/>
    <c:pageMargins b="0.78740157480314954" l="0.51181102362204722" r="0.51181102362204722" t="0.78740157480314954" header="0.31496062992126006" footer="0.31496062992126006"/>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NUE'!$AF$68</c:f>
          <c:strCache>
            <c:ptCount val="1"/>
            <c:pt idx="0">
              <c:v>N wasted by source in 2018</c:v>
            </c:pt>
          </c:strCache>
        </c:strRef>
      </c:tx>
      <c:overlay val="0"/>
      <c:txPr>
        <a:bodyPr/>
        <a:lstStyle/>
        <a:p>
          <a:pPr>
            <a:defRPr sz="1400">
              <a:solidFill>
                <a:sysClr val="windowText" lastClr="000000"/>
              </a:solidFill>
            </a:defRPr>
          </a:pPr>
          <a:endParaRPr lang="en-US"/>
        </a:p>
      </c:txPr>
    </c:title>
    <c:autoTitleDeleted val="0"/>
    <c:plotArea>
      <c:layout>
        <c:manualLayout>
          <c:layoutTarget val="inner"/>
          <c:xMode val="edge"/>
          <c:yMode val="edge"/>
          <c:x val="0.1987189965069045"/>
          <c:y val="0.1310912037037037"/>
          <c:w val="0.61112175925925927"/>
          <c:h val="0.61112175925925927"/>
        </c:manualLayout>
      </c:layout>
      <c:pieChart>
        <c:varyColors val="1"/>
        <c:ser>
          <c:idx val="0"/>
          <c:order val="0"/>
          <c:spPr>
            <a:solidFill>
              <a:srgbClr val="F2F2F2"/>
            </a:solidFill>
          </c:spPr>
          <c:dPt>
            <c:idx val="0"/>
            <c:bubble3D val="0"/>
            <c:extLst>
              <c:ext xmlns:c16="http://schemas.microsoft.com/office/drawing/2014/chart" uri="{C3380CC4-5D6E-409C-BE32-E72D297353CC}">
                <c16:uniqueId val="{00000014-89C3-4796-B42D-B11F7E778F7D}"/>
              </c:ext>
            </c:extLst>
          </c:dPt>
          <c:dPt>
            <c:idx val="1"/>
            <c:bubble3D val="0"/>
            <c:spPr>
              <a:solidFill>
                <a:srgbClr val="BFBFBF"/>
              </a:solidFill>
            </c:spPr>
            <c:extLst>
              <c:ext xmlns:c16="http://schemas.microsoft.com/office/drawing/2014/chart" uri="{C3380CC4-5D6E-409C-BE32-E72D297353CC}">
                <c16:uniqueId val="{00000016-89C3-4796-B42D-B11F7E778F7D}"/>
              </c:ext>
            </c:extLst>
          </c:dPt>
          <c:dPt>
            <c:idx val="2"/>
            <c:bubble3D val="0"/>
            <c:spPr>
              <a:solidFill>
                <a:srgbClr val="FFC000"/>
              </a:solidFill>
            </c:spPr>
            <c:extLst>
              <c:ext xmlns:c16="http://schemas.microsoft.com/office/drawing/2014/chart" uri="{C3380CC4-5D6E-409C-BE32-E72D297353CC}">
                <c16:uniqueId val="{00000018-89C3-4796-B42D-B11F7E778F7D}"/>
              </c:ext>
            </c:extLst>
          </c:dPt>
          <c:dPt>
            <c:idx val="3"/>
            <c:bubble3D val="0"/>
            <c:spPr>
              <a:solidFill>
                <a:srgbClr val="92D14F"/>
              </a:solidFill>
            </c:spPr>
            <c:extLst>
              <c:ext xmlns:c16="http://schemas.microsoft.com/office/drawing/2014/chart" uri="{C3380CC4-5D6E-409C-BE32-E72D297353CC}">
                <c16:uniqueId val="{0000001A-89C3-4796-B42D-B11F7E778F7D}"/>
              </c:ext>
            </c:extLst>
          </c:dPt>
          <c:dPt>
            <c:idx val="4"/>
            <c:bubble3D val="0"/>
            <c:spPr>
              <a:solidFill>
                <a:srgbClr val="9D579A"/>
              </a:solidFill>
            </c:spPr>
            <c:extLst>
              <c:ext xmlns:c16="http://schemas.microsoft.com/office/drawing/2014/chart" uri="{C3380CC4-5D6E-409C-BE32-E72D297353CC}">
                <c16:uniqueId val="{0000001C-89C3-4796-B42D-B11F7E778F7D}"/>
              </c:ext>
            </c:extLst>
          </c:dPt>
          <c:dPt>
            <c:idx val="5"/>
            <c:bubble3D val="0"/>
            <c:spPr>
              <a:solidFill>
                <a:srgbClr val="ECDDEB"/>
              </a:solidFill>
            </c:spPr>
            <c:extLst>
              <c:ext xmlns:c16="http://schemas.microsoft.com/office/drawing/2014/chart" uri="{C3380CC4-5D6E-409C-BE32-E72D297353CC}">
                <c16:uniqueId val="{0000001E-89C3-4796-B42D-B11F7E778F7D}"/>
              </c:ext>
            </c:extLst>
          </c:dPt>
          <c:dPt>
            <c:idx val="6"/>
            <c:bubble3D val="0"/>
            <c:spPr>
              <a:solidFill>
                <a:srgbClr val="DBEEF4"/>
              </a:solidFill>
            </c:spPr>
            <c:extLst>
              <c:ext xmlns:c16="http://schemas.microsoft.com/office/drawing/2014/chart" uri="{C3380CC4-5D6E-409C-BE32-E72D297353CC}">
                <c16:uniqueId val="{00000020-89C3-4796-B42D-B11F7E778F7D}"/>
              </c:ext>
            </c:extLst>
          </c:dPt>
          <c:dPt>
            <c:idx val="7"/>
            <c:bubble3D val="0"/>
            <c:spPr>
              <a:solidFill>
                <a:srgbClr val="01B0F1"/>
              </a:solidFill>
            </c:spPr>
            <c:extLst>
              <c:ext xmlns:c16="http://schemas.microsoft.com/office/drawing/2014/chart" uri="{C3380CC4-5D6E-409C-BE32-E72D297353CC}">
                <c16:uniqueId val="{00000022-89C3-4796-B42D-B11F7E778F7D}"/>
              </c:ext>
            </c:extLst>
          </c:dPt>
          <c:dPt>
            <c:idx val="8"/>
            <c:bubble3D val="0"/>
            <c:spPr>
              <a:solidFill>
                <a:srgbClr val="000000"/>
              </a:solidFill>
            </c:spPr>
            <c:extLst>
              <c:ext xmlns:c16="http://schemas.microsoft.com/office/drawing/2014/chart" uri="{C3380CC4-5D6E-409C-BE32-E72D297353CC}">
                <c16:uniqueId val="{00000024-89C3-4796-B42D-B11F7E778F7D}"/>
              </c:ext>
            </c:extLst>
          </c:dPt>
          <c:dPt>
            <c:idx val="9"/>
            <c:bubble3D val="0"/>
            <c:spPr>
              <a:solidFill>
                <a:srgbClr val="125D86"/>
              </a:solidFill>
            </c:spPr>
            <c:extLst>
              <c:ext xmlns:c16="http://schemas.microsoft.com/office/drawing/2014/chart" uri="{C3380CC4-5D6E-409C-BE32-E72D297353CC}">
                <c16:uniqueId val="{00000026-89C3-4796-B42D-B11F7E778F7D}"/>
              </c:ext>
            </c:extLst>
          </c:dPt>
          <c:dLbls>
            <c:spPr>
              <a:noFill/>
              <a:ln>
                <a:noFill/>
              </a:ln>
              <a:effectLst/>
            </c:spPr>
            <c:txPr>
              <a:bodyPr/>
              <a:lstStyle/>
              <a:p>
                <a:pPr>
                  <a:defRPr>
                    <a:solidFill>
                      <a:sysClr val="windowText" lastClr="000000"/>
                    </a:solidFill>
                    <a:latin typeface="+mn-lt"/>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'3.2.a NUE'!$D$66:$D$74</c:f>
              <c:strCache>
                <c:ptCount val="9"/>
                <c:pt idx="0">
                  <c:v>Energy and fuels</c:v>
                </c:pt>
                <c:pt idx="1">
                  <c:v>Materials and products in industry</c:v>
                </c:pt>
                <c:pt idx="2">
                  <c:v>Agriculture</c:v>
                </c:pt>
                <c:pt idx="3">
                  <c:v>Forests and semi-natural vegetation</c:v>
                </c:pt>
                <c:pt idx="4">
                  <c:v>Processing of residues</c:v>
                </c:pt>
                <c:pt idx="5">
                  <c:v>Humans and settlements</c:v>
                </c:pt>
                <c:pt idx="6">
                  <c:v>Atmosphere</c:v>
                </c:pt>
                <c:pt idx="7">
                  <c:v>Hydrosphere</c:v>
                </c:pt>
                <c:pt idx="8">
                  <c:v>Rest of the world</c:v>
                </c:pt>
              </c:strCache>
            </c:strRef>
          </c:cat>
          <c:val>
            <c:numRef>
              <c:f>'3.2.a NUE'!$U$66:$U$74</c:f>
              <c:numCache>
                <c:formatCode>General</c:formatCode>
                <c:ptCount val="9"/>
                <c:pt idx="0">
                  <c:v>18.75</c:v>
                </c:pt>
                <c:pt idx="1">
                  <c:v>11.25</c:v>
                </c:pt>
                <c:pt idx="2">
                  <c:v>22.5</c:v>
                </c:pt>
                <c:pt idx="3">
                  <c:v>15</c:v>
                </c:pt>
                <c:pt idx="4">
                  <c:v>17.5</c:v>
                </c:pt>
                <c:pt idx="5">
                  <c:v>11.25</c:v>
                </c:pt>
                <c:pt idx="6">
                  <c:v>0</c:v>
                </c:pt>
                <c:pt idx="7">
                  <c:v>17.5</c:v>
                </c:pt>
                <c:pt idx="8">
                  <c:v>0</c:v>
                </c:pt>
              </c:numCache>
            </c:numRef>
          </c:val>
          <c:extLst>
            <c:ext xmlns:c16="http://schemas.microsoft.com/office/drawing/2014/chart" uri="{C3380CC4-5D6E-409C-BE32-E72D297353CC}">
              <c16:uniqueId val="{00000027-89C3-4796-B42D-B11F7E778F7D}"/>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7967567547199198"/>
          <c:w val="1"/>
          <c:h val="0.20324312150968232"/>
        </c:manualLayout>
      </c:layout>
      <c:overlay val="0"/>
      <c:spPr>
        <a:noFill/>
        <a:ln>
          <a:noFill/>
        </a:ln>
      </c:spPr>
      <c:txPr>
        <a:bodyPr/>
        <a:lstStyle/>
        <a:p>
          <a:pPr>
            <a:defRPr sz="800">
              <a:solidFill>
                <a:srgbClr val="080808"/>
              </a:solidFill>
              <a:latin typeface="+mn-lt"/>
              <a:cs typeface="Meta Offc" pitchFamily="34" charset="0"/>
            </a:defRPr>
          </a:pPr>
          <a:endParaRPr lang="en-US"/>
        </a:p>
      </c:txPr>
    </c:legend>
    <c:plotVisOnly val="1"/>
    <c:dispBlanksAs val="zero"/>
    <c:showDLblsOverMax val="0"/>
  </c:chart>
  <c:spPr>
    <a:solidFill>
      <a:srgbClr val="FFFFFF"/>
    </a:solidFill>
    <a:ln>
      <a:noFill/>
    </a:ln>
  </c:spPr>
  <c:printSettings>
    <c:headerFooter/>
    <c:pageMargins b="0.78740157480314954" l="0.51181102362204722" r="0.51181102362204722" t="0.78740157480314954" header="0.31496062992126006" footer="0.31496062992126006"/>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NUE'!$AF$70</c:f>
          <c:strCache>
            <c:ptCount val="1"/>
            <c:pt idx="0">
              <c:v>N wasted by species and source in 2018</c:v>
            </c:pt>
          </c:strCache>
        </c:strRef>
      </c:tx>
      <c:layout>
        <c:manualLayout>
          <c:xMode val="edge"/>
          <c:yMode val="edge"/>
          <c:x val="0.33781580879699236"/>
          <c:y val="0"/>
        </c:manualLayout>
      </c:layout>
      <c:overlay val="0"/>
      <c:txPr>
        <a:bodyPr/>
        <a:lstStyle/>
        <a:p>
          <a:pPr>
            <a:defRPr sz="1400"/>
          </a:pPr>
          <a:endParaRPr lang="en-US"/>
        </a:p>
      </c:txPr>
    </c:title>
    <c:autoTitleDeleted val="0"/>
    <c:plotArea>
      <c:layout>
        <c:manualLayout>
          <c:layoutTarget val="inner"/>
          <c:xMode val="edge"/>
          <c:yMode val="edge"/>
          <c:x val="8.2325921454331111E-2"/>
          <c:y val="7.1827808791012665E-2"/>
          <c:w val="0.90428537226843486"/>
          <c:h val="0.68704872438102982"/>
        </c:manualLayout>
      </c:layout>
      <c:barChart>
        <c:barDir val="col"/>
        <c:grouping val="stacked"/>
        <c:varyColors val="0"/>
        <c:ser>
          <c:idx val="0"/>
          <c:order val="0"/>
          <c:tx>
            <c:strRef>
              <c:f>'3.2.a NUE'!$D$66</c:f>
              <c:strCache>
                <c:ptCount val="1"/>
                <c:pt idx="0">
                  <c:v>Energy and fuels</c:v>
                </c:pt>
              </c:strCache>
            </c:strRef>
          </c:tx>
          <c:spPr>
            <a:solidFill>
              <a:srgbClr val="F2F2F2"/>
            </a:solidFill>
          </c:spPr>
          <c:invertIfNegative val="0"/>
          <c:cat>
            <c:strRef>
              <c:f>'3.2.a NUE'!$M$65:$Q$65</c:f>
              <c:strCache>
                <c:ptCount val="5"/>
                <c:pt idx="0">
                  <c:v>NOx</c:v>
                </c:pt>
                <c:pt idx="1">
                  <c:v>NH3</c:v>
                </c:pt>
                <c:pt idx="2">
                  <c:v>N2O</c:v>
                </c:pt>
                <c:pt idx="3">
                  <c:v>Nmix</c:v>
                </c:pt>
                <c:pt idx="4">
                  <c:v>N2</c:v>
                </c:pt>
              </c:strCache>
            </c:strRef>
          </c:cat>
          <c:val>
            <c:numRef>
              <c:f>'3.2.a NUE'!$M$66:$Q$66</c:f>
              <c:numCache>
                <c:formatCode>General</c:formatCode>
                <c:ptCount val="5"/>
                <c:pt idx="0">
                  <c:v>5</c:v>
                </c:pt>
                <c:pt idx="1">
                  <c:v>3.75</c:v>
                </c:pt>
                <c:pt idx="2">
                  <c:v>5</c:v>
                </c:pt>
                <c:pt idx="3">
                  <c:v>0</c:v>
                </c:pt>
                <c:pt idx="4">
                  <c:v>5</c:v>
                </c:pt>
              </c:numCache>
            </c:numRef>
          </c:val>
          <c:extLst>
            <c:ext xmlns:c16="http://schemas.microsoft.com/office/drawing/2014/chart" uri="{C3380CC4-5D6E-409C-BE32-E72D297353CC}">
              <c16:uniqueId val="{00000000-6364-4B17-AEA2-FE8504958BF4}"/>
            </c:ext>
          </c:extLst>
        </c:ser>
        <c:ser>
          <c:idx val="1"/>
          <c:order val="1"/>
          <c:tx>
            <c:strRef>
              <c:f>'3.2.a NUE'!$D$67</c:f>
              <c:strCache>
                <c:ptCount val="1"/>
                <c:pt idx="0">
                  <c:v>Materials and products in industry</c:v>
                </c:pt>
              </c:strCache>
            </c:strRef>
          </c:tx>
          <c:spPr>
            <a:solidFill>
              <a:srgbClr val="BFBFBF"/>
            </a:solidFill>
          </c:spPr>
          <c:invertIfNegative val="0"/>
          <c:cat>
            <c:strRef>
              <c:f>'3.2.a NUE'!$M$65:$Q$65</c:f>
              <c:strCache>
                <c:ptCount val="5"/>
                <c:pt idx="0">
                  <c:v>NOx</c:v>
                </c:pt>
                <c:pt idx="1">
                  <c:v>NH3</c:v>
                </c:pt>
                <c:pt idx="2">
                  <c:v>N2O</c:v>
                </c:pt>
                <c:pt idx="3">
                  <c:v>Nmix</c:v>
                </c:pt>
                <c:pt idx="4">
                  <c:v>N2</c:v>
                </c:pt>
              </c:strCache>
            </c:strRef>
          </c:cat>
          <c:val>
            <c:numRef>
              <c:f>'3.2.a NUE'!$M$67:$Q$67</c:f>
              <c:numCache>
                <c:formatCode>General</c:formatCode>
                <c:ptCount val="5"/>
                <c:pt idx="0">
                  <c:v>1.25</c:v>
                </c:pt>
                <c:pt idx="1">
                  <c:v>1.25</c:v>
                </c:pt>
                <c:pt idx="2">
                  <c:v>1.25</c:v>
                </c:pt>
                <c:pt idx="3">
                  <c:v>7.5</c:v>
                </c:pt>
                <c:pt idx="4">
                  <c:v>0</c:v>
                </c:pt>
              </c:numCache>
            </c:numRef>
          </c:val>
          <c:extLst>
            <c:ext xmlns:c16="http://schemas.microsoft.com/office/drawing/2014/chart" uri="{C3380CC4-5D6E-409C-BE32-E72D297353CC}">
              <c16:uniqueId val="{00000001-6364-4B17-AEA2-FE8504958BF4}"/>
            </c:ext>
          </c:extLst>
        </c:ser>
        <c:ser>
          <c:idx val="2"/>
          <c:order val="2"/>
          <c:tx>
            <c:strRef>
              <c:f>'3.2.a NUE'!$D$68</c:f>
              <c:strCache>
                <c:ptCount val="1"/>
                <c:pt idx="0">
                  <c:v>Agriculture</c:v>
                </c:pt>
              </c:strCache>
            </c:strRef>
          </c:tx>
          <c:spPr>
            <a:solidFill>
              <a:srgbClr val="FFC000"/>
            </a:solidFill>
          </c:spPr>
          <c:invertIfNegative val="0"/>
          <c:cat>
            <c:strRef>
              <c:f>'3.2.a NUE'!$M$65:$Q$65</c:f>
              <c:strCache>
                <c:ptCount val="5"/>
                <c:pt idx="0">
                  <c:v>NOx</c:v>
                </c:pt>
                <c:pt idx="1">
                  <c:v>NH3</c:v>
                </c:pt>
                <c:pt idx="2">
                  <c:v>N2O</c:v>
                </c:pt>
                <c:pt idx="3">
                  <c:v>Nmix</c:v>
                </c:pt>
                <c:pt idx="4">
                  <c:v>N2</c:v>
                </c:pt>
              </c:strCache>
            </c:strRef>
          </c:cat>
          <c:val>
            <c:numRef>
              <c:f>'3.2.a NUE'!$M$68:$Q$68</c:f>
              <c:numCache>
                <c:formatCode>General</c:formatCode>
                <c:ptCount val="5"/>
                <c:pt idx="0">
                  <c:v>3.75</c:v>
                </c:pt>
                <c:pt idx="1">
                  <c:v>3.75</c:v>
                </c:pt>
                <c:pt idx="2">
                  <c:v>3.75</c:v>
                </c:pt>
                <c:pt idx="3">
                  <c:v>10</c:v>
                </c:pt>
                <c:pt idx="4">
                  <c:v>1.25</c:v>
                </c:pt>
              </c:numCache>
            </c:numRef>
          </c:val>
          <c:extLst>
            <c:ext xmlns:c16="http://schemas.microsoft.com/office/drawing/2014/chart" uri="{C3380CC4-5D6E-409C-BE32-E72D297353CC}">
              <c16:uniqueId val="{00000002-6364-4B17-AEA2-FE8504958BF4}"/>
            </c:ext>
          </c:extLst>
        </c:ser>
        <c:ser>
          <c:idx val="3"/>
          <c:order val="3"/>
          <c:tx>
            <c:strRef>
              <c:f>'3.2.a NUE'!$D$69</c:f>
              <c:strCache>
                <c:ptCount val="1"/>
                <c:pt idx="0">
                  <c:v>Forests and semi-natural vegetation</c:v>
                </c:pt>
              </c:strCache>
            </c:strRef>
          </c:tx>
          <c:spPr>
            <a:solidFill>
              <a:srgbClr val="92D14F"/>
            </a:solidFill>
          </c:spPr>
          <c:invertIfNegative val="0"/>
          <c:cat>
            <c:strRef>
              <c:f>'3.2.a NUE'!$M$65:$Q$65</c:f>
              <c:strCache>
                <c:ptCount val="5"/>
                <c:pt idx="0">
                  <c:v>NOx</c:v>
                </c:pt>
                <c:pt idx="1">
                  <c:v>NH3</c:v>
                </c:pt>
                <c:pt idx="2">
                  <c:v>N2O</c:v>
                </c:pt>
                <c:pt idx="3">
                  <c:v>Nmix</c:v>
                </c:pt>
                <c:pt idx="4">
                  <c:v>N2</c:v>
                </c:pt>
              </c:strCache>
            </c:strRef>
          </c:cat>
          <c:val>
            <c:numRef>
              <c:f>'3.2.a NUE'!$M$69:$Q$69</c:f>
              <c:numCache>
                <c:formatCode>General</c:formatCode>
                <c:ptCount val="5"/>
                <c:pt idx="0">
                  <c:v>3.75</c:v>
                </c:pt>
                <c:pt idx="1">
                  <c:v>0</c:v>
                </c:pt>
                <c:pt idx="2">
                  <c:v>3.75</c:v>
                </c:pt>
                <c:pt idx="3">
                  <c:v>3.75</c:v>
                </c:pt>
                <c:pt idx="4">
                  <c:v>3.75</c:v>
                </c:pt>
              </c:numCache>
            </c:numRef>
          </c:val>
          <c:extLst>
            <c:ext xmlns:c16="http://schemas.microsoft.com/office/drawing/2014/chart" uri="{C3380CC4-5D6E-409C-BE32-E72D297353CC}">
              <c16:uniqueId val="{00000003-6364-4B17-AEA2-FE8504958BF4}"/>
            </c:ext>
          </c:extLst>
        </c:ser>
        <c:ser>
          <c:idx val="4"/>
          <c:order val="4"/>
          <c:tx>
            <c:strRef>
              <c:f>'3.2.a NUE'!$D$70</c:f>
              <c:strCache>
                <c:ptCount val="1"/>
                <c:pt idx="0">
                  <c:v>Processing of residues</c:v>
                </c:pt>
              </c:strCache>
            </c:strRef>
          </c:tx>
          <c:spPr>
            <a:solidFill>
              <a:srgbClr val="9D579A"/>
            </a:solidFill>
          </c:spPr>
          <c:invertIfNegative val="0"/>
          <c:cat>
            <c:strRef>
              <c:f>'3.2.a NUE'!$M$65:$Q$65</c:f>
              <c:strCache>
                <c:ptCount val="5"/>
                <c:pt idx="0">
                  <c:v>NOx</c:v>
                </c:pt>
                <c:pt idx="1">
                  <c:v>NH3</c:v>
                </c:pt>
                <c:pt idx="2">
                  <c:v>N2O</c:v>
                </c:pt>
                <c:pt idx="3">
                  <c:v>Nmix</c:v>
                </c:pt>
                <c:pt idx="4">
                  <c:v>N2</c:v>
                </c:pt>
              </c:strCache>
            </c:strRef>
          </c:cat>
          <c:val>
            <c:numRef>
              <c:f>'3.2.a NUE'!$M$70:$Q$70</c:f>
              <c:numCache>
                <c:formatCode>General</c:formatCode>
                <c:ptCount val="5"/>
                <c:pt idx="0">
                  <c:v>2.5</c:v>
                </c:pt>
                <c:pt idx="1">
                  <c:v>2.5</c:v>
                </c:pt>
                <c:pt idx="2">
                  <c:v>2.5</c:v>
                </c:pt>
                <c:pt idx="3">
                  <c:v>8.75</c:v>
                </c:pt>
                <c:pt idx="4">
                  <c:v>1.25</c:v>
                </c:pt>
              </c:numCache>
            </c:numRef>
          </c:val>
          <c:extLst>
            <c:ext xmlns:c16="http://schemas.microsoft.com/office/drawing/2014/chart" uri="{C3380CC4-5D6E-409C-BE32-E72D297353CC}">
              <c16:uniqueId val="{00000004-6364-4B17-AEA2-FE8504958BF4}"/>
            </c:ext>
          </c:extLst>
        </c:ser>
        <c:ser>
          <c:idx val="5"/>
          <c:order val="5"/>
          <c:tx>
            <c:strRef>
              <c:f>'3.2.a NUE'!$D$71</c:f>
              <c:strCache>
                <c:ptCount val="1"/>
                <c:pt idx="0">
                  <c:v>Humans and settlements</c:v>
                </c:pt>
              </c:strCache>
            </c:strRef>
          </c:tx>
          <c:spPr>
            <a:solidFill>
              <a:srgbClr val="ECDDEB"/>
            </a:solidFill>
          </c:spPr>
          <c:invertIfNegative val="0"/>
          <c:cat>
            <c:strRef>
              <c:f>'3.2.a NUE'!$M$65:$Q$65</c:f>
              <c:strCache>
                <c:ptCount val="5"/>
                <c:pt idx="0">
                  <c:v>NOx</c:v>
                </c:pt>
                <c:pt idx="1">
                  <c:v>NH3</c:v>
                </c:pt>
                <c:pt idx="2">
                  <c:v>N2O</c:v>
                </c:pt>
                <c:pt idx="3">
                  <c:v>Nmix</c:v>
                </c:pt>
                <c:pt idx="4">
                  <c:v>N2</c:v>
                </c:pt>
              </c:strCache>
            </c:strRef>
          </c:cat>
          <c:val>
            <c:numRef>
              <c:f>'3.2.a NUE'!$M$71:$Q$71</c:f>
              <c:numCache>
                <c:formatCode>General</c:formatCode>
                <c:ptCount val="5"/>
                <c:pt idx="0">
                  <c:v>1.25</c:v>
                </c:pt>
                <c:pt idx="1">
                  <c:v>2.5</c:v>
                </c:pt>
                <c:pt idx="2">
                  <c:v>1.25</c:v>
                </c:pt>
                <c:pt idx="3">
                  <c:v>6.25</c:v>
                </c:pt>
                <c:pt idx="4">
                  <c:v>0</c:v>
                </c:pt>
              </c:numCache>
            </c:numRef>
          </c:val>
          <c:extLst>
            <c:ext xmlns:c16="http://schemas.microsoft.com/office/drawing/2014/chart" uri="{C3380CC4-5D6E-409C-BE32-E72D297353CC}">
              <c16:uniqueId val="{0000000A-6364-4B17-AEA2-FE8504958BF4}"/>
            </c:ext>
          </c:extLst>
        </c:ser>
        <c:ser>
          <c:idx val="6"/>
          <c:order val="6"/>
          <c:tx>
            <c:strRef>
              <c:f>'3.2.a NUE'!$D$72</c:f>
              <c:strCache>
                <c:ptCount val="1"/>
                <c:pt idx="0">
                  <c:v>Atmosphere</c:v>
                </c:pt>
              </c:strCache>
            </c:strRef>
          </c:tx>
          <c:spPr>
            <a:solidFill>
              <a:srgbClr val="DBEEF4"/>
            </a:solidFill>
          </c:spPr>
          <c:invertIfNegative val="0"/>
          <c:cat>
            <c:strRef>
              <c:f>'3.2.a NUE'!$M$65:$Q$65</c:f>
              <c:strCache>
                <c:ptCount val="5"/>
                <c:pt idx="0">
                  <c:v>NOx</c:v>
                </c:pt>
                <c:pt idx="1">
                  <c:v>NH3</c:v>
                </c:pt>
                <c:pt idx="2">
                  <c:v>N2O</c:v>
                </c:pt>
                <c:pt idx="3">
                  <c:v>Nmix</c:v>
                </c:pt>
                <c:pt idx="4">
                  <c:v>N2</c:v>
                </c:pt>
              </c:strCache>
            </c:strRef>
          </c:cat>
          <c:val>
            <c:numRef>
              <c:f>'3.2.a NUE'!$M$72:$Q$72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B-6364-4B17-AEA2-FE8504958BF4}"/>
            </c:ext>
          </c:extLst>
        </c:ser>
        <c:ser>
          <c:idx val="7"/>
          <c:order val="7"/>
          <c:tx>
            <c:strRef>
              <c:f>'3.2.a NUE'!$D$73</c:f>
              <c:strCache>
                <c:ptCount val="1"/>
                <c:pt idx="0">
                  <c:v>Hydrosphere</c:v>
                </c:pt>
              </c:strCache>
            </c:strRef>
          </c:tx>
          <c:spPr>
            <a:solidFill>
              <a:srgbClr val="01B0F1"/>
            </a:solidFill>
          </c:spPr>
          <c:invertIfNegative val="0"/>
          <c:cat>
            <c:strRef>
              <c:f>'3.2.a NUE'!$M$65:$Q$65</c:f>
              <c:strCache>
                <c:ptCount val="5"/>
                <c:pt idx="0">
                  <c:v>NOx</c:v>
                </c:pt>
                <c:pt idx="1">
                  <c:v>NH3</c:v>
                </c:pt>
                <c:pt idx="2">
                  <c:v>N2O</c:v>
                </c:pt>
                <c:pt idx="3">
                  <c:v>Nmix</c:v>
                </c:pt>
                <c:pt idx="4">
                  <c:v>N2</c:v>
                </c:pt>
              </c:strCache>
            </c:strRef>
          </c:cat>
          <c:val>
            <c:numRef>
              <c:f>'3.2.a NUE'!$M$73:$Q$73</c:f>
              <c:numCache>
                <c:formatCode>General</c:formatCode>
                <c:ptCount val="5"/>
                <c:pt idx="0">
                  <c:v>3.75</c:v>
                </c:pt>
                <c:pt idx="1">
                  <c:v>1.25</c:v>
                </c:pt>
                <c:pt idx="2">
                  <c:v>3.75</c:v>
                </c:pt>
                <c:pt idx="3">
                  <c:v>5</c:v>
                </c:pt>
                <c:pt idx="4">
                  <c:v>3.75</c:v>
                </c:pt>
              </c:numCache>
            </c:numRef>
          </c:val>
          <c:extLst>
            <c:ext xmlns:c16="http://schemas.microsoft.com/office/drawing/2014/chart" uri="{C3380CC4-5D6E-409C-BE32-E72D297353CC}">
              <c16:uniqueId val="{0000000C-6364-4B17-AEA2-FE8504958BF4}"/>
            </c:ext>
          </c:extLst>
        </c:ser>
        <c:ser>
          <c:idx val="8"/>
          <c:order val="8"/>
          <c:tx>
            <c:strRef>
              <c:f>'3.2.a NUE'!$D$74</c:f>
              <c:strCache>
                <c:ptCount val="1"/>
                <c:pt idx="0">
                  <c:v>Rest of the world</c:v>
                </c:pt>
              </c:strCache>
            </c:strRef>
          </c:tx>
          <c:spPr>
            <a:solidFill>
              <a:srgbClr val="000000"/>
            </a:solidFill>
          </c:spPr>
          <c:invertIfNegative val="0"/>
          <c:cat>
            <c:strRef>
              <c:f>'3.2.a NUE'!$M$65:$Q$65</c:f>
              <c:strCache>
                <c:ptCount val="5"/>
                <c:pt idx="0">
                  <c:v>NOx</c:v>
                </c:pt>
                <c:pt idx="1">
                  <c:v>NH3</c:v>
                </c:pt>
                <c:pt idx="2">
                  <c:v>N2O</c:v>
                </c:pt>
                <c:pt idx="3">
                  <c:v>Nmix</c:v>
                </c:pt>
                <c:pt idx="4">
                  <c:v>N2</c:v>
                </c:pt>
              </c:strCache>
            </c:strRef>
          </c:cat>
          <c:val>
            <c:numRef>
              <c:f>'3.2.a NUE'!$M$74:$Q$74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D-6364-4B17-AEA2-FE8504958BF4}"/>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N-losses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legend>
      <c:legendPos val="b"/>
      <c:layout>
        <c:manualLayout>
          <c:xMode val="edge"/>
          <c:yMode val="edge"/>
          <c:x val="6.6657569045694545E-2"/>
          <c:y val="0.85448938729628343"/>
          <c:w val="0.91569778032456273"/>
          <c:h val="0.14530661697026859"/>
        </c:manualLayout>
      </c:layout>
      <c:overlay val="0"/>
      <c:spPr>
        <a:noFill/>
        <a:ln>
          <a:noFill/>
        </a:ln>
      </c:spPr>
    </c:legend>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 NUE'!$AF$65</c:f>
          <c:strCache>
            <c:ptCount val="1"/>
            <c:pt idx="0">
              <c:v>N inputs by species in 2018</c:v>
            </c:pt>
          </c:strCache>
        </c:strRef>
      </c:tx>
      <c:layout>
        <c:manualLayout>
          <c:xMode val="edge"/>
          <c:yMode val="edge"/>
          <c:x val="0.38998570844930086"/>
          <c:y val="0"/>
        </c:manualLayout>
      </c:layout>
      <c:overlay val="0"/>
      <c:txPr>
        <a:bodyPr/>
        <a:lstStyle/>
        <a:p>
          <a:pPr>
            <a:defRPr sz="1400"/>
          </a:pPr>
          <a:endParaRPr lang="en-US"/>
        </a:p>
      </c:txPr>
    </c:title>
    <c:autoTitleDeleted val="0"/>
    <c:plotArea>
      <c:layout>
        <c:manualLayout>
          <c:layoutTarget val="inner"/>
          <c:xMode val="edge"/>
          <c:yMode val="edge"/>
          <c:x val="7.7768194909412766E-2"/>
          <c:y val="7.8124092529908373E-2"/>
          <c:w val="0.88015892645720639"/>
          <c:h val="0.8198626394890417"/>
        </c:manualLayout>
      </c:layout>
      <c:barChart>
        <c:barDir val="col"/>
        <c:grouping val="clustered"/>
        <c:varyColors val="0"/>
        <c:ser>
          <c:idx val="0"/>
          <c:order val="0"/>
          <c:spPr>
            <a:solidFill>
              <a:schemeClr val="tx1"/>
            </a:solidFill>
          </c:spPr>
          <c:invertIfNegative val="0"/>
          <c:dPt>
            <c:idx val="6"/>
            <c:invertIfNegative val="0"/>
            <c:bubble3D val="0"/>
            <c:extLst>
              <c:ext xmlns:c16="http://schemas.microsoft.com/office/drawing/2014/chart" uri="{C3380CC4-5D6E-409C-BE32-E72D297353CC}">
                <c16:uniqueId val="{00000001-B7A6-4F60-92BF-67C27D7E21FE}"/>
              </c:ext>
            </c:extLst>
          </c:dPt>
          <c:cat>
            <c:strRef>
              <c:f>'3.2.a NUE'!$E$65:$K$65</c:f>
              <c:strCache>
                <c:ptCount val="7"/>
                <c:pt idx="0">
                  <c:v>NOx</c:v>
                </c:pt>
                <c:pt idx="1">
                  <c:v>NH3</c:v>
                </c:pt>
                <c:pt idx="2">
                  <c:v>N2O</c:v>
                </c:pt>
                <c:pt idx="3">
                  <c:v>Nmix</c:v>
                </c:pt>
                <c:pt idx="4">
                  <c:v>OXN</c:v>
                </c:pt>
                <c:pt idx="5">
                  <c:v>RDN</c:v>
                </c:pt>
                <c:pt idx="6">
                  <c:v>N2</c:v>
                </c:pt>
              </c:strCache>
            </c:strRef>
          </c:cat>
          <c:val>
            <c:numRef>
              <c:f>'3.2.a NUE'!$E$77:$K$77</c:f>
              <c:numCache>
                <c:formatCode>General</c:formatCode>
                <c:ptCount val="7"/>
                <c:pt idx="0">
                  <c:v>21.25</c:v>
                </c:pt>
                <c:pt idx="1">
                  <c:v>17.5</c:v>
                </c:pt>
                <c:pt idx="2">
                  <c:v>21.25</c:v>
                </c:pt>
                <c:pt idx="3">
                  <c:v>110</c:v>
                </c:pt>
                <c:pt idx="4">
                  <c:v>11.25</c:v>
                </c:pt>
                <c:pt idx="5">
                  <c:v>11.25</c:v>
                </c:pt>
                <c:pt idx="6">
                  <c:v>28.75</c:v>
                </c:pt>
              </c:numCache>
            </c:numRef>
          </c:val>
          <c:extLst>
            <c:ext xmlns:c16="http://schemas.microsoft.com/office/drawing/2014/chart" uri="{C3380CC4-5D6E-409C-BE32-E72D297353CC}">
              <c16:uniqueId val="{00000000-AA71-46B4-BA50-F3CB9608AF0D}"/>
            </c:ext>
          </c:extLst>
        </c:ser>
        <c:dLbls>
          <c:showLegendKey val="0"/>
          <c:showVal val="0"/>
          <c:showCatName val="0"/>
          <c:showSerName val="0"/>
          <c:showPercent val="0"/>
          <c:showBubbleSize val="0"/>
        </c:dLbls>
        <c:gapWidth val="15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nextTo"/>
        <c:spPr>
          <a:ln w="12700">
            <a:solidFill>
              <a:srgbClr val="080808"/>
            </a:solidFill>
          </a:ln>
        </c:spPr>
        <c:txPr>
          <a:bodyPr rot="0"/>
          <a:lstStyle/>
          <a:p>
            <a:pPr>
              <a:defRPr/>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a:t>N-inputs in kt N</a:t>
                </a:r>
              </a:p>
            </c:rich>
          </c:tx>
          <c:overlay val="0"/>
        </c:title>
        <c:numFmt formatCode="#,##0" sourceLinked="0"/>
        <c:majorTickMark val="out"/>
        <c:minorTickMark val="none"/>
        <c:tickLblPos val="nextTo"/>
        <c:spPr>
          <a:ln>
            <a:noFill/>
          </a:ln>
        </c:spPr>
        <c:crossAx val="399557864"/>
        <c:crossesAt val="1"/>
        <c:crossBetween val="between"/>
      </c:valAx>
      <c:spPr>
        <a:noFill/>
        <a:ln w="9525"/>
      </c:spPr>
    </c:plotArea>
    <c:plotVisOnly val="0"/>
    <c:dispBlanksAs val="zero"/>
    <c:showDLblsOverMax val="0"/>
  </c:chart>
  <c:spPr>
    <a:solidFill>
      <a:srgbClr val="FFFFFF"/>
    </a:solid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 Id="rId9" Type="http://schemas.openxmlformats.org/officeDocument/2006/relationships/chart" Target="../charts/chart33.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1.xml"/><Relationship Id="rId3" Type="http://schemas.openxmlformats.org/officeDocument/2006/relationships/chart" Target="../charts/chart36.xml"/><Relationship Id="rId7" Type="http://schemas.openxmlformats.org/officeDocument/2006/relationships/chart" Target="../charts/chart40.xml"/><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chart" Target="../charts/chart39.xml"/><Relationship Id="rId5" Type="http://schemas.openxmlformats.org/officeDocument/2006/relationships/chart" Target="../charts/chart38.xml"/><Relationship Id="rId10" Type="http://schemas.openxmlformats.org/officeDocument/2006/relationships/chart" Target="../charts/chart43.xml"/><Relationship Id="rId4" Type="http://schemas.openxmlformats.org/officeDocument/2006/relationships/chart" Target="../charts/chart37.xml"/><Relationship Id="rId9" Type="http://schemas.openxmlformats.org/officeDocument/2006/relationships/chart" Target="../charts/chart42.xml"/></Relationships>
</file>

<file path=xl/drawings/_rels/drawing6.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oneCellAnchor>
    <xdr:from>
      <xdr:col>31</xdr:col>
      <xdr:colOff>469370</xdr:colOff>
      <xdr:row>59</xdr:row>
      <xdr:rowOff>273068</xdr:rowOff>
    </xdr:from>
    <xdr:ext cx="6120000" cy="4316250"/>
    <xdr:graphicFrame macro="">
      <xdr:nvGraphicFramePr>
        <xdr:cNvPr id="82" name="Diagramm 6">
          <a:extLst>
            <a:ext uri="{FF2B5EF4-FFF2-40B4-BE49-F238E27FC236}">
              <a16:creationId xmlns:a16="http://schemas.microsoft.com/office/drawing/2014/main" id="{9B884509-2B03-4248-88D1-783C11743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40</xdr:col>
      <xdr:colOff>146317</xdr:colOff>
      <xdr:row>59</xdr:row>
      <xdr:rowOff>254490</xdr:rowOff>
    </xdr:from>
    <xdr:ext cx="3960000" cy="3960000"/>
    <xdr:graphicFrame macro="">
      <xdr:nvGraphicFramePr>
        <xdr:cNvPr id="120" name="Diagramm 8">
          <a:extLst>
            <a:ext uri="{FF2B5EF4-FFF2-40B4-BE49-F238E27FC236}">
              <a16:creationId xmlns:a16="http://schemas.microsoft.com/office/drawing/2014/main" id="{2DFC9CC5-93E0-4F7A-817C-04DDB1759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29</xdr:col>
      <xdr:colOff>169978</xdr:colOff>
      <xdr:row>15</xdr:row>
      <xdr:rowOff>43177</xdr:rowOff>
    </xdr:from>
    <xdr:ext cx="7920000" cy="3960000"/>
    <xdr:graphicFrame macro="">
      <xdr:nvGraphicFramePr>
        <xdr:cNvPr id="34" name="Diagramm 3">
          <a:extLst>
            <a:ext uri="{FF2B5EF4-FFF2-40B4-BE49-F238E27FC236}">
              <a16:creationId xmlns:a16="http://schemas.microsoft.com/office/drawing/2014/main" id="{61B013D8-5CF1-439E-B506-F8E3C798F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31</xdr:col>
      <xdr:colOff>393147</xdr:colOff>
      <xdr:row>82</xdr:row>
      <xdr:rowOff>156608</xdr:rowOff>
    </xdr:from>
    <xdr:ext cx="6120000" cy="4346935"/>
    <xdr:graphicFrame macro="">
      <xdr:nvGraphicFramePr>
        <xdr:cNvPr id="117" name="Diagramm 6">
          <a:extLst>
            <a:ext uri="{FF2B5EF4-FFF2-40B4-BE49-F238E27FC236}">
              <a16:creationId xmlns:a16="http://schemas.microsoft.com/office/drawing/2014/main" id="{669B0D09-5F74-4AE1-8050-1C98DFD74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29</xdr:col>
      <xdr:colOff>202786</xdr:colOff>
      <xdr:row>36</xdr:row>
      <xdr:rowOff>48586</xdr:rowOff>
    </xdr:from>
    <xdr:ext cx="7920000" cy="3960000"/>
    <xdr:graphicFrame macro="">
      <xdr:nvGraphicFramePr>
        <xdr:cNvPr id="35" name="Diagramm 7">
          <a:extLst>
            <a:ext uri="{FF2B5EF4-FFF2-40B4-BE49-F238E27FC236}">
              <a16:creationId xmlns:a16="http://schemas.microsoft.com/office/drawing/2014/main" id="{B508F674-42BE-4C92-ADA3-0CEDC7640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editAs="oneCell">
    <xdr:from>
      <xdr:col>22</xdr:col>
      <xdr:colOff>458366</xdr:colOff>
      <xdr:row>62</xdr:row>
      <xdr:rowOff>128193</xdr:rowOff>
    </xdr:from>
    <xdr:to>
      <xdr:col>26</xdr:col>
      <xdr:colOff>263782</xdr:colOff>
      <xdr:row>87</xdr:row>
      <xdr:rowOff>746</xdr:rowOff>
    </xdr:to>
    <xdr:graphicFrame macro="">
      <xdr:nvGraphicFramePr>
        <xdr:cNvPr id="3" name="Diagramm 2">
          <a:extLst>
            <a:ext uri="{FF2B5EF4-FFF2-40B4-BE49-F238E27FC236}">
              <a16:creationId xmlns:a16="http://schemas.microsoft.com/office/drawing/2014/main" id="{28A5D1AF-DBA5-46C3-B745-B34886404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26</xdr:col>
      <xdr:colOff>372909</xdr:colOff>
      <xdr:row>62</xdr:row>
      <xdr:rowOff>65050</xdr:rowOff>
    </xdr:from>
    <xdr:to>
      <xdr:col>29</xdr:col>
      <xdr:colOff>306255</xdr:colOff>
      <xdr:row>86</xdr:row>
      <xdr:rowOff>111753</xdr:rowOff>
    </xdr:to>
    <xdr:graphicFrame macro="">
      <xdr:nvGraphicFramePr>
        <xdr:cNvPr id="7" name="Diagramm 6">
          <a:extLst>
            <a:ext uri="{FF2B5EF4-FFF2-40B4-BE49-F238E27FC236}">
              <a16:creationId xmlns:a16="http://schemas.microsoft.com/office/drawing/2014/main" id="{03290A3B-EAC9-4BD5-8AFB-E3BB6CAD81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43</xdr:col>
      <xdr:colOff>1247711</xdr:colOff>
      <xdr:row>85</xdr:row>
      <xdr:rowOff>26572</xdr:rowOff>
    </xdr:from>
    <xdr:to>
      <xdr:col>48</xdr:col>
      <xdr:colOff>422114</xdr:colOff>
      <xdr:row>111</xdr:row>
      <xdr:rowOff>117851</xdr:rowOff>
    </xdr:to>
    <xdr:graphicFrame macro="">
      <xdr:nvGraphicFramePr>
        <xdr:cNvPr id="4" name="Diagramm1">
          <a:extLst>
            <a:ext uri="{FF2B5EF4-FFF2-40B4-BE49-F238E27FC236}">
              <a16:creationId xmlns:a16="http://schemas.microsoft.com/office/drawing/2014/main" id="{D57B1FBD-E1EE-4BB9-8570-9AD567D57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39</xdr:col>
      <xdr:colOff>351629</xdr:colOff>
      <xdr:row>61</xdr:row>
      <xdr:rowOff>130027</xdr:rowOff>
    </xdr:from>
    <xdr:to>
      <xdr:col>43</xdr:col>
      <xdr:colOff>346101</xdr:colOff>
      <xdr:row>83</xdr:row>
      <xdr:rowOff>117099</xdr:rowOff>
    </xdr:to>
    <xdr:graphicFrame macro="">
      <xdr:nvGraphicFramePr>
        <xdr:cNvPr id="2" name="Diagramm1">
          <a:extLst>
            <a:ext uri="{FF2B5EF4-FFF2-40B4-BE49-F238E27FC236}">
              <a16:creationId xmlns:a16="http://schemas.microsoft.com/office/drawing/2014/main" id="{E4CC12C9-9261-4D15-B274-F3EA6947B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39</xdr:col>
      <xdr:colOff>437084</xdr:colOff>
      <xdr:row>7</xdr:row>
      <xdr:rowOff>61899</xdr:rowOff>
    </xdr:from>
    <xdr:to>
      <xdr:col>42</xdr:col>
      <xdr:colOff>1539</xdr:colOff>
      <xdr:row>30</xdr:row>
      <xdr:rowOff>155302</xdr:rowOff>
    </xdr:to>
    <xdr:graphicFrame macro="">
      <xdr:nvGraphicFramePr>
        <xdr:cNvPr id="17" name="Diagramm1">
          <a:extLst>
            <a:ext uri="{FF2B5EF4-FFF2-40B4-BE49-F238E27FC236}">
              <a16:creationId xmlns:a16="http://schemas.microsoft.com/office/drawing/2014/main" id="{5369A021-4E12-49FF-B2ED-5C6F9566A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editAs="oneCell">
    <xdr:from>
      <xdr:col>39</xdr:col>
      <xdr:colOff>484958</xdr:colOff>
      <xdr:row>37</xdr:row>
      <xdr:rowOff>26978</xdr:rowOff>
    </xdr:from>
    <xdr:to>
      <xdr:col>43</xdr:col>
      <xdr:colOff>949331</xdr:colOff>
      <xdr:row>58</xdr:row>
      <xdr:rowOff>153494</xdr:rowOff>
    </xdr:to>
    <xdr:graphicFrame macro="">
      <xdr:nvGraphicFramePr>
        <xdr:cNvPr id="18" name="Diagramm1">
          <a:extLst>
            <a:ext uri="{FF2B5EF4-FFF2-40B4-BE49-F238E27FC236}">
              <a16:creationId xmlns:a16="http://schemas.microsoft.com/office/drawing/2014/main" id="{0184731D-A591-4A1B-8371-9D7206B41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editAs="oneCell">
    <xdr:from>
      <xdr:col>43</xdr:col>
      <xdr:colOff>1306246</xdr:colOff>
      <xdr:row>61</xdr:row>
      <xdr:rowOff>67468</xdr:rowOff>
    </xdr:from>
    <xdr:to>
      <xdr:col>48</xdr:col>
      <xdr:colOff>496711</xdr:colOff>
      <xdr:row>84</xdr:row>
      <xdr:rowOff>73062</xdr:rowOff>
    </xdr:to>
    <xdr:graphicFrame macro="">
      <xdr:nvGraphicFramePr>
        <xdr:cNvPr id="20" name="Diagramm1">
          <a:extLst>
            <a:ext uri="{FF2B5EF4-FFF2-40B4-BE49-F238E27FC236}">
              <a16:creationId xmlns:a16="http://schemas.microsoft.com/office/drawing/2014/main" id="{6BB27DA9-5C9F-48DC-A7B4-4F728F80F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editAs="oneCell">
    <xdr:from>
      <xdr:col>39</xdr:col>
      <xdr:colOff>324906</xdr:colOff>
      <xdr:row>85</xdr:row>
      <xdr:rowOff>73406</xdr:rowOff>
    </xdr:from>
    <xdr:to>
      <xdr:col>43</xdr:col>
      <xdr:colOff>345661</xdr:colOff>
      <xdr:row>111</xdr:row>
      <xdr:rowOff>34441</xdr:rowOff>
    </xdr:to>
    <xdr:graphicFrame macro="">
      <xdr:nvGraphicFramePr>
        <xdr:cNvPr id="5" name="Diagramm1">
          <a:extLst>
            <a:ext uri="{FF2B5EF4-FFF2-40B4-BE49-F238E27FC236}">
              <a16:creationId xmlns:a16="http://schemas.microsoft.com/office/drawing/2014/main" id="{FDB24373-F0D0-41CF-A3FE-F60569CCB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1075765</xdr:colOff>
      <xdr:row>56</xdr:row>
      <xdr:rowOff>132776</xdr:rowOff>
    </xdr:from>
    <xdr:to>
      <xdr:col>27</xdr:col>
      <xdr:colOff>1337083</xdr:colOff>
      <xdr:row>73</xdr:row>
      <xdr:rowOff>73625</xdr:rowOff>
    </xdr:to>
    <xdr:graphicFrame macro="">
      <xdr:nvGraphicFramePr>
        <xdr:cNvPr id="2" name="Diagramm 1">
          <a:extLst>
            <a:ext uri="{FF2B5EF4-FFF2-40B4-BE49-F238E27FC236}">
              <a16:creationId xmlns:a16="http://schemas.microsoft.com/office/drawing/2014/main" id="{22AF99F7-18FA-4E51-A227-C8BCED7D1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579408</xdr:colOff>
      <xdr:row>56</xdr:row>
      <xdr:rowOff>134577</xdr:rowOff>
    </xdr:from>
    <xdr:to>
      <xdr:col>11</xdr:col>
      <xdr:colOff>75403</xdr:colOff>
      <xdr:row>73</xdr:row>
      <xdr:rowOff>111176</xdr:rowOff>
    </xdr:to>
    <xdr:graphicFrame macro="">
      <xdr:nvGraphicFramePr>
        <xdr:cNvPr id="3" name="Diagramm 2">
          <a:extLst>
            <a:ext uri="{FF2B5EF4-FFF2-40B4-BE49-F238E27FC236}">
              <a16:creationId xmlns:a16="http://schemas.microsoft.com/office/drawing/2014/main" id="{878EB38F-1B2D-4165-BB4F-1053F7A2A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117179</xdr:colOff>
      <xdr:row>76</xdr:row>
      <xdr:rowOff>157820</xdr:rowOff>
    </xdr:from>
    <xdr:to>
      <xdr:col>19</xdr:col>
      <xdr:colOff>990348</xdr:colOff>
      <xdr:row>98</xdr:row>
      <xdr:rowOff>34400</xdr:rowOff>
    </xdr:to>
    <xdr:graphicFrame macro="">
      <xdr:nvGraphicFramePr>
        <xdr:cNvPr id="4" name="Diagramm1">
          <a:extLst>
            <a:ext uri="{FF2B5EF4-FFF2-40B4-BE49-F238E27FC236}">
              <a16:creationId xmlns:a16="http://schemas.microsoft.com/office/drawing/2014/main" id="{3C4108AB-7B0E-4488-B989-39275652A5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absolute">
    <xdr:from>
      <xdr:col>19</xdr:col>
      <xdr:colOff>1256441</xdr:colOff>
      <xdr:row>76</xdr:row>
      <xdr:rowOff>157820</xdr:rowOff>
    </xdr:from>
    <xdr:to>
      <xdr:col>51</xdr:col>
      <xdr:colOff>1025171</xdr:colOff>
      <xdr:row>97</xdr:row>
      <xdr:rowOff>34332</xdr:rowOff>
    </xdr:to>
    <xdr:graphicFrame macro="">
      <xdr:nvGraphicFramePr>
        <xdr:cNvPr id="5" name="Diagramm1">
          <a:extLst>
            <a:ext uri="{FF2B5EF4-FFF2-40B4-BE49-F238E27FC236}">
              <a16:creationId xmlns:a16="http://schemas.microsoft.com/office/drawing/2014/main" id="{55E29E9E-7954-49F8-9ECA-C422D7155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absolute">
    <xdr:from>
      <xdr:col>52</xdr:col>
      <xdr:colOff>0</xdr:colOff>
      <xdr:row>75</xdr:row>
      <xdr:rowOff>5351</xdr:rowOff>
    </xdr:from>
    <xdr:to>
      <xdr:col>91</xdr:col>
      <xdr:colOff>987069</xdr:colOff>
      <xdr:row>97</xdr:row>
      <xdr:rowOff>35550</xdr:rowOff>
    </xdr:to>
    <xdr:graphicFrame macro="">
      <xdr:nvGraphicFramePr>
        <xdr:cNvPr id="6" name="Diagramm1">
          <a:extLst>
            <a:ext uri="{FF2B5EF4-FFF2-40B4-BE49-F238E27FC236}">
              <a16:creationId xmlns:a16="http://schemas.microsoft.com/office/drawing/2014/main" id="{CC39FC09-40DB-4F4C-91E4-958B389015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editAs="absolute">
    <xdr:from>
      <xdr:col>99</xdr:col>
      <xdr:colOff>454170</xdr:colOff>
      <xdr:row>74</xdr:row>
      <xdr:rowOff>126898</xdr:rowOff>
    </xdr:from>
    <xdr:to>
      <xdr:col>103</xdr:col>
      <xdr:colOff>1139204</xdr:colOff>
      <xdr:row>96</xdr:row>
      <xdr:rowOff>155343</xdr:rowOff>
    </xdr:to>
    <xdr:graphicFrame macro="">
      <xdr:nvGraphicFramePr>
        <xdr:cNvPr id="7" name="Diagramm1">
          <a:extLst>
            <a:ext uri="{FF2B5EF4-FFF2-40B4-BE49-F238E27FC236}">
              <a16:creationId xmlns:a16="http://schemas.microsoft.com/office/drawing/2014/main" id="{D2700EBA-934F-45EE-A35C-3E9CDBD1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editAs="absolute">
    <xdr:from>
      <xdr:col>59</xdr:col>
      <xdr:colOff>34989</xdr:colOff>
      <xdr:row>98</xdr:row>
      <xdr:rowOff>1298</xdr:rowOff>
    </xdr:from>
    <xdr:to>
      <xdr:col>91</xdr:col>
      <xdr:colOff>987021</xdr:colOff>
      <xdr:row>120</xdr:row>
      <xdr:rowOff>34332</xdr:rowOff>
    </xdr:to>
    <xdr:graphicFrame macro="">
      <xdr:nvGraphicFramePr>
        <xdr:cNvPr id="8" name="Diagramm1">
          <a:extLst>
            <a:ext uri="{FF2B5EF4-FFF2-40B4-BE49-F238E27FC236}">
              <a16:creationId xmlns:a16="http://schemas.microsoft.com/office/drawing/2014/main" id="{299E6F4F-D269-471E-8498-86B9AA476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editAs="absolute">
    <xdr:from>
      <xdr:col>2</xdr:col>
      <xdr:colOff>77540</xdr:colOff>
      <xdr:row>97</xdr:row>
      <xdr:rowOff>155749</xdr:rowOff>
    </xdr:from>
    <xdr:to>
      <xdr:col>19</xdr:col>
      <xdr:colOff>1103712</xdr:colOff>
      <xdr:row>120</xdr:row>
      <xdr:rowOff>34491</xdr:rowOff>
    </xdr:to>
    <xdr:graphicFrame macro="">
      <xdr:nvGraphicFramePr>
        <xdr:cNvPr id="9" name="Diagramm1">
          <a:extLst>
            <a:ext uri="{FF2B5EF4-FFF2-40B4-BE49-F238E27FC236}">
              <a16:creationId xmlns:a16="http://schemas.microsoft.com/office/drawing/2014/main" id="{0E6699AC-DE09-45A7-9FDD-0E9C6F9BC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editAs="oneCell">
    <xdr:from>
      <xdr:col>19</xdr:col>
      <xdr:colOff>643118</xdr:colOff>
      <xdr:row>125</xdr:row>
      <xdr:rowOff>38207</xdr:rowOff>
    </xdr:from>
    <xdr:to>
      <xdr:col>51</xdr:col>
      <xdr:colOff>339974</xdr:colOff>
      <xdr:row>148</xdr:row>
      <xdr:rowOff>154435</xdr:rowOff>
    </xdr:to>
    <xdr:graphicFrame macro="">
      <xdr:nvGraphicFramePr>
        <xdr:cNvPr id="17" name="Diagramm1">
          <a:extLst>
            <a:ext uri="{FF2B5EF4-FFF2-40B4-BE49-F238E27FC236}">
              <a16:creationId xmlns:a16="http://schemas.microsoft.com/office/drawing/2014/main" id="{19BAF3A8-305B-4B91-95FF-98CA82087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twoCellAnchor>
  <xdr:twoCellAnchor editAs="oneCell">
    <xdr:from>
      <xdr:col>19</xdr:col>
      <xdr:colOff>571595</xdr:colOff>
      <xdr:row>148</xdr:row>
      <xdr:rowOff>174997</xdr:rowOff>
    </xdr:from>
    <xdr:to>
      <xdr:col>51</xdr:col>
      <xdr:colOff>339104</xdr:colOff>
      <xdr:row>171</xdr:row>
      <xdr:rowOff>116267</xdr:rowOff>
    </xdr:to>
    <xdr:graphicFrame macro="">
      <xdr:nvGraphicFramePr>
        <xdr:cNvPr id="18" name="Diagramm1">
          <a:extLst>
            <a:ext uri="{FF2B5EF4-FFF2-40B4-BE49-F238E27FC236}">
              <a16:creationId xmlns:a16="http://schemas.microsoft.com/office/drawing/2014/main" id="{87F1D313-6CFE-4155-B36D-2135BF49F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twoCellAnchor>
  <xdr:twoCellAnchor editAs="oneCell">
    <xdr:from>
      <xdr:col>51</xdr:col>
      <xdr:colOff>897355</xdr:colOff>
      <xdr:row>125</xdr:row>
      <xdr:rowOff>151923</xdr:rowOff>
    </xdr:from>
    <xdr:to>
      <xdr:col>91</xdr:col>
      <xdr:colOff>460862</xdr:colOff>
      <xdr:row>149</xdr:row>
      <xdr:rowOff>74303</xdr:rowOff>
    </xdr:to>
    <xdr:graphicFrame macro="">
      <xdr:nvGraphicFramePr>
        <xdr:cNvPr id="19" name="Diagramm1">
          <a:extLst>
            <a:ext uri="{FF2B5EF4-FFF2-40B4-BE49-F238E27FC236}">
              <a16:creationId xmlns:a16="http://schemas.microsoft.com/office/drawing/2014/main" id="{5FFF3C9F-BC69-4BD3-9DAA-C738D34BE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oneCellAnchor>
    <xdr:from>
      <xdr:col>19</xdr:col>
      <xdr:colOff>380359</xdr:colOff>
      <xdr:row>45</xdr:row>
      <xdr:rowOff>45779</xdr:rowOff>
    </xdr:from>
    <xdr:ext cx="6018816" cy="3553227"/>
    <xdr:graphicFrame macro="">
      <xdr:nvGraphicFramePr>
        <xdr:cNvPr id="23" name="Diagramm1">
          <a:extLst>
            <a:ext uri="{FF2B5EF4-FFF2-40B4-BE49-F238E27FC236}">
              <a16:creationId xmlns:a16="http://schemas.microsoft.com/office/drawing/2014/main" id="{1A502E09-CC82-4EA1-BE31-7F5B6EFC9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67</xdr:col>
      <xdr:colOff>531394</xdr:colOff>
      <xdr:row>45</xdr:row>
      <xdr:rowOff>114522</xdr:rowOff>
    </xdr:from>
    <xdr:ext cx="6070996" cy="4219828"/>
    <xdr:graphicFrame macro="">
      <xdr:nvGraphicFramePr>
        <xdr:cNvPr id="24" name="Diagramm1">
          <a:extLst>
            <a:ext uri="{FF2B5EF4-FFF2-40B4-BE49-F238E27FC236}">
              <a16:creationId xmlns:a16="http://schemas.microsoft.com/office/drawing/2014/main" id="{109C5ED3-C950-4290-95CE-1C386975A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19</xdr:col>
      <xdr:colOff>381000</xdr:colOff>
      <xdr:row>68</xdr:row>
      <xdr:rowOff>95250</xdr:rowOff>
    </xdr:from>
    <xdr:ext cx="6018816" cy="3801341"/>
    <xdr:graphicFrame macro="">
      <xdr:nvGraphicFramePr>
        <xdr:cNvPr id="25" name="Diagramm1">
          <a:extLst>
            <a:ext uri="{FF2B5EF4-FFF2-40B4-BE49-F238E27FC236}">
              <a16:creationId xmlns:a16="http://schemas.microsoft.com/office/drawing/2014/main" id="{AA374225-8C8E-4DBC-BF1B-0097B690D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19</xdr:col>
      <xdr:colOff>380359</xdr:colOff>
      <xdr:row>93</xdr:row>
      <xdr:rowOff>48954</xdr:rowOff>
    </xdr:from>
    <xdr:ext cx="6018816" cy="3709091"/>
    <xdr:graphicFrame macro="">
      <xdr:nvGraphicFramePr>
        <xdr:cNvPr id="26" name="Diagramm1">
          <a:extLst>
            <a:ext uri="{FF2B5EF4-FFF2-40B4-BE49-F238E27FC236}">
              <a16:creationId xmlns:a16="http://schemas.microsoft.com/office/drawing/2014/main" id="{A3FDB17B-A790-4723-81D5-EA79EC96A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67</xdr:col>
      <xdr:colOff>531394</xdr:colOff>
      <xdr:row>93</xdr:row>
      <xdr:rowOff>114522</xdr:rowOff>
    </xdr:from>
    <xdr:ext cx="6070996" cy="4219828"/>
    <xdr:graphicFrame macro="">
      <xdr:nvGraphicFramePr>
        <xdr:cNvPr id="27" name="Diagramm1">
          <a:extLst>
            <a:ext uri="{FF2B5EF4-FFF2-40B4-BE49-F238E27FC236}">
              <a16:creationId xmlns:a16="http://schemas.microsoft.com/office/drawing/2014/main" id="{A4F64A2D-D7C0-4815-8E88-292D2F3AD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19</xdr:col>
      <xdr:colOff>391432</xdr:colOff>
      <xdr:row>116</xdr:row>
      <xdr:rowOff>95250</xdr:rowOff>
    </xdr:from>
    <xdr:ext cx="6018816" cy="3610841"/>
    <xdr:graphicFrame macro="">
      <xdr:nvGraphicFramePr>
        <xdr:cNvPr id="28" name="Diagramm1">
          <a:extLst>
            <a:ext uri="{FF2B5EF4-FFF2-40B4-BE49-F238E27FC236}">
              <a16:creationId xmlns:a16="http://schemas.microsoft.com/office/drawing/2014/main" id="{C8425BD9-82EA-4B6C-94A6-BD466712B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19</xdr:col>
      <xdr:colOff>380359</xdr:colOff>
      <xdr:row>141</xdr:row>
      <xdr:rowOff>48954</xdr:rowOff>
    </xdr:from>
    <xdr:ext cx="6018816" cy="3778365"/>
    <xdr:graphicFrame macro="">
      <xdr:nvGraphicFramePr>
        <xdr:cNvPr id="29" name="Diagramm1">
          <a:extLst>
            <a:ext uri="{FF2B5EF4-FFF2-40B4-BE49-F238E27FC236}">
              <a16:creationId xmlns:a16="http://schemas.microsoft.com/office/drawing/2014/main" id="{97F4DF67-AA3D-4E41-8795-EE594F3F2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67</xdr:col>
      <xdr:colOff>531394</xdr:colOff>
      <xdr:row>141</xdr:row>
      <xdr:rowOff>114522</xdr:rowOff>
    </xdr:from>
    <xdr:ext cx="6070996" cy="4219828"/>
    <xdr:graphicFrame macro="">
      <xdr:nvGraphicFramePr>
        <xdr:cNvPr id="30" name="Diagramm1">
          <a:extLst>
            <a:ext uri="{FF2B5EF4-FFF2-40B4-BE49-F238E27FC236}">
              <a16:creationId xmlns:a16="http://schemas.microsoft.com/office/drawing/2014/main" id="{716651D8-F301-4DFD-91F9-9FEB76A6A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19</xdr:col>
      <xdr:colOff>435429</xdr:colOff>
      <xdr:row>163</xdr:row>
      <xdr:rowOff>160110</xdr:rowOff>
    </xdr:from>
    <xdr:ext cx="6018816" cy="3771118"/>
    <xdr:graphicFrame macro="">
      <xdr:nvGraphicFramePr>
        <xdr:cNvPr id="31" name="Diagramm1">
          <a:extLst>
            <a:ext uri="{FF2B5EF4-FFF2-40B4-BE49-F238E27FC236}">
              <a16:creationId xmlns:a16="http://schemas.microsoft.com/office/drawing/2014/main" id="{3AB282DB-2F91-439D-8D33-86F3EFE91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43</xdr:row>
      <xdr:rowOff>116082</xdr:rowOff>
    </xdr:from>
    <xdr:to>
      <xdr:col>19</xdr:col>
      <xdr:colOff>1152426</xdr:colOff>
      <xdr:row>64</xdr:row>
      <xdr:rowOff>64770</xdr:rowOff>
    </xdr:to>
    <xdr:graphicFrame macro="">
      <xdr:nvGraphicFramePr>
        <xdr:cNvPr id="2" name="Diagramm1">
          <a:extLst>
            <a:ext uri="{FF2B5EF4-FFF2-40B4-BE49-F238E27FC236}">
              <a16:creationId xmlns:a16="http://schemas.microsoft.com/office/drawing/2014/main" id="{FF1DF248-033C-4E3F-AB22-071F308B8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35</xdr:col>
      <xdr:colOff>27964</xdr:colOff>
      <xdr:row>43</xdr:row>
      <xdr:rowOff>75976</xdr:rowOff>
    </xdr:from>
    <xdr:to>
      <xdr:col>68</xdr:col>
      <xdr:colOff>2540</xdr:colOff>
      <xdr:row>65</xdr:row>
      <xdr:rowOff>66357</xdr:rowOff>
    </xdr:to>
    <xdr:graphicFrame macro="">
      <xdr:nvGraphicFramePr>
        <xdr:cNvPr id="3" name="Diagramm1">
          <a:extLst>
            <a:ext uri="{FF2B5EF4-FFF2-40B4-BE49-F238E27FC236}">
              <a16:creationId xmlns:a16="http://schemas.microsoft.com/office/drawing/2014/main" id="{8962677A-C9F5-4C34-9016-A447A6D85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0</xdr:col>
      <xdr:colOff>0</xdr:colOff>
      <xdr:row>66</xdr:row>
      <xdr:rowOff>116079</xdr:rowOff>
    </xdr:from>
    <xdr:to>
      <xdr:col>19</xdr:col>
      <xdr:colOff>1152426</xdr:colOff>
      <xdr:row>87</xdr:row>
      <xdr:rowOff>85090</xdr:rowOff>
    </xdr:to>
    <xdr:graphicFrame macro="">
      <xdr:nvGraphicFramePr>
        <xdr:cNvPr id="4" name="Diagramm1">
          <a:extLst>
            <a:ext uri="{FF2B5EF4-FFF2-40B4-BE49-F238E27FC236}">
              <a16:creationId xmlns:a16="http://schemas.microsoft.com/office/drawing/2014/main" id="{A1F1B5D1-D6BB-46AA-A2AB-86706F527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75</xdr:col>
      <xdr:colOff>952496</xdr:colOff>
      <xdr:row>66</xdr:row>
      <xdr:rowOff>2827</xdr:rowOff>
    </xdr:from>
    <xdr:to>
      <xdr:col>103</xdr:col>
      <xdr:colOff>461897</xdr:colOff>
      <xdr:row>87</xdr:row>
      <xdr:rowOff>88628</xdr:rowOff>
    </xdr:to>
    <xdr:graphicFrame macro="">
      <xdr:nvGraphicFramePr>
        <xdr:cNvPr id="5" name="Diagramm1">
          <a:extLst>
            <a:ext uri="{FF2B5EF4-FFF2-40B4-BE49-F238E27FC236}">
              <a16:creationId xmlns:a16="http://schemas.microsoft.com/office/drawing/2014/main" id="{F0F7BC07-633F-46D2-A855-1FDB91487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83</xdr:col>
      <xdr:colOff>37674</xdr:colOff>
      <xdr:row>43</xdr:row>
      <xdr:rowOff>37578</xdr:rowOff>
    </xdr:from>
    <xdr:to>
      <xdr:col>103</xdr:col>
      <xdr:colOff>647350</xdr:colOff>
      <xdr:row>64</xdr:row>
      <xdr:rowOff>124142</xdr:rowOff>
    </xdr:to>
    <xdr:graphicFrame macro="">
      <xdr:nvGraphicFramePr>
        <xdr:cNvPr id="6" name="Diagramm1">
          <a:extLst>
            <a:ext uri="{FF2B5EF4-FFF2-40B4-BE49-F238E27FC236}">
              <a16:creationId xmlns:a16="http://schemas.microsoft.com/office/drawing/2014/main" id="{6BE28389-ECCE-41E4-811D-6B087E87A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editAs="oneCell">
    <xdr:from>
      <xdr:col>104</xdr:col>
      <xdr:colOff>644728</xdr:colOff>
      <xdr:row>43</xdr:row>
      <xdr:rowOff>148833</xdr:rowOff>
    </xdr:from>
    <xdr:to>
      <xdr:col>112</xdr:col>
      <xdr:colOff>599974</xdr:colOff>
      <xdr:row>65</xdr:row>
      <xdr:rowOff>36010</xdr:rowOff>
    </xdr:to>
    <xdr:graphicFrame macro="">
      <xdr:nvGraphicFramePr>
        <xdr:cNvPr id="7" name="Diagramm1">
          <a:extLst>
            <a:ext uri="{FF2B5EF4-FFF2-40B4-BE49-F238E27FC236}">
              <a16:creationId xmlns:a16="http://schemas.microsoft.com/office/drawing/2014/main" id="{82886BD1-76A3-4A9B-B1FA-C68FF3773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editAs="oneCell">
    <xdr:from>
      <xdr:col>19</xdr:col>
      <xdr:colOff>380359</xdr:colOff>
      <xdr:row>94</xdr:row>
      <xdr:rowOff>52129</xdr:rowOff>
    </xdr:from>
    <xdr:to>
      <xdr:col>52</xdr:col>
      <xdr:colOff>0</xdr:colOff>
      <xdr:row>113</xdr:row>
      <xdr:rowOff>142875</xdr:rowOff>
    </xdr:to>
    <xdr:graphicFrame macro="">
      <xdr:nvGraphicFramePr>
        <xdr:cNvPr id="9" name="Diagramm1">
          <a:extLst>
            <a:ext uri="{FF2B5EF4-FFF2-40B4-BE49-F238E27FC236}">
              <a16:creationId xmlns:a16="http://schemas.microsoft.com/office/drawing/2014/main" id="{331AB8C7-C482-435B-9533-1C540CA36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editAs="oneCell">
    <xdr:from>
      <xdr:col>67</xdr:col>
      <xdr:colOff>531394</xdr:colOff>
      <xdr:row>94</xdr:row>
      <xdr:rowOff>114522</xdr:rowOff>
    </xdr:from>
    <xdr:to>
      <xdr:col>101</xdr:col>
      <xdr:colOff>485753</xdr:colOff>
      <xdr:row>114</xdr:row>
      <xdr:rowOff>124142</xdr:rowOff>
    </xdr:to>
    <xdr:graphicFrame macro="">
      <xdr:nvGraphicFramePr>
        <xdr:cNvPr id="10" name="Diagramm1">
          <a:extLst>
            <a:ext uri="{FF2B5EF4-FFF2-40B4-BE49-F238E27FC236}">
              <a16:creationId xmlns:a16="http://schemas.microsoft.com/office/drawing/2014/main" id="{945A9E89-8590-40B9-A247-DAAC788CE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editAs="oneCell">
    <xdr:from>
      <xdr:col>19</xdr:col>
      <xdr:colOff>340894</xdr:colOff>
      <xdr:row>117</xdr:row>
      <xdr:rowOff>87055</xdr:rowOff>
    </xdr:from>
    <xdr:to>
      <xdr:col>51</xdr:col>
      <xdr:colOff>1324398</xdr:colOff>
      <xdr:row>138</xdr:row>
      <xdr:rowOff>66357</xdr:rowOff>
    </xdr:to>
    <xdr:graphicFrame macro="">
      <xdr:nvGraphicFramePr>
        <xdr:cNvPr id="11" name="Diagramm1">
          <a:extLst>
            <a:ext uri="{FF2B5EF4-FFF2-40B4-BE49-F238E27FC236}">
              <a16:creationId xmlns:a16="http://schemas.microsoft.com/office/drawing/2014/main" id="{4249BE10-9AE2-416E-B145-DC27F903D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twoCellAnchor>
  <xdr:twoCellAnchor editAs="oneCell">
    <xdr:from>
      <xdr:col>59</xdr:col>
      <xdr:colOff>1080655</xdr:colOff>
      <xdr:row>142</xdr:row>
      <xdr:rowOff>163493</xdr:rowOff>
    </xdr:from>
    <xdr:to>
      <xdr:col>101</xdr:col>
      <xdr:colOff>619582</xdr:colOff>
      <xdr:row>165</xdr:row>
      <xdr:rowOff>110836</xdr:rowOff>
    </xdr:to>
    <xdr:graphicFrame macro="">
      <xdr:nvGraphicFramePr>
        <xdr:cNvPr id="24" name="Diagramm1">
          <a:extLst>
            <a:ext uri="{FF2B5EF4-FFF2-40B4-BE49-F238E27FC236}">
              <a16:creationId xmlns:a16="http://schemas.microsoft.com/office/drawing/2014/main" id="{0AF4EE4E-5BF6-4150-8838-07C3CA9A5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6</xdr:col>
      <xdr:colOff>6116372</xdr:colOff>
      <xdr:row>6</xdr:row>
      <xdr:rowOff>6955</xdr:rowOff>
    </xdr:from>
    <xdr:to>
      <xdr:col>6</xdr:col>
      <xdr:colOff>6433543</xdr:colOff>
      <xdr:row>7</xdr:row>
      <xdr:rowOff>42794</xdr:rowOff>
    </xdr:to>
    <xdr:pic>
      <xdr:nvPicPr>
        <xdr:cNvPr id="2" name="Grafik 1">
          <a:extLst>
            <a:ext uri="{FF2B5EF4-FFF2-40B4-BE49-F238E27FC236}">
              <a16:creationId xmlns:a16="http://schemas.microsoft.com/office/drawing/2014/main" id="{493BBF12-54B1-6657-ECCE-497E66A732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74981" y="1108542"/>
          <a:ext cx="294946" cy="245996"/>
        </a:xfrm>
        <a:prstGeom prst="rect">
          <a:avLst/>
        </a:prstGeom>
      </xdr:spPr>
    </xdr:pic>
    <xdr:clientData/>
  </xdr:twoCellAnchor>
  <xdr:twoCellAnchor editAs="oneCell">
    <xdr:from>
      <xdr:col>6</xdr:col>
      <xdr:colOff>7404653</xdr:colOff>
      <xdr:row>13</xdr:row>
      <xdr:rowOff>22281</xdr:rowOff>
    </xdr:from>
    <xdr:to>
      <xdr:col>6</xdr:col>
      <xdr:colOff>7624424</xdr:colOff>
      <xdr:row>14</xdr:row>
      <xdr:rowOff>42739</xdr:rowOff>
    </xdr:to>
    <xdr:pic>
      <xdr:nvPicPr>
        <xdr:cNvPr id="3" name="Grafik 2">
          <a:extLst>
            <a:ext uri="{FF2B5EF4-FFF2-40B4-BE49-F238E27FC236}">
              <a16:creationId xmlns:a16="http://schemas.microsoft.com/office/drawing/2014/main" id="{ABD74A1D-F793-FDE0-EA2C-1CD68358A9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63262" y="2399390"/>
          <a:ext cx="236281" cy="2179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8DD861-F082-4A4D-812B-AE9654C17FFF}" name="Year" displayName="Year" ref="I2:I25" totalsRowShown="0" headerRowDxfId="82" dataDxfId="81" headerRowCellStyle="Standard 4">
  <autoFilter ref="I2:I25" xr:uid="{B15ADBF7-70E8-497A-9FEF-1E9B7D6895F9}"/>
  <tableColumns count="1">
    <tableColumn id="1" xr3:uid="{7A476545-C4EE-4BF8-9D23-50D073E65E53}" name="Year" dataDxfId="80"/>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9A5C2FB-D96F-4A87-A4EB-CC5FF68A5F43}" name="poolswithsubpools" displayName="poolswithsubpools" ref="X2:X8" totalsRowShown="0" headerRowDxfId="55" dataDxfId="54">
  <autoFilter ref="X2:X8" xr:uid="{305040D8-4EEE-4868-8355-33EDC5229C0D}"/>
  <tableColumns count="1">
    <tableColumn id="1" xr3:uid="{D20E39B8-258D-4C31-938D-A1CA9F31667E}" name="Pools with subpools" dataDxfId="5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DE6CC18-EE1A-4E16-B83E-1C14DABE271B}" name="Pools" displayName="Pools" ref="C2:C11" totalsRowShown="0" headerRowDxfId="52" dataDxfId="51" headerRowCellStyle="Standard 4" dataCellStyle="Standard 4">
  <autoFilter ref="C2:C11" xr:uid="{ADE6CC18-EE1A-4E16-B83E-1C14DABE271B}"/>
  <tableColumns count="1">
    <tableColumn id="1" xr3:uid="{0CC927F5-CD49-4F2F-8CE0-5DD2CBBE9525}" name="pool" dataDxfId="50" dataCellStyle="Standard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912DD9-4B3B-4386-A590-E4EC6D3FA82E}" name="Pools_Efficiency" displayName="Pools_Efficiency" ref="Z2:Z6" totalsRowShown="0" headerRowDxfId="49" dataDxfId="48" tableBorderDxfId="47" headerRowCellStyle="Standard 4" dataCellStyle="Standard 4">
  <autoFilter ref="Z2:Z6" xr:uid="{29912DD9-4B3B-4386-A590-E4EC6D3FA82E}"/>
  <tableColumns count="1">
    <tableColumn id="1" xr3:uid="{2ACCAE0D-7F14-45F9-A2EF-432226AC52ED}" name="Pools with for which NUE is defined" dataDxfId="46" dataCellStyle="Standard 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4224BBC-8245-4439-8633-7B11A5B3CF47}" name="AT" displayName="AT" ref="U2:U3" totalsRowShown="0" headerRowDxfId="45" dataDxfId="44" headerRowCellStyle="Standard 4" dataCellStyle="Standard 4">
  <autoFilter ref="U2:U3" xr:uid="{F4224BBC-8245-4439-8633-7B11A5B3CF47}"/>
  <tableColumns count="1">
    <tableColumn id="1" xr3:uid="{039512D8-9631-4F8D-9CA6-F8D78EFC37F6}" name="AT" dataDxfId="43" dataCellStyle="Standard 4"/>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273E53D-C112-41E2-BDFA-3B88D9DAA8B9}" name="RW" displayName="RW" ref="V2:V3" totalsRowShown="0" headerRowDxfId="42" dataDxfId="41" headerRowCellStyle="Standard 4" dataCellStyle="Standard 4">
  <autoFilter ref="V2:V3" xr:uid="{1273E53D-C112-41E2-BDFA-3B88D9DAA8B9}"/>
  <tableColumns count="1">
    <tableColumn id="1" xr3:uid="{55B0A5F4-2A45-4015-9500-56BFD9B9E628}" name="RW" dataDxfId="40" dataCellStyle="Standard 4"/>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5C348DE-02D5-4515-95F1-15D0BC59F919}" name="Tabelle13" displayName="Tabelle13" ref="B2:J63" totalsRowShown="0" headerRowDxfId="39" dataDxfId="37" headerRowBorderDxfId="38" tableBorderDxfId="36" totalsRowBorderDxfId="35">
  <autoFilter ref="B2:J63" xr:uid="{C5C348DE-02D5-4515-95F1-15D0BC59F919}"/>
  <tableColumns count="9">
    <tableColumn id="1" xr3:uid="{C71C6113-A5A5-4B7D-9F2C-6FA60F371216}" name="Energy and fuels" dataDxfId="34"/>
    <tableColumn id="2" xr3:uid="{3964899E-1891-4B47-96D5-B3E34EEEF887}" name="Materials and products in industry" dataDxfId="33"/>
    <tableColumn id="3" xr3:uid="{389F3338-8CBE-4638-9669-7886417ECD9D}" name="Agriculture" dataDxfId="32"/>
    <tableColumn id="4" xr3:uid="{32E20467-AB22-4867-ACAF-664AB6AFE7AE}" name="Forests and semi-natural vegetation" dataDxfId="31"/>
    <tableColumn id="5" xr3:uid="{D9A47A64-7416-40B7-BBA7-D6A065FBE9B2}" name="Processing of residues" dataDxfId="30"/>
    <tableColumn id="6" xr3:uid="{06600FF5-DCC3-4E68-9534-6ABD76BB771A}" name="Humans and settlements" dataDxfId="29"/>
    <tableColumn id="7" xr3:uid="{CA3CF7C7-2EC0-4536-9A59-B34690294C96}" name="Atmosphere" dataDxfId="28"/>
    <tableColumn id="8" xr3:uid="{17F65F95-9CB1-4FBC-89A0-97EE1651078F}" name="Hydrosphere" dataDxfId="27"/>
    <tableColumn id="9" xr3:uid="{70C55CF5-CB29-45AF-BC93-A93DBC6008DC}" name="Rest of the world" dataDxfId="26"/>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2CD9432-124E-44CC-8EC9-8269C8885A41}" name="Outputs" displayName="Outputs" ref="B66:J123" totalsRowShown="0" headerRowDxfId="25" dataDxfId="23" headerRowBorderDxfId="24" tableBorderDxfId="22">
  <autoFilter ref="B66:J123" xr:uid="{22CD9432-124E-44CC-8EC9-8269C8885A41}"/>
  <tableColumns count="9">
    <tableColumn id="1" xr3:uid="{D0CD50F4-F0F9-498B-A5C8-487BF1E60421}" name="Energy and fuels" dataDxfId="21"/>
    <tableColumn id="2" xr3:uid="{3C7D2C3E-C478-4D45-98FC-CCF045F72697}" name="Materials and products in industry" dataDxfId="20"/>
    <tableColumn id="3" xr3:uid="{A779F386-D4EB-471B-94D8-DBFD35FD06B8}" name="Agriculture" dataDxfId="19"/>
    <tableColumn id="4" xr3:uid="{290149EE-95FC-49CD-97D9-3F2610064780}" name="Forests and semi-natural vegetation" dataDxfId="18"/>
    <tableColumn id="5" xr3:uid="{6FAC9AD8-BA2E-4469-BAE6-55F408952210}" name="Processing of residues" dataDxfId="17"/>
    <tableColumn id="6" xr3:uid="{AC3C5DFA-A067-4B6C-8EB1-6DCFB37BC9C2}" name="Humans and settlements" dataDxfId="16"/>
    <tableColumn id="7" xr3:uid="{71D76473-CA45-4F87-B9A3-9D27BC566D9B}" name="Atmosphere" dataDxfId="15"/>
    <tableColumn id="8" xr3:uid="{F7F79CC5-6586-4CEA-A4F3-2AB7FF540223}" name="Hydrosphere" dataDxfId="14"/>
    <tableColumn id="9" xr3:uid="{F17F4C81-9C84-4421-ACFE-4A930B7BF960}" name="Rest of the world" dataDxfId="13"/>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8D1C232-491C-4117-BB60-59DC741291EA}" name="Flows" displayName="Flows" ref="A1:H199" totalsRowShown="0" headerRowDxfId="12" dataDxfId="11">
  <autoFilter ref="A1:H199" xr:uid="{78D1C232-491C-4117-BB60-59DC741291EA}"/>
  <tableColumns count="8">
    <tableColumn id="1" xr3:uid="{6C8F02ED-5329-404A-A327-C19AEEEA243E}" name="Flowcode" dataDxfId="10"/>
    <tableColumn id="2" xr3:uid="{B31E00AB-E2D9-4A77-A433-D520CC4730FD}" name="Flow name" dataDxfId="9">
      <calculatedColumnFormula>'2a. Database N flows'!J3</calculatedColumnFormula>
    </tableColumn>
    <tableColumn id="6" xr3:uid="{2D0827D9-23F3-47AC-8CB7-DF2DE72BA036}" name="Input" dataDxfId="8">
      <calculatedColumnFormula>'2a. Database N flows'!G3</calculatedColumnFormula>
    </tableColumn>
    <tableColumn id="7" xr3:uid="{AE969C57-28A0-4432-A4DD-4A929002273F}" name="Input from" dataDxfId="7">
      <calculatedColumnFormula>VLOOKUP(Flows[[#This Row],[Input]],'5.a Definitions'!$B$3:$C$11,2,FALSE)</calculatedColumnFormula>
    </tableColumn>
    <tableColumn id="5" xr3:uid="{5980E9AB-7A5D-424E-AE7F-EA84631C57F8}" name="Output" dataDxfId="6">
      <calculatedColumnFormula>'2a. Database N flows'!D3</calculatedColumnFormula>
    </tableColumn>
    <tableColumn id="8" xr3:uid="{4ED53B6D-4069-4562-A95D-D32F8B253747}" name="Output to" dataDxfId="5">
      <calculatedColumnFormula>VLOOKUP(Flows[[#This Row],[Output]],'5.a Definitions'!$B$3:$C$11,2,FALSE)</calculatedColumnFormula>
    </tableColumn>
    <tableColumn id="3" xr3:uid="{D542E764-B5BB-46A0-984A-9AF384715170}" name="Species" dataDxfId="4" dataCellStyle="Komma 2">
      <calculatedColumnFormula>'2a. Database N flows'!M3</calculatedColumnFormula>
    </tableColumn>
    <tableColumn id="4" xr3:uid="{DC76C3F9-8792-40E4-BDDD-38EC17D50D4D}" name="Type" dataDxfId="3">
      <calculatedColumnFormula>'2a. Database N flows'!U3</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796BE2-F5F5-4102-A665-923C5AB180B7}" name="Species" displayName="Species" ref="K2:K14" totalsRowShown="0" headerRowDxfId="79" dataDxfId="78" headerRowCellStyle="Standard 4">
  <autoFilter ref="K2:K14" xr:uid="{81FF7B22-104E-4419-B271-8776CA7ABAF3}"/>
  <tableColumns count="1">
    <tableColumn id="1" xr3:uid="{7DD76851-DF0D-42DC-BAE6-BFCAEA1E8E8D}" name="Compound/Matrix" dataDxfId="7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325512-AC80-4F95-B45F-9489A61ECFF0}" name="EF" displayName="EF" ref="N2:N6" totalsRowShown="0" headerRowDxfId="76" dataDxfId="75">
  <autoFilter ref="N2:N6" xr:uid="{98931AB2-68E4-4FB0-BC7C-3A4324B3B22F}"/>
  <tableColumns count="1">
    <tableColumn id="1" xr3:uid="{D32B180B-16B0-4AB8-B03D-D6E2C8A2A297}" name="EF" dataDxfId="7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CB5F947-E7CE-4019-9694-0AFE7BC96E74}" name="MP" displayName="MP" ref="O2:O5" totalsRowShown="0" headerRowDxfId="73" dataDxfId="72">
  <autoFilter ref="O2:O5" xr:uid="{BD44EC4F-F1FE-4471-B280-82202FB332C2}"/>
  <tableColumns count="1">
    <tableColumn id="1" xr3:uid="{A2012610-B8C7-44A2-935E-F1A352F6A188}" name="MP" dataDxfId="7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60C481F-8AAF-42E3-8F65-CB98B7D23835}" name="AG" displayName="AG" ref="P2:P5" totalsRowShown="0" headerRowDxfId="70" dataDxfId="69">
  <autoFilter ref="P2:P5" xr:uid="{F9D8EE31-65F5-4E2D-BD9F-0A6E2B33A604}"/>
  <tableColumns count="1">
    <tableColumn id="1" xr3:uid="{D6BC0E3F-6A35-4EDC-96BF-120488CD3F52}" name="AG" dataDxfId="6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18CF306-867A-4AB9-B659-6406067BCD7C}" name="FS" displayName="FS" ref="Q2:Q5" totalsRowShown="0" headerRowDxfId="67" dataDxfId="66">
  <autoFilter ref="Q2:Q5" xr:uid="{A52500D7-3E4D-463C-8A9E-A26B04EF1223}"/>
  <tableColumns count="1">
    <tableColumn id="1" xr3:uid="{F3DB9553-0324-41BB-B689-28992EE2F59C}" name="FS" dataDxfId="6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E7F844E-D3B1-4BF0-A559-8E9BBBF9F2CF}" name="WS" displayName="WS" ref="R2:R4" totalsRowShown="0" headerRowDxfId="64" dataDxfId="63">
  <autoFilter ref="R2:R4" xr:uid="{57FAAF36-9026-4CD6-93C6-5352E531D80E}"/>
  <tableColumns count="1">
    <tableColumn id="1" xr3:uid="{6D13C0F9-C32F-4AE0-8A28-C85CD434FC1F}" name="PR" dataDxfId="6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8717115-42F1-4BD7-9F60-B1B1D5E9734B}" name="HS" displayName="HS" ref="S2:S6" totalsRowShown="0" headerRowDxfId="61" dataDxfId="60">
  <autoFilter ref="S2:S6" xr:uid="{B4455A00-9F1F-4400-9875-38523FEA073B}"/>
  <tableColumns count="1">
    <tableColumn id="1" xr3:uid="{B1DE1D1B-3286-4399-AD09-F9358BCE7ADE}" name="HS" dataDxfId="5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2A988D-F13B-4070-A789-27D6035CB448}" name="HY" displayName="HY" ref="T2:T6" totalsRowShown="0" headerRowDxfId="58" dataDxfId="57">
  <autoFilter ref="T2:T6" xr:uid="{DAD9E7AF-0AA1-4B86-BD66-1C16C672DA4C}"/>
  <tableColumns count="1">
    <tableColumn id="1" xr3:uid="{D0E0292F-5AED-4879-B152-E1EE395503C5}" name="HY" dataDxfId="56"/>
  </tableColumns>
  <tableStyleInfo showFirstColumn="0" showLastColumn="0" showRowStripes="1" showColumnStripes="0"/>
</table>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umweltbundesamt.de/system/files/medien/11850/publikationen/nnb_model_stan_-_master_v1.0.zip" TargetMode="External"/><Relationship Id="rId2" Type="http://schemas.openxmlformats.org/officeDocument/2006/relationships/hyperlink" Target="https://protect.checkpoint.com/v2/___https:/www.tuwien.at/cee/iwr/ressourcen/downloads/stan___.YzJlOmlpYXNhOmM6bzpmM2IxODM2NDA2YTE2MDVkNWEzZWY0ZGFkNTY5MDhiYzo2OmRhN2M6NDUyOTY2YmVmOTNhZThkNGM3OTE5MGY2Y2IyNDRmMzc5MzNjMmM0NDNkMjhmODQ4NWM1YWI2Y2U4NmYzYTUyYjpwOkY6Tg" TargetMode="External"/><Relationship Id="rId1" Type="http://schemas.openxmlformats.org/officeDocument/2006/relationships/hyperlink" Target="https://connect-apps.ceh.ac.uk/Nbudget_ap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comments" Target="../comments3.xml"/><Relationship Id="rId2" Type="http://schemas.openxmlformats.org/officeDocument/2006/relationships/vmlDrawing" Target="../drawings/vmlDrawing3.vml"/><Relationship Id="rId16" Type="http://schemas.openxmlformats.org/officeDocument/2006/relationships/table" Target="../tables/table14.xml"/><Relationship Id="rId1" Type="http://schemas.openxmlformats.org/officeDocument/2006/relationships/printerSettings" Target="../printerSettings/printerSettings16.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scot/binaries/content/documents/govscot/publications/research-and-analysis/2021/12/establishing-scottish-nitrogen-balance-sheet/documents/establishing-scottish-nitrogen-balance-sheet/establishing-scottish-nitrogen-balance-sheet/govscot%3Adocument/establishing-scottish-nitrogen-balance-sheet.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05C1B-5737-4635-8135-18020116DAC0}">
  <sheetPr codeName="Tabelle1">
    <tabColor rgb="FFF2F2F2"/>
  </sheetPr>
  <dimension ref="A1:F81"/>
  <sheetViews>
    <sheetView showGridLines="0" tabSelected="1" zoomScale="70" zoomScaleNormal="70" workbookViewId="0">
      <selection activeCell="D15" sqref="D15"/>
    </sheetView>
  </sheetViews>
  <sheetFormatPr baseColWidth="10" defaultColWidth="0" defaultRowHeight="15" zeroHeight="1" x14ac:dyDescent="0.25"/>
  <cols>
    <col min="1" max="1" width="5" style="225" bestFit="1" customWidth="1"/>
    <col min="2" max="2" width="44.28515625" style="421" customWidth="1"/>
    <col min="3" max="3" width="76.5703125" style="422" customWidth="1"/>
    <col min="4" max="4" width="106.42578125" style="227" bestFit="1" customWidth="1"/>
    <col min="5" max="5" width="11.42578125" style="227" customWidth="1"/>
    <col min="6" max="6" width="0" style="227" hidden="1" customWidth="1"/>
    <col min="7" max="16384" width="11.42578125" style="227" hidden="1"/>
  </cols>
  <sheetData>
    <row r="1" spans="1:4" s="379" customFormat="1" ht="21" x14ac:dyDescent="0.35">
      <c r="A1" s="376"/>
      <c r="B1" s="377" t="s">
        <v>0</v>
      </c>
      <c r="C1" s="378"/>
    </row>
    <row r="2" spans="1:4" s="505" customFormat="1" ht="21" x14ac:dyDescent="0.35">
      <c r="A2" s="502"/>
      <c r="B2" s="503"/>
      <c r="C2" s="504"/>
    </row>
    <row r="3" spans="1:4" s="505" customFormat="1" ht="21" x14ac:dyDescent="0.35">
      <c r="A3" s="502"/>
      <c r="B3" s="506" t="s">
        <v>967</v>
      </c>
      <c r="C3" s="506" t="s">
        <v>3</v>
      </c>
      <c r="D3" s="506" t="s">
        <v>968</v>
      </c>
    </row>
    <row r="4" spans="1:4" s="505" customFormat="1" ht="31.5" x14ac:dyDescent="0.35">
      <c r="A4" s="502"/>
      <c r="B4" s="507" t="s">
        <v>965</v>
      </c>
      <c r="C4" s="508" t="s">
        <v>966</v>
      </c>
      <c r="D4" s="508" t="s">
        <v>969</v>
      </c>
    </row>
    <row r="5" spans="1:4" s="505" customFormat="1" ht="63" x14ac:dyDescent="0.35">
      <c r="A5" s="502"/>
      <c r="B5" s="511" t="s">
        <v>974</v>
      </c>
      <c r="C5" s="508" t="s">
        <v>972</v>
      </c>
      <c r="D5" s="512" t="s">
        <v>973</v>
      </c>
    </row>
    <row r="6" spans="1:4" s="505" customFormat="1" ht="21" x14ac:dyDescent="0.35">
      <c r="A6" s="502"/>
      <c r="B6" s="511"/>
      <c r="C6" s="508"/>
      <c r="D6" s="509"/>
    </row>
    <row r="7" spans="1:4" s="224" customFormat="1" ht="21" x14ac:dyDescent="0.35">
      <c r="A7" s="222"/>
      <c r="B7" s="223"/>
      <c r="C7" s="321"/>
    </row>
    <row r="8" spans="1:4" s="224" customFormat="1" ht="21" x14ac:dyDescent="0.35">
      <c r="A8" s="222"/>
      <c r="B8" s="333" t="s">
        <v>1</v>
      </c>
      <c r="C8" s="321"/>
    </row>
    <row r="9" spans="1:4" s="224" customFormat="1" ht="21" x14ac:dyDescent="0.35">
      <c r="A9" s="222"/>
      <c r="B9" s="513" t="s">
        <v>2</v>
      </c>
      <c r="C9" s="513"/>
    </row>
    <row r="10" spans="1:4" s="224" customFormat="1" ht="33" customHeight="1" x14ac:dyDescent="0.35">
      <c r="A10" s="222"/>
      <c r="B10" s="513"/>
      <c r="C10" s="513"/>
    </row>
    <row r="11" spans="1:4" s="224" customFormat="1" ht="21" x14ac:dyDescent="0.35">
      <c r="A11" s="222"/>
      <c r="B11" s="513"/>
      <c r="C11" s="513"/>
    </row>
    <row r="12" spans="1:4" s="224" customFormat="1" ht="21" x14ac:dyDescent="0.35">
      <c r="A12" s="222"/>
      <c r="B12" s="380" t="s">
        <v>3</v>
      </c>
      <c r="C12" s="375"/>
    </row>
    <row r="13" spans="1:4" s="224" customFormat="1" ht="34.15" customHeight="1" x14ac:dyDescent="0.35">
      <c r="A13" s="222"/>
      <c r="B13" s="514" t="s">
        <v>937</v>
      </c>
      <c r="C13" s="515"/>
      <c r="D13" s="516"/>
    </row>
    <row r="14" spans="1:4" s="224" customFormat="1" ht="71.25" customHeight="1" x14ac:dyDescent="0.35">
      <c r="A14" s="222"/>
      <c r="B14" s="517"/>
      <c r="C14" s="518"/>
      <c r="D14" s="519"/>
    </row>
    <row r="15" spans="1:4" s="224" customFormat="1" ht="34.15" customHeight="1" x14ac:dyDescent="0.35">
      <c r="A15" s="222"/>
      <c r="B15" s="393"/>
      <c r="C15" s="393"/>
      <c r="D15" s="393"/>
    </row>
    <row r="16" spans="1:4" s="224" customFormat="1" ht="21" x14ac:dyDescent="0.35">
      <c r="A16" s="222"/>
      <c r="B16" s="393" t="s">
        <v>4</v>
      </c>
      <c r="C16" s="419" t="s">
        <v>5</v>
      </c>
      <c r="D16" s="393"/>
    </row>
    <row r="17" spans="1:4" s="224" customFormat="1" ht="21" x14ac:dyDescent="0.35">
      <c r="A17" s="222"/>
      <c r="B17" s="393" t="s">
        <v>962</v>
      </c>
      <c r="C17" s="419" t="s">
        <v>971</v>
      </c>
      <c r="D17" s="393"/>
    </row>
    <row r="18" spans="1:4" s="224" customFormat="1" ht="21" x14ac:dyDescent="0.35">
      <c r="A18" s="222"/>
      <c r="B18" s="393" t="s">
        <v>964</v>
      </c>
      <c r="C18" s="394" t="s">
        <v>963</v>
      </c>
      <c r="D18" s="393"/>
    </row>
    <row r="19" spans="1:4" s="224" customFormat="1" ht="21" x14ac:dyDescent="0.35">
      <c r="A19" s="222"/>
      <c r="B19" s="393"/>
      <c r="C19" s="394"/>
      <c r="D19" s="393"/>
    </row>
    <row r="20" spans="1:4" s="224" customFormat="1" ht="21" x14ac:dyDescent="0.35">
      <c r="A20" s="222"/>
      <c r="B20" s="380" t="s">
        <v>6</v>
      </c>
      <c r="C20" s="321"/>
    </row>
    <row r="21" spans="1:4" s="224" customFormat="1" ht="7.5" customHeight="1" x14ac:dyDescent="0.35">
      <c r="A21" s="222"/>
      <c r="B21" s="380"/>
      <c r="C21" s="321"/>
    </row>
    <row r="22" spans="1:4" s="224" customFormat="1" ht="48.75" x14ac:dyDescent="0.35">
      <c r="A22" s="222"/>
      <c r="B22" s="392" t="s">
        <v>524</v>
      </c>
      <c r="C22" s="131"/>
    </row>
    <row r="23" spans="1:4" s="224" customFormat="1" ht="12" customHeight="1" x14ac:dyDescent="0.35">
      <c r="A23" s="222"/>
      <c r="B23" s="22"/>
      <c r="C23" s="22"/>
    </row>
    <row r="24" spans="1:4" x14ac:dyDescent="0.25">
      <c r="B24" s="226" t="s">
        <v>7</v>
      </c>
      <c r="C24" s="322"/>
    </row>
    <row r="25" spans="1:4" x14ac:dyDescent="0.25">
      <c r="A25" s="324" t="s">
        <v>8</v>
      </c>
      <c r="B25" s="325" t="s">
        <v>9</v>
      </c>
      <c r="C25" s="326" t="s">
        <v>3</v>
      </c>
      <c r="D25" s="325" t="s">
        <v>10</v>
      </c>
    </row>
    <row r="26" spans="1:4" ht="135" x14ac:dyDescent="0.25">
      <c r="A26" s="480" t="s">
        <v>883</v>
      </c>
      <c r="B26" s="357" t="s">
        <v>885</v>
      </c>
      <c r="C26" s="358" t="s">
        <v>520</v>
      </c>
      <c r="D26" s="358" t="s">
        <v>888</v>
      </c>
    </row>
    <row r="27" spans="1:4" ht="120" x14ac:dyDescent="0.25">
      <c r="A27" s="480" t="s">
        <v>884</v>
      </c>
      <c r="B27" s="357" t="s">
        <v>886</v>
      </c>
      <c r="C27" s="358" t="s">
        <v>887</v>
      </c>
      <c r="D27" s="358" t="s">
        <v>889</v>
      </c>
    </row>
    <row r="28" spans="1:4" ht="60" x14ac:dyDescent="0.25">
      <c r="A28" s="480" t="s">
        <v>11</v>
      </c>
      <c r="B28" s="387" t="s">
        <v>12</v>
      </c>
      <c r="C28" s="388" t="s">
        <v>521</v>
      </c>
      <c r="D28" s="387" t="s">
        <v>13</v>
      </c>
    </row>
    <row r="29" spans="1:4" ht="30" x14ac:dyDescent="0.25">
      <c r="A29" s="480" t="s">
        <v>14</v>
      </c>
      <c r="B29" s="387" t="s">
        <v>522</v>
      </c>
      <c r="C29" s="388" t="s">
        <v>15</v>
      </c>
      <c r="D29" s="387" t="s">
        <v>523</v>
      </c>
    </row>
    <row r="30" spans="1:4" ht="30" x14ac:dyDescent="0.25">
      <c r="A30" s="480" t="s">
        <v>16</v>
      </c>
      <c r="B30" s="389" t="s">
        <v>862</v>
      </c>
      <c r="C30" s="388" t="s">
        <v>863</v>
      </c>
      <c r="D30" s="387" t="s">
        <v>523</v>
      </c>
    </row>
    <row r="31" spans="1:4" ht="60" x14ac:dyDescent="0.25">
      <c r="A31" s="480" t="s">
        <v>17</v>
      </c>
      <c r="B31" s="384" t="s">
        <v>18</v>
      </c>
      <c r="C31" s="385" t="s">
        <v>535</v>
      </c>
      <c r="D31" s="386" t="s">
        <v>523</v>
      </c>
    </row>
    <row r="32" spans="1:4" ht="30" x14ac:dyDescent="0.25">
      <c r="A32" s="480" t="s">
        <v>19</v>
      </c>
      <c r="B32" s="384" t="s">
        <v>20</v>
      </c>
      <c r="C32" s="385" t="s">
        <v>21</v>
      </c>
      <c r="D32" s="386" t="s">
        <v>22</v>
      </c>
    </row>
    <row r="33" spans="1:4" ht="30" x14ac:dyDescent="0.25">
      <c r="A33" s="480" t="s">
        <v>605</v>
      </c>
      <c r="B33" s="384" t="s">
        <v>606</v>
      </c>
      <c r="C33" s="385" t="s">
        <v>607</v>
      </c>
      <c r="D33" s="386" t="s">
        <v>22</v>
      </c>
    </row>
    <row r="34" spans="1:4" ht="30" x14ac:dyDescent="0.25">
      <c r="A34" s="480" t="s">
        <v>23</v>
      </c>
      <c r="B34" s="381" t="s">
        <v>935</v>
      </c>
      <c r="C34" s="382" t="s">
        <v>936</v>
      </c>
      <c r="D34" s="383" t="s">
        <v>523</v>
      </c>
    </row>
    <row r="35" spans="1:4" ht="30" x14ac:dyDescent="0.25">
      <c r="A35" s="480" t="s">
        <v>24</v>
      </c>
      <c r="B35" s="381" t="s">
        <v>25</v>
      </c>
      <c r="C35" s="382" t="s">
        <v>534</v>
      </c>
      <c r="D35" s="383" t="s">
        <v>523</v>
      </c>
    </row>
    <row r="36" spans="1:4" ht="30" x14ac:dyDescent="0.25">
      <c r="A36" s="480" t="s">
        <v>528</v>
      </c>
      <c r="B36" s="381" t="s">
        <v>533</v>
      </c>
      <c r="C36" s="382" t="s">
        <v>529</v>
      </c>
      <c r="D36" s="383" t="s">
        <v>523</v>
      </c>
    </row>
    <row r="37" spans="1:4" ht="60" x14ac:dyDescent="0.25">
      <c r="A37" s="480" t="s">
        <v>631</v>
      </c>
      <c r="B37" s="390" t="s">
        <v>633</v>
      </c>
      <c r="C37" s="391" t="s">
        <v>830</v>
      </c>
      <c r="D37" s="391" t="s">
        <v>26</v>
      </c>
    </row>
    <row r="38" spans="1:4" ht="266.64999999999998" customHeight="1" x14ac:dyDescent="0.25">
      <c r="A38" s="480" t="s">
        <v>632</v>
      </c>
      <c r="B38" s="391" t="s">
        <v>834</v>
      </c>
      <c r="C38" s="391" t="s">
        <v>833</v>
      </c>
      <c r="D38" s="391" t="str" cm="1">
        <f t="array" ref="D38">'4b Interface to NNB-STAN'!G3:G3</f>
        <v xml:space="preserve">Step 1: Define year from which data should be exported in cell C1.
Step 2: install STAN. If necessary, download it from https://www.stan2web.net/). 
Step 3: Open the STAN file "NNB model STAN - master_V1.0.zmfa" which contains the MfA-model that depicts the structure of the NNB (pool and sub-pool structure with flows). This file can be found in "tab. 1. readme" or on the EPNB website.
Step 4: make sure the option "toggle between input- and calculated values" is activated (in the headline).  
Step 5: Go to this Excel sheet and copy (Ctrl+c) the framed cells (B3 to D150).
Step 6: Go to STAN, open the data explorer which can be found under menu "Edit" -&gt; option "Data Explorer" -&gt; tab "Flow values". Make sure the flows in STAN are in the same order as the copied values from Excel. Then select cell "F001" and paste the copied values (Ctrl+v). Close the Data Explorer.
Step 7: Apply the values by selecting "Apply" (bottom right corner).
Step 8: The values are now imported into the NNB model and show up in the charts. Flow values can be hidden with the option "Toggle between input- and calculated values". Further, flows can be shown in Sankey-mode by selecting the first toggle in the headline. 
Note: We do not recommend applying a calculation, because the NNB is simply using the STAN-software as a tool to depict the MfA-model.
Note: If the STAN software is set to German, the flow values need to be inserted with a comma instead of a point for the decimal places.
</v>
      </c>
    </row>
    <row r="39" spans="1:4" x14ac:dyDescent="0.25">
      <c r="A39" s="227"/>
      <c r="B39" s="227"/>
      <c r="C39" s="227"/>
    </row>
    <row r="40" spans="1:4" x14ac:dyDescent="0.25">
      <c r="A40" s="330"/>
      <c r="B40" s="331" t="s">
        <v>27</v>
      </c>
      <c r="C40" s="332"/>
    </row>
    <row r="41" spans="1:4" x14ac:dyDescent="0.25">
      <c r="A41" s="327"/>
      <c r="B41" s="328" t="s">
        <v>9</v>
      </c>
      <c r="C41" s="328" t="s">
        <v>3</v>
      </c>
      <c r="D41" s="325" t="s">
        <v>10</v>
      </c>
    </row>
    <row r="42" spans="1:4" x14ac:dyDescent="0.25">
      <c r="A42" s="480" t="s">
        <v>28</v>
      </c>
      <c r="B42" s="329" t="s">
        <v>29</v>
      </c>
      <c r="C42" s="329" t="s">
        <v>30</v>
      </c>
      <c r="D42" s="428" t="s">
        <v>525</v>
      </c>
    </row>
    <row r="43" spans="1:4" x14ac:dyDescent="0.25">
      <c r="A43" s="481" t="s">
        <v>31</v>
      </c>
      <c r="B43" s="329" t="s">
        <v>835</v>
      </c>
      <c r="C43" s="329" t="s">
        <v>32</v>
      </c>
      <c r="D43" s="428" t="s">
        <v>526</v>
      </c>
    </row>
    <row r="44" spans="1:4" x14ac:dyDescent="0.25">
      <c r="A44" s="481" t="s">
        <v>33</v>
      </c>
      <c r="B44" s="329" t="s">
        <v>836</v>
      </c>
      <c r="C44" s="329" t="s">
        <v>32</v>
      </c>
      <c r="D44" s="428" t="s">
        <v>526</v>
      </c>
    </row>
    <row r="45" spans="1:4" x14ac:dyDescent="0.25">
      <c r="B45" s="227"/>
      <c r="C45" s="323"/>
    </row>
    <row r="46" spans="1:4" x14ac:dyDescent="0.25">
      <c r="B46" s="227"/>
      <c r="C46" s="323"/>
    </row>
    <row r="47" spans="1:4" s="379" customFormat="1" ht="21" x14ac:dyDescent="0.35">
      <c r="A47" s="376"/>
      <c r="B47" s="377" t="s">
        <v>518</v>
      </c>
      <c r="C47" s="378"/>
    </row>
    <row r="48" spans="1:4" x14ac:dyDescent="0.25">
      <c r="B48" s="424"/>
      <c r="C48" s="323"/>
    </row>
    <row r="49" spans="2:6" x14ac:dyDescent="0.25">
      <c r="B49" s="520" t="s">
        <v>494</v>
      </c>
      <c r="C49" s="520" t="s">
        <v>495</v>
      </c>
      <c r="D49" s="520" t="s">
        <v>496</v>
      </c>
      <c r="E49" s="523"/>
      <c r="F49" s="523"/>
    </row>
    <row r="50" spans="2:6" x14ac:dyDescent="0.25">
      <c r="B50" s="520"/>
      <c r="C50" s="520"/>
      <c r="D50" s="520"/>
      <c r="E50" s="523"/>
      <c r="F50" s="523"/>
    </row>
    <row r="51" spans="2:6" x14ac:dyDescent="0.25">
      <c r="B51" s="423" t="s">
        <v>947</v>
      </c>
      <c r="C51" s="423"/>
      <c r="D51" s="423"/>
      <c r="E51" s="421"/>
      <c r="F51" s="421"/>
    </row>
    <row r="52" spans="2:6" x14ac:dyDescent="0.25">
      <c r="B52" s="421" t="s">
        <v>79</v>
      </c>
      <c r="C52" s="422" t="s">
        <v>497</v>
      </c>
      <c r="D52" s="422" t="s">
        <v>498</v>
      </c>
      <c r="E52" s="422"/>
      <c r="F52" s="422"/>
    </row>
    <row r="53" spans="2:6" x14ac:dyDescent="0.25">
      <c r="B53" s="421" t="s">
        <v>499</v>
      </c>
      <c r="C53" s="422" t="s">
        <v>500</v>
      </c>
      <c r="D53" s="422" t="s">
        <v>501</v>
      </c>
      <c r="E53" s="422"/>
      <c r="F53" s="422"/>
    </row>
    <row r="54" spans="2:6" x14ac:dyDescent="0.25">
      <c r="B54" s="421" t="s">
        <v>502</v>
      </c>
      <c r="C54" s="422" t="s">
        <v>503</v>
      </c>
      <c r="D54" s="422" t="s">
        <v>504</v>
      </c>
      <c r="E54" s="422"/>
      <c r="F54" s="422"/>
    </row>
    <row r="55" spans="2:6" ht="25.5" x14ac:dyDescent="0.25">
      <c r="B55" s="421" t="s">
        <v>505</v>
      </c>
      <c r="C55" s="422" t="s">
        <v>519</v>
      </c>
      <c r="D55" s="421" t="s">
        <v>53</v>
      </c>
      <c r="E55" s="422"/>
      <c r="F55" s="422"/>
    </row>
    <row r="56" spans="2:6" x14ac:dyDescent="0.25">
      <c r="B56" s="423" t="s">
        <v>506</v>
      </c>
      <c r="C56" s="423"/>
      <c r="D56" s="423"/>
      <c r="E56" s="421"/>
      <c r="F56" s="421"/>
    </row>
    <row r="57" spans="2:6" x14ac:dyDescent="0.25">
      <c r="B57" s="421" t="s">
        <v>507</v>
      </c>
      <c r="C57" s="422" t="s">
        <v>508</v>
      </c>
      <c r="D57" s="422" t="s">
        <v>509</v>
      </c>
      <c r="E57" s="422"/>
      <c r="F57" s="422"/>
    </row>
    <row r="58" spans="2:6" x14ac:dyDescent="0.25">
      <c r="B58" s="227"/>
      <c r="C58" s="323"/>
    </row>
    <row r="59" spans="2:6" x14ac:dyDescent="0.25">
      <c r="B59" s="524" t="s">
        <v>510</v>
      </c>
      <c r="C59" s="524"/>
    </row>
    <row r="60" spans="2:6" x14ac:dyDescent="0.25">
      <c r="B60" s="425" t="s">
        <v>494</v>
      </c>
      <c r="C60" s="425" t="s">
        <v>511</v>
      </c>
    </row>
    <row r="61" spans="2:6" ht="15.75" x14ac:dyDescent="0.25">
      <c r="B61" s="421" t="s">
        <v>512</v>
      </c>
      <c r="C61" s="426" t="s">
        <v>513</v>
      </c>
    </row>
    <row r="62" spans="2:6" ht="28.5" x14ac:dyDescent="0.25">
      <c r="B62" s="421" t="s">
        <v>484</v>
      </c>
      <c r="C62" s="422" t="s">
        <v>514</v>
      </c>
    </row>
    <row r="63" spans="2:6" ht="28.5" x14ac:dyDescent="0.25">
      <c r="B63" s="421" t="s">
        <v>475</v>
      </c>
      <c r="C63" s="422" t="s">
        <v>515</v>
      </c>
    </row>
    <row r="64" spans="2:6" x14ac:dyDescent="0.25">
      <c r="B64" s="421" t="s">
        <v>516</v>
      </c>
      <c r="C64" s="422" t="s">
        <v>517</v>
      </c>
    </row>
    <row r="65" spans="1:4" x14ac:dyDescent="0.25"/>
    <row r="66" spans="1:4" x14ac:dyDescent="0.25"/>
    <row r="67" spans="1:4" s="379" customFormat="1" ht="21" x14ac:dyDescent="0.35">
      <c r="A67" s="376"/>
      <c r="B67" s="377" t="s">
        <v>867</v>
      </c>
      <c r="C67" s="378"/>
    </row>
    <row r="68" spans="1:4" x14ac:dyDescent="0.25"/>
    <row r="69" spans="1:4" ht="59.25" customHeight="1" x14ac:dyDescent="0.25">
      <c r="B69" s="521" t="s">
        <v>872</v>
      </c>
      <c r="C69" s="521"/>
      <c r="D69" s="521"/>
    </row>
    <row r="70" spans="1:4" x14ac:dyDescent="0.25">
      <c r="B70" s="421" t="s">
        <v>9</v>
      </c>
      <c r="C70" s="422" t="s">
        <v>878</v>
      </c>
    </row>
    <row r="71" spans="1:4" x14ac:dyDescent="0.25">
      <c r="B71" s="422" t="s">
        <v>868</v>
      </c>
      <c r="C71" s="422" t="s">
        <v>869</v>
      </c>
    </row>
    <row r="72" spans="1:4" x14ac:dyDescent="0.25">
      <c r="B72" s="422" t="s">
        <v>870</v>
      </c>
      <c r="C72" s="422" t="s">
        <v>873</v>
      </c>
    </row>
    <row r="73" spans="1:4" x14ac:dyDescent="0.25">
      <c r="B73" s="422" t="s">
        <v>871</v>
      </c>
      <c r="C73" s="422" t="s">
        <v>874</v>
      </c>
    </row>
    <row r="74" spans="1:4" x14ac:dyDescent="0.25">
      <c r="B74" s="422" t="s">
        <v>875</v>
      </c>
      <c r="C74" s="422" t="s">
        <v>877</v>
      </c>
    </row>
    <row r="75" spans="1:4" x14ac:dyDescent="0.25">
      <c r="B75" s="422" t="s">
        <v>879</v>
      </c>
      <c r="C75" s="422" t="s">
        <v>877</v>
      </c>
    </row>
    <row r="76" spans="1:4" x14ac:dyDescent="0.25">
      <c r="B76" s="422" t="s">
        <v>876</v>
      </c>
      <c r="C76" s="422" t="s">
        <v>877</v>
      </c>
    </row>
    <row r="77" spans="1:4" x14ac:dyDescent="0.25">
      <c r="B77" s="422" t="s">
        <v>880</v>
      </c>
      <c r="C77" s="422" t="s">
        <v>869</v>
      </c>
    </row>
    <row r="78" spans="1:4" x14ac:dyDescent="0.25">
      <c r="B78" s="422" t="s">
        <v>881</v>
      </c>
      <c r="C78" s="422" t="s">
        <v>869</v>
      </c>
    </row>
    <row r="79" spans="1:4" x14ac:dyDescent="0.25"/>
    <row r="80" spans="1:4" x14ac:dyDescent="0.25">
      <c r="B80" s="522" t="s">
        <v>882</v>
      </c>
      <c r="C80" s="522"/>
      <c r="D80" s="522"/>
    </row>
    <row r="81" x14ac:dyDescent="0.25"/>
  </sheetData>
  <sheetProtection sheet="1" objects="1" scenarios="1"/>
  <mergeCells count="11">
    <mergeCell ref="B69:D69"/>
    <mergeCell ref="B80:D80"/>
    <mergeCell ref="E49:E50"/>
    <mergeCell ref="F49:F50"/>
    <mergeCell ref="B59:C59"/>
    <mergeCell ref="B9:C10"/>
    <mergeCell ref="B11:C11"/>
    <mergeCell ref="B13:D14"/>
    <mergeCell ref="B49:B50"/>
    <mergeCell ref="C49:C50"/>
    <mergeCell ref="D49:D50"/>
  </mergeCells>
  <hyperlinks>
    <hyperlink ref="C16" r:id="rId1" display="https://connect-apps.ceh.ac.uk/Nbudget_app/" xr:uid="{4E29A1F2-31FE-4954-9E9B-9DE6C021F0DA}"/>
    <hyperlink ref="A38" location="'4b Interface to NNB-STAN'!A1" display="4b" xr:uid="{0C9EB665-7CDF-4AA7-B714-C0D29E06B660}"/>
    <hyperlink ref="A26" location="'2a. Database N flows'!A1" display="'2a. Database N flows'!A1" xr:uid="{3E745964-5842-45C9-9603-1ADF95EB95A3}"/>
    <hyperlink ref="A28" location="'3.1.a Input Output Matrix'!A1" display="3.1.a" xr:uid="{CED67B39-131B-4582-9797-784F9A0D0BC9}"/>
    <hyperlink ref="A29" location="'3.1.b Inputs Outputs Pool'!A1" display="3.1.b" xr:uid="{5B817336-E25B-4916-813F-EECC8F481926}"/>
    <hyperlink ref="A30" location="'3.1.c N balance'!A1" display="3.1.c" xr:uid="{8F8B4936-3EEE-411C-8288-62BBB6C68DD1}"/>
    <hyperlink ref="A31" location="'3.2.a NUE'!A1" display="3.2.a" xr:uid="{16B8964A-942A-438E-9D4C-C5D858B7337C}"/>
    <hyperlink ref="A32" location="'3.2.b NUE Agriculture'!A1" display="3.2.b" xr:uid="{CFBD2215-E6C7-4CF6-8F4C-6EA5ED349012}"/>
    <hyperlink ref="A33" location="'3.2.c NUE Whole economy'!A1" display="3.2.c" xr:uid="{A4C2AFEA-65CE-4F2E-8C18-4597A4E92D88}"/>
    <hyperlink ref="A34" location="'3.3a Time series N waste'!A1" display="3.3a" xr:uid="{FE2D196E-669E-4F5D-84E7-265C667FBC68}"/>
    <hyperlink ref="A35" location="'3.3b Time series Nr losses'!A1" display="3.3b" xr:uid="{EE2284C1-EA2A-437C-936A-77AD4F29EE74}"/>
    <hyperlink ref="A36" location="'3.3c Time series input output'!A1" display="3.3c " xr:uid="{F12131FC-6172-4331-B98D-74E498BE7663}"/>
    <hyperlink ref="A37" location="'4a Interface to NNB-R-Tool CSV'!A1" display="4a" xr:uid="{DDA6DC6C-07BB-4A5B-AA7D-C97C2059614F}"/>
    <hyperlink ref="A42" location="'5.a Definitions'!A1" display="5a" xr:uid="{F67BC7D4-2774-41A6-915C-52BD8127DAF1}"/>
    <hyperlink ref="A43" location="'5b List of Inputs_Outputs'!A1" display="5b" xr:uid="{110AA1B4-D28D-4D22-8DAA-EA5F40EB7B5B}"/>
    <hyperlink ref="A44" location="'5c List of Flows'!A1" display="5c" xr:uid="{4075F2C3-8159-47E7-8E68-864FB7D2DA22}"/>
    <hyperlink ref="A27" location="'2b. Database Stock changes'!A1" display="2b" xr:uid="{4EAFD347-F87C-4E5B-8182-50D8B96CF94B}"/>
    <hyperlink ref="C18" r:id="rId2" display="https://protect.checkpoint.com/v2/___https:/www.tuwien.at/cee/iwr/ressourcen/downloads/stan___.YzJlOmlpYXNhOmM6bzpmM2IxODM2NDA2YTE2MDVkNWEzZWY0ZGFkNTY5MDhiYzo2OmRhN2M6NDUyOTY2YmVmOTNhZThkNGM3OTE5MGY2Y2IyNDRmMzc5MzNjMmM0NDNkMjhmODQ4NWM1YWI2Y2U4NmYzYTUyYjpwOkY6Tg" xr:uid="{EE5C7132-CA09-4F92-A162-40E2781E75B2}"/>
    <hyperlink ref="C17" r:id="rId3" xr:uid="{C6B15C21-6B35-43F8-AA46-6CE5796977CE}"/>
  </hyperlinks>
  <pageMargins left="0.7" right="0.7" top="0.78740157499999996" bottom="0.78740157499999996" header="0.3" footer="0.3"/>
  <pageSetup paperSize="9" orientation="portrait" verticalDpi="0"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B7881-51FE-46CB-8EA9-EACD3739EA6A}">
  <sheetPr codeName="Tabelle9">
    <tabColor theme="9" tint="0.39997558519241921"/>
  </sheetPr>
  <dimension ref="A1:DB172"/>
  <sheetViews>
    <sheetView showGridLines="0" topLeftCell="C1" zoomScale="70" zoomScaleNormal="70" workbookViewId="0"/>
  </sheetViews>
  <sheetFormatPr baseColWidth="10" defaultColWidth="0" defaultRowHeight="15" zeroHeight="1" outlineLevelRow="1" outlineLevelCol="2" x14ac:dyDescent="0.25"/>
  <cols>
    <col min="1" max="2" width="10.7109375" style="437" hidden="1" customWidth="1" outlineLevel="1"/>
    <col min="3" max="3" width="19.7109375" style="438" customWidth="1" collapsed="1"/>
    <col min="4" max="4" width="36.7109375" style="438" customWidth="1"/>
    <col min="5" max="11" width="10.7109375" style="438" hidden="1" customWidth="1" outlineLevel="1"/>
    <col min="12" max="12" width="19.7109375" style="438" customWidth="1" collapsed="1"/>
    <col min="13" max="19" width="10.7109375" style="438" hidden="1" customWidth="1" outlineLevel="1"/>
    <col min="20" max="20" width="28.28515625" style="438" customWidth="1" collapsed="1"/>
    <col min="21" max="27" width="10.7109375" style="438" hidden="1" customWidth="1" outlineLevel="1"/>
    <col min="28" max="28" width="29.42578125" style="438" customWidth="1" collapsed="1"/>
    <col min="29" max="34" width="10.7109375" style="438" hidden="1" customWidth="1" outlineLevel="1"/>
    <col min="35" max="35" width="2.42578125" style="438" hidden="1" customWidth="1" outlineLevel="1"/>
    <col min="36" max="36" width="19.7109375" style="438" customWidth="1" collapsed="1"/>
    <col min="37" max="43" width="10.7109375" style="438" hidden="1" customWidth="1" outlineLevel="1"/>
    <col min="44" max="44" width="19.7109375" style="438" customWidth="1" collapsed="1"/>
    <col min="45" max="51" width="10.7109375" style="438" hidden="1" customWidth="1" outlineLevel="1"/>
    <col min="52" max="52" width="19.7109375" style="438" customWidth="1" collapsed="1"/>
    <col min="53" max="59" width="10.7109375" style="438" hidden="1" customWidth="1" outlineLevel="1"/>
    <col min="60" max="60" width="19.7109375" style="438" customWidth="1" collapsed="1"/>
    <col min="61" max="67" width="10.7109375" style="438" hidden="1" customWidth="1" outlineLevel="1"/>
    <col min="68" max="68" width="19.7109375" style="438" customWidth="1" collapsed="1"/>
    <col min="69" max="75" width="10.7109375" style="438" hidden="1" customWidth="1" outlineLevel="1"/>
    <col min="76" max="76" width="19.7109375" style="438" customWidth="1" collapsed="1"/>
    <col min="77" max="83" width="10.7109375" style="438" hidden="1" customWidth="1" outlineLevel="2"/>
    <col min="84" max="84" width="19.7109375" style="438" customWidth="1" collapsed="1"/>
    <col min="85" max="91" width="10.7109375" style="438" hidden="1" customWidth="1" outlineLevel="1"/>
    <col min="92" max="92" width="19.7109375" style="438" customWidth="1" collapsed="1"/>
    <col min="93" max="99" width="10.7109375" style="438" hidden="1" customWidth="1" outlineLevel="1"/>
    <col min="100" max="100" width="19.7109375" style="438" customWidth="1" collapsed="1"/>
    <col min="101" max="106" width="19.7109375" style="438" customWidth="1"/>
    <col min="107" max="16384" width="19.7109375" style="438" hidden="1"/>
  </cols>
  <sheetData>
    <row r="1" spans="1:106" s="279" customFormat="1" ht="21.75" thickBot="1" x14ac:dyDescent="0.4">
      <c r="A1" s="401"/>
      <c r="B1" s="402"/>
      <c r="C1" s="274" t="s">
        <v>927</v>
      </c>
      <c r="D1" s="274"/>
      <c r="E1" s="274"/>
      <c r="F1" s="274"/>
      <c r="G1" s="274"/>
      <c r="H1" s="274"/>
      <c r="I1" s="274"/>
      <c r="J1" s="274"/>
      <c r="K1" s="274"/>
      <c r="L1" s="275" t="s">
        <v>274</v>
      </c>
      <c r="M1" s="274"/>
      <c r="N1" s="274"/>
      <c r="O1" s="274"/>
      <c r="P1" s="274"/>
      <c r="Q1" s="274"/>
      <c r="R1" s="276"/>
      <c r="S1" s="274"/>
      <c r="T1" s="274"/>
      <c r="U1" s="274"/>
      <c r="V1" s="274"/>
      <c r="W1" s="274"/>
      <c r="X1" s="274"/>
      <c r="Y1" s="274"/>
      <c r="Z1" s="274"/>
      <c r="AA1" s="274"/>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c r="CJ1" s="276"/>
      <c r="CK1" s="276"/>
      <c r="CL1" s="276"/>
      <c r="CM1" s="276"/>
      <c r="CN1" s="276"/>
      <c r="CO1" s="276"/>
      <c r="CP1" s="276"/>
      <c r="CQ1" s="276"/>
      <c r="CR1" s="276"/>
      <c r="CS1" s="276"/>
      <c r="CT1" s="276"/>
      <c r="CU1" s="276"/>
      <c r="CV1" s="276"/>
      <c r="CW1" s="276"/>
      <c r="CX1" s="276"/>
      <c r="CY1" s="276"/>
      <c r="CZ1" s="276"/>
      <c r="DA1" s="276"/>
      <c r="DB1" s="276"/>
    </row>
    <row r="2" spans="1:106" s="277" customFormat="1" x14ac:dyDescent="0.25">
      <c r="A2" s="403"/>
      <c r="B2" s="403"/>
      <c r="C2" s="278" t="s">
        <v>175</v>
      </c>
      <c r="CY2" s="279"/>
    </row>
    <row r="3" spans="1:106" s="277" customFormat="1" x14ac:dyDescent="0.25">
      <c r="A3" s="403"/>
      <c r="B3" s="403"/>
      <c r="C3" s="280"/>
      <c r="I3" s="2"/>
      <c r="CY3" s="279"/>
    </row>
    <row r="4" spans="1:106" s="277" customFormat="1" x14ac:dyDescent="0.25">
      <c r="A4" s="403"/>
      <c r="B4" s="403"/>
      <c r="C4" s="279" t="s">
        <v>275</v>
      </c>
      <c r="D4" s="470">
        <v>2018</v>
      </c>
      <c r="I4" s="2"/>
      <c r="CY4" s="279"/>
    </row>
    <row r="5" spans="1:106" s="277" customFormat="1" x14ac:dyDescent="0.25">
      <c r="A5" s="403"/>
      <c r="B5" s="403"/>
      <c r="C5" s="277" t="s">
        <v>276</v>
      </c>
      <c r="D5" s="470">
        <v>2040</v>
      </c>
      <c r="CY5" s="279"/>
    </row>
    <row r="6" spans="1:106" s="277" customFormat="1" x14ac:dyDescent="0.25">
      <c r="A6" s="403"/>
      <c r="B6" s="403"/>
      <c r="C6" s="277" t="s">
        <v>277</v>
      </c>
      <c r="D6" s="470">
        <v>2</v>
      </c>
      <c r="CY6" s="279"/>
    </row>
    <row r="7" spans="1:106" s="277" customFormat="1" x14ac:dyDescent="0.25">
      <c r="A7" s="403"/>
      <c r="B7" s="403"/>
      <c r="CY7" s="279"/>
    </row>
    <row r="8" spans="1:106" s="277" customFormat="1" x14ac:dyDescent="0.25">
      <c r="A8" s="403"/>
      <c r="B8" s="403"/>
      <c r="CY8" s="279"/>
    </row>
    <row r="9" spans="1:106" s="277" customFormat="1" ht="15.75" thickBot="1" x14ac:dyDescent="0.3">
      <c r="A9" s="404"/>
      <c r="B9" s="404"/>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76"/>
      <c r="CZ9" s="281"/>
      <c r="DA9" s="281"/>
      <c r="DB9" s="281"/>
    </row>
    <row r="10" spans="1:106" s="277" customFormat="1" ht="18.75" x14ac:dyDescent="0.3">
      <c r="A10" s="403"/>
      <c r="B10" s="403"/>
      <c r="C10" s="282" t="s">
        <v>530</v>
      </c>
      <c r="CY10" s="279"/>
    </row>
    <row r="11" spans="1:106" s="277" customFormat="1" x14ac:dyDescent="0.25">
      <c r="A11" s="403"/>
      <c r="B11" s="403"/>
      <c r="CY11" s="279"/>
    </row>
    <row r="12" spans="1:106" s="277" customFormat="1" ht="24.6" customHeight="1" x14ac:dyDescent="0.25">
      <c r="A12" s="403"/>
      <c r="B12" s="403"/>
      <c r="C12" s="411" t="s">
        <v>928</v>
      </c>
      <c r="D12" s="283"/>
      <c r="CY12" s="279"/>
    </row>
    <row r="13" spans="1:106" s="277" customFormat="1" ht="102" customHeight="1" x14ac:dyDescent="0.25">
      <c r="A13" s="403"/>
      <c r="B13" s="403"/>
      <c r="C13" s="563" t="s">
        <v>940</v>
      </c>
      <c r="D13" s="564"/>
      <c r="E13" s="564"/>
      <c r="F13" s="564"/>
      <c r="G13" s="564"/>
      <c r="H13" s="564"/>
      <c r="I13" s="564"/>
      <c r="J13" s="564"/>
      <c r="K13" s="564"/>
      <c r="L13" s="564"/>
      <c r="M13" s="564"/>
      <c r="N13" s="564"/>
      <c r="O13" s="564"/>
      <c r="P13" s="564"/>
      <c r="Q13" s="564"/>
      <c r="R13" s="564"/>
      <c r="S13" s="564"/>
      <c r="T13" s="564"/>
      <c r="U13" s="564"/>
      <c r="V13" s="564"/>
      <c r="W13" s="564"/>
      <c r="X13" s="564"/>
      <c r="Y13" s="564"/>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4"/>
      <c r="CA13" s="564"/>
      <c r="CB13" s="564"/>
      <c r="CC13" s="564"/>
      <c r="CD13" s="564"/>
      <c r="CE13" s="564"/>
      <c r="CF13" s="564"/>
      <c r="CG13" s="564"/>
      <c r="CH13" s="564"/>
      <c r="CI13" s="564"/>
      <c r="CJ13" s="564"/>
      <c r="CK13" s="564"/>
      <c r="CL13" s="564"/>
      <c r="CM13" s="564"/>
      <c r="CN13" s="564"/>
      <c r="CO13" s="564"/>
      <c r="CP13" s="564"/>
      <c r="CQ13" s="564"/>
      <c r="CR13" s="564"/>
      <c r="CS13" s="564"/>
      <c r="CT13" s="564"/>
      <c r="CU13" s="564"/>
      <c r="CV13" s="564"/>
      <c r="CY13" s="279"/>
    </row>
    <row r="14" spans="1:106" s="277" customFormat="1" x14ac:dyDescent="0.25">
      <c r="A14" s="403"/>
      <c r="B14" s="403"/>
      <c r="D14" s="284" t="s">
        <v>929</v>
      </c>
      <c r="E14" s="285">
        <f t="shared" ref="E14:L14" si="0">$D$4</f>
        <v>2018</v>
      </c>
      <c r="F14" s="286">
        <f t="shared" si="0"/>
        <v>2018</v>
      </c>
      <c r="G14" s="286">
        <f t="shared" si="0"/>
        <v>2018</v>
      </c>
      <c r="H14" s="286">
        <f t="shared" si="0"/>
        <v>2018</v>
      </c>
      <c r="I14" s="286">
        <f t="shared" si="0"/>
        <v>2018</v>
      </c>
      <c r="J14" s="286">
        <f t="shared" si="0"/>
        <v>2018</v>
      </c>
      <c r="K14" s="286">
        <f t="shared" si="0"/>
        <v>2018</v>
      </c>
      <c r="L14" s="287">
        <f t="shared" si="0"/>
        <v>2018</v>
      </c>
      <c r="M14" s="285">
        <f>IF(L$14+$D$6&lt;=$D$5,L$14+$D$6,"")</f>
        <v>2020</v>
      </c>
      <c r="N14" s="286">
        <f t="shared" ref="N14:O14" si="1">M14</f>
        <v>2020</v>
      </c>
      <c r="O14" s="286">
        <f t="shared" si="1"/>
        <v>2020</v>
      </c>
      <c r="P14" s="286">
        <f t="shared" ref="P14" si="2">O14</f>
        <v>2020</v>
      </c>
      <c r="Q14" s="286">
        <f t="shared" ref="Q14" si="3">P14</f>
        <v>2020</v>
      </c>
      <c r="R14" s="286">
        <f t="shared" ref="R14" si="4">Q14</f>
        <v>2020</v>
      </c>
      <c r="S14" s="286">
        <f t="shared" ref="S14" si="5">R14</f>
        <v>2020</v>
      </c>
      <c r="T14" s="286">
        <f t="shared" ref="T14" si="6">S14</f>
        <v>2020</v>
      </c>
      <c r="U14" s="285">
        <f>IF(T$14+$D$6&lt;=$D$5,T$14+$D$6,"")</f>
        <v>2022</v>
      </c>
      <c r="V14" s="286">
        <f t="shared" ref="V14:W14" si="7">U14</f>
        <v>2022</v>
      </c>
      <c r="W14" s="286">
        <f t="shared" si="7"/>
        <v>2022</v>
      </c>
      <c r="X14" s="286">
        <f t="shared" ref="X14" si="8">W14</f>
        <v>2022</v>
      </c>
      <c r="Y14" s="286">
        <f t="shared" ref="Y14" si="9">X14</f>
        <v>2022</v>
      </c>
      <c r="Z14" s="286">
        <f t="shared" ref="Z14" si="10">Y14</f>
        <v>2022</v>
      </c>
      <c r="AA14" s="286">
        <f t="shared" ref="AA14:AB14" si="11">Z14</f>
        <v>2022</v>
      </c>
      <c r="AB14" s="286">
        <f t="shared" si="11"/>
        <v>2022</v>
      </c>
      <c r="AC14" s="285">
        <f>IF(AB$14+$D$6&lt;=$D$5,AB$14+$D$6,"")</f>
        <v>2024</v>
      </c>
      <c r="AD14" s="286">
        <f t="shared" ref="AD14" si="12">AC14</f>
        <v>2024</v>
      </c>
      <c r="AE14" s="286">
        <f t="shared" ref="AE14" si="13">AD14</f>
        <v>2024</v>
      </c>
      <c r="AF14" s="286">
        <f t="shared" ref="AF14" si="14">AE14</f>
        <v>2024</v>
      </c>
      <c r="AG14" s="286">
        <f t="shared" ref="AG14" si="15">AF14</f>
        <v>2024</v>
      </c>
      <c r="AH14" s="286">
        <f t="shared" ref="AH14" si="16">AG14</f>
        <v>2024</v>
      </c>
      <c r="AI14" s="286">
        <f t="shared" ref="AI14" si="17">AH14</f>
        <v>2024</v>
      </c>
      <c r="AJ14" s="286">
        <f t="shared" ref="AJ14" si="18">AI14</f>
        <v>2024</v>
      </c>
      <c r="AK14" s="285">
        <f>IFERROR(IF(AJ$14+$D$6&lt;=$D$5,AJ$14+$D$6,""),"")</f>
        <v>2026</v>
      </c>
      <c r="AL14" s="286">
        <f t="shared" ref="AL14:AM14" si="19">AK14</f>
        <v>2026</v>
      </c>
      <c r="AM14" s="286">
        <f t="shared" si="19"/>
        <v>2026</v>
      </c>
      <c r="AN14" s="286">
        <f t="shared" ref="AN14" si="20">AM14</f>
        <v>2026</v>
      </c>
      <c r="AO14" s="286">
        <f t="shared" ref="AO14" si="21">AN14</f>
        <v>2026</v>
      </c>
      <c r="AP14" s="286">
        <f t="shared" ref="AP14" si="22">AO14</f>
        <v>2026</v>
      </c>
      <c r="AQ14" s="286">
        <f t="shared" ref="AQ14:AR14" si="23">AP14</f>
        <v>2026</v>
      </c>
      <c r="AR14" s="286">
        <f t="shared" si="23"/>
        <v>2026</v>
      </c>
      <c r="AS14" s="285">
        <f>IFERROR(IF(AR$14+$D$6&lt;=$D$5,AR$14+$D$6,""),"")</f>
        <v>2028</v>
      </c>
      <c r="AT14" s="286">
        <f t="shared" ref="AT14:AU14" si="24">AS14</f>
        <v>2028</v>
      </c>
      <c r="AU14" s="286">
        <f t="shared" si="24"/>
        <v>2028</v>
      </c>
      <c r="AV14" s="286">
        <f t="shared" ref="AV14" si="25">AU14</f>
        <v>2028</v>
      </c>
      <c r="AW14" s="286">
        <f t="shared" ref="AW14" si="26">AV14</f>
        <v>2028</v>
      </c>
      <c r="AX14" s="286">
        <f t="shared" ref="AX14" si="27">AW14</f>
        <v>2028</v>
      </c>
      <c r="AY14" s="286">
        <f t="shared" ref="AY14:AZ14" si="28">AX14</f>
        <v>2028</v>
      </c>
      <c r="AZ14" s="286">
        <f t="shared" si="28"/>
        <v>2028</v>
      </c>
      <c r="BA14" s="285">
        <f>IFERROR(IF(AZ$14+$D$6&lt;=$D$5,AZ$14+$D$6,""),"")</f>
        <v>2030</v>
      </c>
      <c r="BB14" s="286">
        <f t="shared" ref="BB14" si="29">BA14</f>
        <v>2030</v>
      </c>
      <c r="BC14" s="286">
        <f t="shared" ref="BC14" si="30">BB14</f>
        <v>2030</v>
      </c>
      <c r="BD14" s="286">
        <f t="shared" ref="BD14" si="31">BC14</f>
        <v>2030</v>
      </c>
      <c r="BE14" s="286">
        <f t="shared" ref="BE14" si="32">BD14</f>
        <v>2030</v>
      </c>
      <c r="BF14" s="286">
        <f t="shared" ref="BF14" si="33">BE14</f>
        <v>2030</v>
      </c>
      <c r="BG14" s="286">
        <f t="shared" ref="BG14" si="34">BF14</f>
        <v>2030</v>
      </c>
      <c r="BH14" s="286">
        <f t="shared" ref="BH14" si="35">BG14</f>
        <v>2030</v>
      </c>
      <c r="BI14" s="285">
        <f>IFERROR(IF(BH$14+$D$6&lt;=$D$5,BH$14+$D$6,""),"")</f>
        <v>2032</v>
      </c>
      <c r="BJ14" s="286">
        <f t="shared" ref="BJ14:BK14" si="36">BI14</f>
        <v>2032</v>
      </c>
      <c r="BK14" s="286">
        <f t="shared" si="36"/>
        <v>2032</v>
      </c>
      <c r="BL14" s="286">
        <f t="shared" ref="BL14" si="37">BK14</f>
        <v>2032</v>
      </c>
      <c r="BM14" s="286">
        <f t="shared" ref="BM14" si="38">BL14</f>
        <v>2032</v>
      </c>
      <c r="BN14" s="286">
        <f t="shared" ref="BN14" si="39">BM14</f>
        <v>2032</v>
      </c>
      <c r="BO14" s="286">
        <f t="shared" ref="BO14:BP14" si="40">BN14</f>
        <v>2032</v>
      </c>
      <c r="BP14" s="286">
        <f t="shared" si="40"/>
        <v>2032</v>
      </c>
      <c r="BQ14" s="285">
        <f>IFERROR(IF(BP$14+$D$6&lt;=$D$5,BP$14+$D$6,""),"")</f>
        <v>2034</v>
      </c>
      <c r="BR14" s="286">
        <f t="shared" ref="BR14:BS14" si="41">BQ14</f>
        <v>2034</v>
      </c>
      <c r="BS14" s="286">
        <f t="shared" si="41"/>
        <v>2034</v>
      </c>
      <c r="BT14" s="286">
        <f t="shared" ref="BT14" si="42">BS14</f>
        <v>2034</v>
      </c>
      <c r="BU14" s="286">
        <f t="shared" ref="BU14" si="43">BT14</f>
        <v>2034</v>
      </c>
      <c r="BV14" s="286">
        <f t="shared" ref="BV14" si="44">BU14</f>
        <v>2034</v>
      </c>
      <c r="BW14" s="286">
        <f t="shared" ref="BW14" si="45">BV14</f>
        <v>2034</v>
      </c>
      <c r="BX14" s="286">
        <f t="shared" ref="BX14" si="46">BW14</f>
        <v>2034</v>
      </c>
      <c r="BY14" s="285">
        <f>IFERROR(IF(BX$14+$D$6&lt;=$D$5,BX$14+$D$6,""),"")</f>
        <v>2036</v>
      </c>
      <c r="BZ14" s="286">
        <f t="shared" ref="BZ14:CA14" si="47">BY14</f>
        <v>2036</v>
      </c>
      <c r="CA14" s="286">
        <f t="shared" si="47"/>
        <v>2036</v>
      </c>
      <c r="CB14" s="286">
        <f t="shared" ref="CB14" si="48">CA14</f>
        <v>2036</v>
      </c>
      <c r="CC14" s="286">
        <f t="shared" ref="CC14" si="49">CB14</f>
        <v>2036</v>
      </c>
      <c r="CD14" s="286">
        <f t="shared" ref="CD14" si="50">CC14</f>
        <v>2036</v>
      </c>
      <c r="CE14" s="286">
        <f t="shared" ref="CE14" si="51">CD14</f>
        <v>2036</v>
      </c>
      <c r="CF14" s="286">
        <f t="shared" ref="CF14" si="52">CE14</f>
        <v>2036</v>
      </c>
      <c r="CG14" s="285">
        <f>IFERROR(IF(CF$14+$D$6&lt;=$D$5,CF$14+$D$6,""),"")</f>
        <v>2038</v>
      </c>
      <c r="CH14" s="286">
        <f t="shared" ref="CH14" si="53">CG14</f>
        <v>2038</v>
      </c>
      <c r="CI14" s="286">
        <f t="shared" ref="CI14" si="54">CH14</f>
        <v>2038</v>
      </c>
      <c r="CJ14" s="286">
        <f t="shared" ref="CJ14" si="55">CI14</f>
        <v>2038</v>
      </c>
      <c r="CK14" s="286">
        <f t="shared" ref="CK14" si="56">CJ14</f>
        <v>2038</v>
      </c>
      <c r="CL14" s="286">
        <f t="shared" ref="CL14" si="57">CK14</f>
        <v>2038</v>
      </c>
      <c r="CM14" s="286">
        <f t="shared" ref="CM14:CN14" si="58">CL14</f>
        <v>2038</v>
      </c>
      <c r="CN14" s="286">
        <f t="shared" si="58"/>
        <v>2038</v>
      </c>
      <c r="CO14" s="285">
        <f>IFERROR(IF(CN$14+$D$6&lt;=$D$5,CN$14+$D$6,""),"")</f>
        <v>2040</v>
      </c>
      <c r="CP14" s="286">
        <f t="shared" ref="CP14:CQ14" si="59">CO14</f>
        <v>2040</v>
      </c>
      <c r="CQ14" s="286">
        <f t="shared" si="59"/>
        <v>2040</v>
      </c>
      <c r="CR14" s="286">
        <f t="shared" ref="CR14" si="60">CQ14</f>
        <v>2040</v>
      </c>
      <c r="CS14" s="286">
        <f t="shared" ref="CS14" si="61">CR14</f>
        <v>2040</v>
      </c>
      <c r="CT14" s="286">
        <f t="shared" ref="CT14" si="62">CS14</f>
        <v>2040</v>
      </c>
      <c r="CU14" s="286">
        <f t="shared" ref="CU14" si="63">CT14</f>
        <v>2040</v>
      </c>
      <c r="CV14" s="286">
        <f t="shared" ref="CV14" si="64">CU14</f>
        <v>2040</v>
      </c>
      <c r="CY14" s="279"/>
    </row>
    <row r="15" spans="1:106" s="277" customFormat="1" x14ac:dyDescent="0.25">
      <c r="A15" s="403"/>
      <c r="B15" s="403"/>
      <c r="D15" s="288"/>
      <c r="E15" s="279" t="s">
        <v>79</v>
      </c>
      <c r="F15" s="279" t="s">
        <v>77</v>
      </c>
      <c r="G15" s="279" t="s">
        <v>80</v>
      </c>
      <c r="H15" s="279" t="s">
        <v>65</v>
      </c>
      <c r="I15" s="279" t="s">
        <v>120</v>
      </c>
      <c r="J15" s="149" t="s">
        <v>475</v>
      </c>
      <c r="K15" s="149" t="s">
        <v>484</v>
      </c>
      <c r="L15" s="289" t="s">
        <v>180</v>
      </c>
      <c r="M15" s="279" t="s">
        <v>79</v>
      </c>
      <c r="N15" s="279" t="s">
        <v>77</v>
      </c>
      <c r="O15" s="279" t="s">
        <v>80</v>
      </c>
      <c r="P15" s="279" t="s">
        <v>65</v>
      </c>
      <c r="Q15" s="279" t="s">
        <v>120</v>
      </c>
      <c r="R15" s="149" t="s">
        <v>475</v>
      </c>
      <c r="S15" s="149" t="s">
        <v>484</v>
      </c>
      <c r="T15" s="289" t="s">
        <v>180</v>
      </c>
      <c r="U15" s="279" t="s">
        <v>79</v>
      </c>
      <c r="V15" s="279" t="s">
        <v>77</v>
      </c>
      <c r="W15" s="279" t="s">
        <v>80</v>
      </c>
      <c r="X15" s="279" t="s">
        <v>65</v>
      </c>
      <c r="Y15" s="279" t="s">
        <v>120</v>
      </c>
      <c r="Z15" s="149" t="s">
        <v>475</v>
      </c>
      <c r="AA15" s="149" t="s">
        <v>484</v>
      </c>
      <c r="AB15" s="289" t="s">
        <v>180</v>
      </c>
      <c r="AC15" s="279" t="s">
        <v>79</v>
      </c>
      <c r="AD15" s="279" t="s">
        <v>77</v>
      </c>
      <c r="AE15" s="279" t="s">
        <v>80</v>
      </c>
      <c r="AF15" s="279" t="s">
        <v>65</v>
      </c>
      <c r="AG15" s="279" t="s">
        <v>120</v>
      </c>
      <c r="AH15" s="149" t="s">
        <v>475</v>
      </c>
      <c r="AI15" s="149" t="s">
        <v>484</v>
      </c>
      <c r="AJ15" s="289" t="s">
        <v>180</v>
      </c>
      <c r="AK15" s="279" t="s">
        <v>79</v>
      </c>
      <c r="AL15" s="279" t="s">
        <v>77</v>
      </c>
      <c r="AM15" s="279" t="s">
        <v>80</v>
      </c>
      <c r="AN15" s="279" t="s">
        <v>65</v>
      </c>
      <c r="AO15" s="279" t="s">
        <v>120</v>
      </c>
      <c r="AP15" s="149" t="s">
        <v>475</v>
      </c>
      <c r="AQ15" s="149" t="s">
        <v>484</v>
      </c>
      <c r="AR15" s="289" t="s">
        <v>180</v>
      </c>
      <c r="AS15" s="279" t="s">
        <v>79</v>
      </c>
      <c r="AT15" s="279" t="s">
        <v>77</v>
      </c>
      <c r="AU15" s="279" t="s">
        <v>80</v>
      </c>
      <c r="AV15" s="279" t="s">
        <v>65</v>
      </c>
      <c r="AW15" s="279" t="s">
        <v>120</v>
      </c>
      <c r="AX15" s="149" t="s">
        <v>475</v>
      </c>
      <c r="AY15" s="149" t="s">
        <v>484</v>
      </c>
      <c r="AZ15" s="289" t="s">
        <v>180</v>
      </c>
      <c r="BA15" s="279" t="s">
        <v>79</v>
      </c>
      <c r="BB15" s="279" t="s">
        <v>77</v>
      </c>
      <c r="BC15" s="279" t="s">
        <v>80</v>
      </c>
      <c r="BD15" s="279" t="s">
        <v>65</v>
      </c>
      <c r="BE15" s="279" t="s">
        <v>120</v>
      </c>
      <c r="BF15" s="149" t="s">
        <v>475</v>
      </c>
      <c r="BG15" s="149" t="s">
        <v>484</v>
      </c>
      <c r="BH15" s="289" t="s">
        <v>180</v>
      </c>
      <c r="BI15" s="279" t="s">
        <v>79</v>
      </c>
      <c r="BJ15" s="279" t="s">
        <v>77</v>
      </c>
      <c r="BK15" s="279" t="s">
        <v>80</v>
      </c>
      <c r="BL15" s="279" t="s">
        <v>65</v>
      </c>
      <c r="BM15" s="279" t="s">
        <v>120</v>
      </c>
      <c r="BN15" s="149" t="s">
        <v>475</v>
      </c>
      <c r="BO15" s="149" t="s">
        <v>484</v>
      </c>
      <c r="BP15" s="289" t="s">
        <v>180</v>
      </c>
      <c r="BQ15" s="279" t="s">
        <v>79</v>
      </c>
      <c r="BR15" s="279" t="s">
        <v>77</v>
      </c>
      <c r="BS15" s="279" t="s">
        <v>80</v>
      </c>
      <c r="BT15" s="279" t="s">
        <v>65</v>
      </c>
      <c r="BU15" s="279" t="s">
        <v>120</v>
      </c>
      <c r="BV15" s="149" t="s">
        <v>475</v>
      </c>
      <c r="BW15" s="149" t="s">
        <v>484</v>
      </c>
      <c r="BX15" s="289" t="s">
        <v>180</v>
      </c>
      <c r="BY15" s="279" t="s">
        <v>79</v>
      </c>
      <c r="BZ15" s="279" t="s">
        <v>77</v>
      </c>
      <c r="CA15" s="279" t="s">
        <v>80</v>
      </c>
      <c r="CB15" s="279" t="s">
        <v>65</v>
      </c>
      <c r="CC15" s="279" t="s">
        <v>120</v>
      </c>
      <c r="CD15" s="149" t="s">
        <v>475</v>
      </c>
      <c r="CE15" s="149" t="s">
        <v>484</v>
      </c>
      <c r="CF15" s="289" t="s">
        <v>180</v>
      </c>
      <c r="CG15" s="279" t="s">
        <v>79</v>
      </c>
      <c r="CH15" s="279" t="s">
        <v>77</v>
      </c>
      <c r="CI15" s="279" t="s">
        <v>80</v>
      </c>
      <c r="CJ15" s="279" t="s">
        <v>65</v>
      </c>
      <c r="CK15" s="279" t="s">
        <v>120</v>
      </c>
      <c r="CL15" s="149" t="s">
        <v>475</v>
      </c>
      <c r="CM15" s="149" t="s">
        <v>484</v>
      </c>
      <c r="CN15" s="289" t="s">
        <v>180</v>
      </c>
      <c r="CO15" s="279" t="s">
        <v>79</v>
      </c>
      <c r="CP15" s="279" t="s">
        <v>77</v>
      </c>
      <c r="CQ15" s="279" t="s">
        <v>80</v>
      </c>
      <c r="CR15" s="279" t="s">
        <v>65</v>
      </c>
      <c r="CS15" s="279" t="s">
        <v>120</v>
      </c>
      <c r="CT15" s="149" t="s">
        <v>475</v>
      </c>
      <c r="CU15" s="149" t="s">
        <v>484</v>
      </c>
      <c r="CV15" s="289" t="s">
        <v>180</v>
      </c>
      <c r="CY15" s="279"/>
    </row>
    <row r="16" spans="1:106" s="277" customFormat="1" x14ac:dyDescent="0.25">
      <c r="A16" s="403"/>
      <c r="B16" s="403" t="s">
        <v>60</v>
      </c>
      <c r="D16" s="292" t="s">
        <v>59</v>
      </c>
      <c r="E16" s="293">
        <f>SUMIFS('2a. Database N flows'!$N:$N,'2a. Database N flows'!$D:$D,'3.3a Time series N wasted'!$B16,'2a. Database N flows'!$G:$G,"&lt;&gt;"&amp;$B$20,'2a. Database N flows'!$M:$M,'3.3a Time series N wasted'!E$15,'2a. Database N flows'!$P:$P,E$14,'2a. Database N flows'!$U:$U,'3.3a Time series N wasted'!$D$14)</f>
        <v>5</v>
      </c>
      <c r="F16" s="293">
        <f>SUMIFS('2a. Database N flows'!$N:$N,'2a. Database N flows'!$D:$D,'3.3a Time series N wasted'!$B16,'2a. Database N flows'!$G:$G,"&lt;&gt;"&amp;$B$20,'2a. Database N flows'!$M:$M,'3.3a Time series N wasted'!F$15,'2a. Database N flows'!$P:$P,F$14,'2a. Database N flows'!$U:$U,'3.3a Time series N wasted'!$D$14)</f>
        <v>3.75</v>
      </c>
      <c r="G16" s="293">
        <f>SUMIFS('2a. Database N flows'!$N:$N,'2a. Database N flows'!$D:$D,'3.3a Time series N wasted'!$B16,'2a. Database N flows'!$G:$G,"&lt;&gt;"&amp;$B$20,'2a. Database N flows'!$M:$M,'3.3a Time series N wasted'!G$15,'2a. Database N flows'!$P:$P,G$14,'2a. Database N flows'!$U:$U,'3.3a Time series N wasted'!$D$14)</f>
        <v>5</v>
      </c>
      <c r="H16" s="293">
        <f>SUMIFS('2a. Database N flows'!$N:$N,'2a. Database N flows'!$D:$D,'3.3a Time series N wasted'!$B16,'2a. Database N flows'!$G:$G,"&lt;&gt;"&amp;$B$20,'2a. Database N flows'!$M:$M,'3.3a Time series N wasted'!H$15,'2a. Database N flows'!$P:$P,H$14,'2a. Database N flows'!$U:$U,'3.3a Time series N wasted'!$D$14)</f>
        <v>0</v>
      </c>
      <c r="I16" s="293">
        <f>SUMIFS('2a. Database N flows'!$N:$N,'2a. Database N flows'!$D:$D,'3.3a Time series N wasted'!$B16,'2a. Database N flows'!$G:$G,"&lt;&gt;"&amp;$B$20,'2a. Database N flows'!$M:$M,'3.3a Time series N wasted'!I$15,'2a. Database N flows'!$P:$P,I$14,'2a. Database N flows'!$U:$U,'3.3a Time series N wasted'!$D$14)</f>
        <v>5</v>
      </c>
      <c r="J16" s="293">
        <f>SUMIFS('2a. Database N flows'!$N:$N,'2a. Database N flows'!$D:$D,'3.3a Time series N wasted'!$B16,'2a. Database N flows'!$G:$G,"&lt;&gt;"&amp;$B$20,'2a. Database N flows'!$M:$M,'3.3a Time series N wasted'!J$15,'2a. Database N flows'!$P:$P,J$14,'2a. Database N flows'!$U:$U,'3.3a Time series N wasted'!$D$14)</f>
        <v>0</v>
      </c>
      <c r="K16" s="293">
        <f>SUMIFS('2a. Database N flows'!$N:$N,'2a. Database N flows'!$D:$D,'3.3a Time series N wasted'!$B16,'2a. Database N flows'!$G:$G,"&lt;&gt;"&amp;$B$20,'2a. Database N flows'!$M:$M,'3.3a Time series N wasted'!K$15,'2a. Database N flows'!$P:$P,K$14,'2a. Database N flows'!$U:$U,'3.3a Time series N wasted'!$D$14)</f>
        <v>0</v>
      </c>
      <c r="L16" s="336">
        <f t="shared" ref="L16:L24" si="65">SUM(E16:K16)</f>
        <v>18.75</v>
      </c>
      <c r="M16" s="293">
        <f>SUMIFS('2a. Database N flows'!$N:$N,'2a. Database N flows'!$D:$D,'3.3a Time series N wasted'!$B16,'2a. Database N flows'!$G:$G,"&lt;&gt;"&amp;$B$20,'2a. Database N flows'!$M:$M,'3.3a Time series N wasted'!M$15,'2a. Database N flows'!$P:$P,M$14,'2a. Database N flows'!$U:$U,'3.3a Time series N wasted'!$D$14)</f>
        <v>4</v>
      </c>
      <c r="N16" s="293">
        <f>SUMIFS('2a. Database N flows'!$N:$N,'2a. Database N flows'!$D:$D,'3.3a Time series N wasted'!$B16,'2a. Database N flows'!$G:$G,"&lt;&gt;"&amp;$B$20,'2a. Database N flows'!$M:$M,'3.3a Time series N wasted'!N$15,'2a. Database N flows'!$P:$P,N$14,'2a. Database N flows'!$U:$U,'3.3a Time series N wasted'!$D$14)</f>
        <v>3</v>
      </c>
      <c r="O16" s="293">
        <f>SUMIFS('2a. Database N flows'!$N:$N,'2a. Database N flows'!$D:$D,'3.3a Time series N wasted'!$B16,'2a. Database N flows'!$G:$G,"&lt;&gt;"&amp;$B$20,'2a. Database N flows'!$M:$M,'3.3a Time series N wasted'!O$15,'2a. Database N flows'!$P:$P,O$14,'2a. Database N flows'!$U:$U,'3.3a Time series N wasted'!$D$14)</f>
        <v>4</v>
      </c>
      <c r="P16" s="293">
        <f>SUMIFS('2a. Database N flows'!$N:$N,'2a. Database N flows'!$D:$D,'3.3a Time series N wasted'!$B16,'2a. Database N flows'!$G:$G,"&lt;&gt;"&amp;$B$20,'2a. Database N flows'!$M:$M,'3.3a Time series N wasted'!P$15,'2a. Database N flows'!$P:$P,P$14,'2a. Database N flows'!$U:$U,'3.3a Time series N wasted'!$D$14)</f>
        <v>0</v>
      </c>
      <c r="Q16" s="293">
        <f>SUMIFS('2a. Database N flows'!$N:$N,'2a. Database N flows'!$D:$D,'3.3a Time series N wasted'!$B16,'2a. Database N flows'!$G:$G,"&lt;&gt;"&amp;$B$20,'2a. Database N flows'!$M:$M,'3.3a Time series N wasted'!Q$15,'2a. Database N flows'!$P:$P,Q$14,'2a. Database N flows'!$U:$U,'3.3a Time series N wasted'!$D$14)</f>
        <v>4</v>
      </c>
      <c r="R16" s="293">
        <f>SUMIFS('2a. Database N flows'!$N:$N,'2a. Database N flows'!$D:$D,'3.3a Time series N wasted'!$B16,'2a. Database N flows'!$G:$G,"&lt;&gt;"&amp;$B$20,'2a. Database N flows'!$M:$M,'3.3a Time series N wasted'!R$15,'2a. Database N flows'!$P:$P,R$14,'2a. Database N flows'!$U:$U,'3.3a Time series N wasted'!$D$14)</f>
        <v>0</v>
      </c>
      <c r="S16" s="293">
        <f>SUMIFS('2a. Database N flows'!$N:$N,'2a. Database N flows'!$D:$D,'3.3a Time series N wasted'!$B16,'2a. Database N flows'!$G:$G,"&lt;&gt;"&amp;$B$20,'2a. Database N flows'!$M:$M,'3.3a Time series N wasted'!S$15,'2a. Database N flows'!$P:$P,S$14,'2a. Database N flows'!$U:$U,'3.3a Time series N wasted'!$D$14)</f>
        <v>0</v>
      </c>
      <c r="T16" s="336">
        <f t="shared" ref="T16:T24" si="66">SUM(M16:S16)</f>
        <v>15</v>
      </c>
      <c r="U16" s="293">
        <f>SUMIFS('2a. Database N flows'!$N:$N,'2a. Database N flows'!$D:$D,'3.3a Time series N wasted'!$B16,'2a. Database N flows'!$G:$G,"&lt;&gt;"&amp;$B$20,'2a. Database N flows'!$M:$M,'3.3a Time series N wasted'!U$15,'2a. Database N flows'!$P:$P,U$14,'2a. Database N flows'!$U:$U,'3.3a Time series N wasted'!$D$14)</f>
        <v>3.2</v>
      </c>
      <c r="V16" s="293">
        <f>SUMIFS('2a. Database N flows'!$N:$N,'2a. Database N flows'!$D:$D,'3.3a Time series N wasted'!$B16,'2a. Database N flows'!$G:$G,"&lt;&gt;"&amp;$B$20,'2a. Database N flows'!$M:$M,'3.3a Time series N wasted'!V$15,'2a. Database N flows'!$P:$P,V$14,'2a. Database N flows'!$U:$U,'3.3a Time series N wasted'!$D$14)</f>
        <v>2.4000000000000004</v>
      </c>
      <c r="W16" s="293">
        <f>SUMIFS('2a. Database N flows'!$N:$N,'2a. Database N flows'!$D:$D,'3.3a Time series N wasted'!$B16,'2a. Database N flows'!$G:$G,"&lt;&gt;"&amp;$B$20,'2a. Database N flows'!$M:$M,'3.3a Time series N wasted'!W$15,'2a. Database N flows'!$P:$P,W$14,'2a. Database N flows'!$U:$U,'3.3a Time series N wasted'!$D$14)</f>
        <v>3.2</v>
      </c>
      <c r="X16" s="293">
        <f>SUMIFS('2a. Database N flows'!$N:$N,'2a. Database N flows'!$D:$D,'3.3a Time series N wasted'!$B16,'2a. Database N flows'!$G:$G,"&lt;&gt;"&amp;$B$20,'2a. Database N flows'!$M:$M,'3.3a Time series N wasted'!X$15,'2a. Database N flows'!$P:$P,X$14,'2a. Database N flows'!$U:$U,'3.3a Time series N wasted'!$D$14)</f>
        <v>1.6</v>
      </c>
      <c r="Y16" s="293">
        <f>SUMIFS('2a. Database N flows'!$N:$N,'2a. Database N flows'!$D:$D,'3.3a Time series N wasted'!$B16,'2a. Database N flows'!$G:$G,"&lt;&gt;"&amp;$B$20,'2a. Database N flows'!$M:$M,'3.3a Time series N wasted'!Y$15,'2a. Database N flows'!$P:$P,Y$14,'2a. Database N flows'!$U:$U,'3.3a Time series N wasted'!$D$14)</f>
        <v>2.4000000000000004</v>
      </c>
      <c r="Z16" s="293">
        <f>SUMIFS('2a. Database N flows'!$N:$N,'2a. Database N flows'!$D:$D,'3.3a Time series N wasted'!$B16,'2a. Database N flows'!$G:$G,"&lt;&gt;"&amp;$B$20,'2a. Database N flows'!$M:$M,'3.3a Time series N wasted'!Z$15,'2a. Database N flows'!$P:$P,Z$14,'2a. Database N flows'!$U:$U,'3.3a Time series N wasted'!$D$14)</f>
        <v>0</v>
      </c>
      <c r="AA16" s="293">
        <f>SUMIFS('2a. Database N flows'!$N:$N,'2a. Database N flows'!$D:$D,'3.3a Time series N wasted'!$B16,'2a. Database N flows'!$G:$G,"&lt;&gt;"&amp;$B$20,'2a. Database N flows'!$M:$M,'3.3a Time series N wasted'!AA$15,'2a. Database N flows'!$P:$P,AA$14,'2a. Database N flows'!$U:$U,'3.3a Time series N wasted'!$D$14)</f>
        <v>0</v>
      </c>
      <c r="AB16" s="336">
        <f t="shared" ref="AB16:AB24" si="67">SUM(U16:AA16)</f>
        <v>12.8</v>
      </c>
      <c r="AC16" s="293">
        <f>SUMIFS('2a. Database N flows'!$N:$N,'2a. Database N flows'!$D:$D,'3.3a Time series N wasted'!$B16,'2a. Database N flows'!$G:$G,"&lt;&gt;"&amp;$B$20,'2a. Database N flows'!$M:$M,'3.3a Time series N wasted'!AC$15,'2a. Database N flows'!$P:$P,AC$14,'2a. Database N flows'!$U:$U,'3.3a Time series N wasted'!$D$14)</f>
        <v>0</v>
      </c>
      <c r="AD16" s="293">
        <f>SUMIFS('2a. Database N flows'!$N:$N,'2a. Database N flows'!$D:$D,'3.3a Time series N wasted'!$B16,'2a. Database N flows'!$G:$G,"&lt;&gt;"&amp;$B$20,'2a. Database N flows'!$M:$M,'3.3a Time series N wasted'!AD$15,'2a. Database N flows'!$P:$P,AD$14,'2a. Database N flows'!$U:$U,'3.3a Time series N wasted'!$D$14)</f>
        <v>0</v>
      </c>
      <c r="AE16" s="293">
        <f>SUMIFS('2a. Database N flows'!$N:$N,'2a. Database N flows'!$D:$D,'3.3a Time series N wasted'!$B16,'2a. Database N flows'!$G:$G,"&lt;&gt;"&amp;$B$20,'2a. Database N flows'!$M:$M,'3.3a Time series N wasted'!AE$15,'2a. Database N flows'!$P:$P,AE$14,'2a. Database N flows'!$U:$U,'3.3a Time series N wasted'!$D$14)</f>
        <v>0</v>
      </c>
      <c r="AF16" s="293">
        <f>SUMIFS('2a. Database N flows'!$N:$N,'2a. Database N flows'!$D:$D,'3.3a Time series N wasted'!$B16,'2a. Database N flows'!$G:$G,"&lt;&gt;"&amp;$B$20,'2a. Database N flows'!$M:$M,'3.3a Time series N wasted'!AF$15,'2a. Database N flows'!$P:$P,AF$14,'2a. Database N flows'!$U:$U,'3.3a Time series N wasted'!$D$14)</f>
        <v>0</v>
      </c>
      <c r="AG16" s="293">
        <f>SUMIFS('2a. Database N flows'!$N:$N,'2a. Database N flows'!$D:$D,'3.3a Time series N wasted'!$B16,'2a. Database N flows'!$G:$G,"&lt;&gt;"&amp;$B$20,'2a. Database N flows'!$M:$M,'3.3a Time series N wasted'!AG$15,'2a. Database N flows'!$P:$P,AG$14,'2a. Database N flows'!$U:$U,'3.3a Time series N wasted'!$D$14)</f>
        <v>0</v>
      </c>
      <c r="AH16" s="293">
        <f>SUMIFS('2a. Database N flows'!$N:$N,'2a. Database N flows'!$D:$D,'3.3a Time series N wasted'!$B16,'2a. Database N flows'!$G:$G,"&lt;&gt;"&amp;$B$20,'2a. Database N flows'!$M:$M,'3.3a Time series N wasted'!AH$15,'2a. Database N flows'!$P:$P,AH$14,'2a. Database N flows'!$U:$U,'3.3a Time series N wasted'!$D$14)</f>
        <v>0</v>
      </c>
      <c r="AI16" s="293">
        <f>SUMIFS('2a. Database N flows'!$N:$N,'2a. Database N flows'!$D:$D,'3.3a Time series N wasted'!$B16,'2a. Database N flows'!$G:$G,"&lt;&gt;"&amp;$B$20,'2a. Database N flows'!$M:$M,'3.3a Time series N wasted'!AI$15,'2a. Database N flows'!$P:$P,AI$14,'2a. Database N flows'!$U:$U,'3.3a Time series N wasted'!$D$14)</f>
        <v>0</v>
      </c>
      <c r="AJ16" s="336">
        <f t="shared" ref="AJ16:AJ24" si="68">SUM(AC16:AI16)</f>
        <v>0</v>
      </c>
      <c r="AK16" s="293">
        <f>SUMIFS('2a. Database N flows'!$N:$N,'2a. Database N flows'!$D:$D,'3.3a Time series N wasted'!$B16,'2a. Database N flows'!$G:$G,"&lt;&gt;"&amp;$B$20,'2a. Database N flows'!$M:$M,'3.3a Time series N wasted'!AK$15,'2a. Database N flows'!$P:$P,AK$14,'2a. Database N flows'!$U:$U,'3.3a Time series N wasted'!$D$14)</f>
        <v>0</v>
      </c>
      <c r="AL16" s="293">
        <f>SUMIFS('2a. Database N flows'!$N:$N,'2a. Database N flows'!$D:$D,'3.3a Time series N wasted'!$B16,'2a. Database N flows'!$G:$G,"&lt;&gt;"&amp;$B$20,'2a. Database N flows'!$M:$M,'3.3a Time series N wasted'!AL$15,'2a. Database N flows'!$P:$P,AL$14,'2a. Database N flows'!$U:$U,'3.3a Time series N wasted'!$D$14)</f>
        <v>0</v>
      </c>
      <c r="AM16" s="293">
        <f>SUMIFS('2a. Database N flows'!$N:$N,'2a. Database N flows'!$D:$D,'3.3a Time series N wasted'!$B16,'2a. Database N flows'!$G:$G,"&lt;&gt;"&amp;$B$20,'2a. Database N flows'!$M:$M,'3.3a Time series N wasted'!AM$15,'2a. Database N flows'!$P:$P,AM$14,'2a. Database N flows'!$U:$U,'3.3a Time series N wasted'!$D$14)</f>
        <v>0</v>
      </c>
      <c r="AN16" s="293">
        <f>SUMIFS('2a. Database N flows'!$N:$N,'2a. Database N flows'!$D:$D,'3.3a Time series N wasted'!$B16,'2a. Database N flows'!$G:$G,"&lt;&gt;"&amp;$B$20,'2a. Database N flows'!$M:$M,'3.3a Time series N wasted'!AN$15,'2a. Database N flows'!$P:$P,AN$14,'2a. Database N flows'!$U:$U,'3.3a Time series N wasted'!$D$14)</f>
        <v>0</v>
      </c>
      <c r="AO16" s="293">
        <f>SUMIFS('2a. Database N flows'!$N:$N,'2a. Database N flows'!$D:$D,'3.3a Time series N wasted'!$B16,'2a. Database N flows'!$G:$G,"&lt;&gt;"&amp;$B$20,'2a. Database N flows'!$M:$M,'3.3a Time series N wasted'!AO$15,'2a. Database N flows'!$P:$P,AO$14,'2a. Database N flows'!$U:$U,'3.3a Time series N wasted'!$D$14)</f>
        <v>0</v>
      </c>
      <c r="AP16" s="293">
        <f>SUMIFS('2a. Database N flows'!$N:$N,'2a. Database N flows'!$D:$D,'3.3a Time series N wasted'!$B16,'2a. Database N flows'!$G:$G,"&lt;&gt;"&amp;$B$20,'2a. Database N flows'!$M:$M,'3.3a Time series N wasted'!AP$15,'2a. Database N flows'!$P:$P,AP$14,'2a. Database N flows'!$U:$U,'3.3a Time series N wasted'!$D$14)</f>
        <v>0</v>
      </c>
      <c r="AQ16" s="293">
        <f>SUMIFS('2a. Database N flows'!$N:$N,'2a. Database N flows'!$D:$D,'3.3a Time series N wasted'!$B16,'2a. Database N flows'!$G:$G,"&lt;&gt;"&amp;$B$20,'2a. Database N flows'!$M:$M,'3.3a Time series N wasted'!AQ$15,'2a. Database N flows'!$P:$P,AQ$14,'2a. Database N flows'!$U:$U,'3.3a Time series N wasted'!$D$14)</f>
        <v>0</v>
      </c>
      <c r="AR16" s="336">
        <f t="shared" ref="AR16:AR24" si="69">SUM(AK16:AQ16)</f>
        <v>0</v>
      </c>
      <c r="AS16" s="293">
        <f>SUMIFS('2a. Database N flows'!$N:$N,'2a. Database N flows'!$D:$D,'3.3a Time series N wasted'!$B16,'2a. Database N flows'!$G:$G,"&lt;&gt;"&amp;$B$20,'2a. Database N flows'!$M:$M,'3.3a Time series N wasted'!AS$15,'2a. Database N flows'!$P:$P,AS$14,'2a. Database N flows'!$U:$U,'3.3a Time series N wasted'!$D$14)</f>
        <v>0</v>
      </c>
      <c r="AT16" s="293">
        <f>SUMIFS('2a. Database N flows'!$N:$N,'2a. Database N flows'!$D:$D,'3.3a Time series N wasted'!$B16,'2a. Database N flows'!$G:$G,"&lt;&gt;"&amp;$B$20,'2a. Database N flows'!$M:$M,'3.3a Time series N wasted'!AT$15,'2a. Database N flows'!$P:$P,AT$14,'2a. Database N flows'!$U:$U,'3.3a Time series N wasted'!$D$14)</f>
        <v>0</v>
      </c>
      <c r="AU16" s="293">
        <f>SUMIFS('2a. Database N flows'!$N:$N,'2a. Database N flows'!$D:$D,'3.3a Time series N wasted'!$B16,'2a. Database N flows'!$G:$G,"&lt;&gt;"&amp;$B$20,'2a. Database N flows'!$M:$M,'3.3a Time series N wasted'!AU$15,'2a. Database N flows'!$P:$P,AU$14,'2a. Database N flows'!$U:$U,'3.3a Time series N wasted'!$D$14)</f>
        <v>0</v>
      </c>
      <c r="AV16" s="293">
        <f>SUMIFS('2a. Database N flows'!$N:$N,'2a. Database N flows'!$D:$D,'3.3a Time series N wasted'!$B16,'2a. Database N flows'!$G:$G,"&lt;&gt;"&amp;$B$20,'2a. Database N flows'!$M:$M,'3.3a Time series N wasted'!AV$15,'2a. Database N flows'!$P:$P,AV$14,'2a. Database N flows'!$U:$U,'3.3a Time series N wasted'!$D$14)</f>
        <v>0</v>
      </c>
      <c r="AW16" s="293">
        <f>SUMIFS('2a. Database N flows'!$N:$N,'2a. Database N flows'!$D:$D,'3.3a Time series N wasted'!$B16,'2a. Database N flows'!$G:$G,"&lt;&gt;"&amp;$B$20,'2a. Database N flows'!$M:$M,'3.3a Time series N wasted'!AW$15,'2a. Database N flows'!$P:$P,AW$14,'2a. Database N flows'!$U:$U,'3.3a Time series N wasted'!$D$14)</f>
        <v>0</v>
      </c>
      <c r="AX16" s="293">
        <f>SUMIFS('2a. Database N flows'!$N:$N,'2a. Database N flows'!$D:$D,'3.3a Time series N wasted'!$B16,'2a. Database N flows'!$G:$G,"&lt;&gt;"&amp;$B$20,'2a. Database N flows'!$M:$M,'3.3a Time series N wasted'!AX$15,'2a. Database N flows'!$P:$P,AX$14,'2a. Database N flows'!$U:$U,'3.3a Time series N wasted'!$D$14)</f>
        <v>0</v>
      </c>
      <c r="AY16" s="293">
        <f>SUMIFS('2a. Database N flows'!$N:$N,'2a. Database N flows'!$D:$D,'3.3a Time series N wasted'!$B16,'2a. Database N flows'!$G:$G,"&lt;&gt;"&amp;$B$20,'2a. Database N flows'!$M:$M,'3.3a Time series N wasted'!AY$15,'2a. Database N flows'!$P:$P,AY$14,'2a. Database N flows'!$U:$U,'3.3a Time series N wasted'!$D$14)</f>
        <v>0</v>
      </c>
      <c r="AZ16" s="336">
        <f t="shared" ref="AZ16:AZ24" si="70">SUM(AS16:AY16)</f>
        <v>0</v>
      </c>
      <c r="BA16" s="293">
        <f>SUMIFS('2a. Database N flows'!$N:$N,'2a. Database N flows'!$D:$D,'3.3a Time series N wasted'!$B16,'2a. Database N flows'!$G:$G,"&lt;&gt;"&amp;$B$20,'2a. Database N flows'!$M:$M,'3.3a Time series N wasted'!BA$15,'2a. Database N flows'!$P:$P,BA$14,'2a. Database N flows'!$U:$U,'3.3a Time series N wasted'!$D$14)</f>
        <v>0</v>
      </c>
      <c r="BB16" s="293">
        <f>SUMIFS('2a. Database N flows'!$N:$N,'2a. Database N flows'!$D:$D,'3.3a Time series N wasted'!$B16,'2a. Database N flows'!$G:$G,"&lt;&gt;"&amp;$B$20,'2a. Database N flows'!$M:$M,'3.3a Time series N wasted'!BB$15,'2a. Database N flows'!$P:$P,BB$14,'2a. Database N flows'!$U:$U,'3.3a Time series N wasted'!$D$14)</f>
        <v>0</v>
      </c>
      <c r="BC16" s="293">
        <f>SUMIFS('2a. Database N flows'!$N:$N,'2a. Database N flows'!$D:$D,'3.3a Time series N wasted'!$B16,'2a. Database N flows'!$G:$G,"&lt;&gt;"&amp;$B$20,'2a. Database N flows'!$M:$M,'3.3a Time series N wasted'!BC$15,'2a. Database N flows'!$P:$P,BC$14,'2a. Database N flows'!$U:$U,'3.3a Time series N wasted'!$D$14)</f>
        <v>0</v>
      </c>
      <c r="BD16" s="293">
        <f>SUMIFS('2a. Database N flows'!$N:$N,'2a. Database N flows'!$D:$D,'3.3a Time series N wasted'!$B16,'2a. Database N flows'!$G:$G,"&lt;&gt;"&amp;$B$20,'2a. Database N flows'!$M:$M,'3.3a Time series N wasted'!BD$15,'2a. Database N flows'!$P:$P,BD$14,'2a. Database N flows'!$U:$U,'3.3a Time series N wasted'!$D$14)</f>
        <v>0</v>
      </c>
      <c r="BE16" s="293">
        <f>SUMIFS('2a. Database N flows'!$N:$N,'2a. Database N flows'!$D:$D,'3.3a Time series N wasted'!$B16,'2a. Database N flows'!$G:$G,"&lt;&gt;"&amp;$B$20,'2a. Database N flows'!$M:$M,'3.3a Time series N wasted'!BE$15,'2a. Database N flows'!$P:$P,BE$14,'2a. Database N flows'!$U:$U,'3.3a Time series N wasted'!$D$14)</f>
        <v>0</v>
      </c>
      <c r="BF16" s="293">
        <f>SUMIFS('2a. Database N flows'!$N:$N,'2a. Database N flows'!$D:$D,'3.3a Time series N wasted'!$B16,'2a. Database N flows'!$G:$G,"&lt;&gt;"&amp;$B$20,'2a. Database N flows'!$M:$M,'3.3a Time series N wasted'!BF$15,'2a. Database N flows'!$P:$P,BF$14,'2a. Database N flows'!$U:$U,'3.3a Time series N wasted'!$D$14)</f>
        <v>0</v>
      </c>
      <c r="BG16" s="293">
        <f>SUMIFS('2a. Database N flows'!$N:$N,'2a. Database N flows'!$D:$D,'3.3a Time series N wasted'!$B16,'2a. Database N flows'!$G:$G,"&lt;&gt;"&amp;$B$20,'2a. Database N flows'!$M:$M,'3.3a Time series N wasted'!BG$15,'2a. Database N flows'!$P:$P,BG$14,'2a. Database N flows'!$U:$U,'3.3a Time series N wasted'!$D$14)</f>
        <v>0</v>
      </c>
      <c r="BH16" s="336">
        <f t="shared" ref="BH16:BH24" si="71">SUM(BA16:BG16)</f>
        <v>0</v>
      </c>
      <c r="BI16" s="293">
        <f>SUMIFS('2a. Database N flows'!$N:$N,'2a. Database N flows'!$D:$D,'3.3a Time series N wasted'!$B16,'2a. Database N flows'!$G:$G,"&lt;&gt;"&amp;$B$20,'2a. Database N flows'!$M:$M,'3.3a Time series N wasted'!BI$15,'2a. Database N flows'!$P:$P,BI$14,'2a. Database N flows'!$U:$U,'3.3a Time series N wasted'!$D$14)</f>
        <v>0</v>
      </c>
      <c r="BJ16" s="293">
        <f>SUMIFS('2a. Database N flows'!$N:$N,'2a. Database N flows'!$D:$D,'3.3a Time series N wasted'!$B16,'2a. Database N flows'!$G:$G,"&lt;&gt;"&amp;$B$20,'2a. Database N flows'!$M:$M,'3.3a Time series N wasted'!BJ$15,'2a. Database N flows'!$P:$P,BJ$14,'2a. Database N flows'!$U:$U,'3.3a Time series N wasted'!$D$14)</f>
        <v>0</v>
      </c>
      <c r="BK16" s="293">
        <f>SUMIFS('2a. Database N flows'!$N:$N,'2a. Database N flows'!$D:$D,'3.3a Time series N wasted'!$B16,'2a. Database N flows'!$G:$G,"&lt;&gt;"&amp;$B$20,'2a. Database N flows'!$M:$M,'3.3a Time series N wasted'!BK$15,'2a. Database N flows'!$P:$P,BK$14,'2a. Database N flows'!$U:$U,'3.3a Time series N wasted'!$D$14)</f>
        <v>0</v>
      </c>
      <c r="BL16" s="293">
        <f>SUMIFS('2a. Database N flows'!$N:$N,'2a. Database N flows'!$D:$D,'3.3a Time series N wasted'!$B16,'2a. Database N flows'!$G:$G,"&lt;&gt;"&amp;$B$20,'2a. Database N flows'!$M:$M,'3.3a Time series N wasted'!BL$15,'2a. Database N flows'!$P:$P,BL$14,'2a. Database N flows'!$U:$U,'3.3a Time series N wasted'!$D$14)</f>
        <v>0</v>
      </c>
      <c r="BM16" s="293">
        <f>SUMIFS('2a. Database N flows'!$N:$N,'2a. Database N flows'!$D:$D,'3.3a Time series N wasted'!$B16,'2a. Database N flows'!$G:$G,"&lt;&gt;"&amp;$B$20,'2a. Database N flows'!$M:$M,'3.3a Time series N wasted'!BM$15,'2a. Database N flows'!$P:$P,BM$14,'2a. Database N flows'!$U:$U,'3.3a Time series N wasted'!$D$14)</f>
        <v>0</v>
      </c>
      <c r="BN16" s="293">
        <f>SUMIFS('2a. Database N flows'!$N:$N,'2a. Database N flows'!$D:$D,'3.3a Time series N wasted'!$B16,'2a. Database N flows'!$G:$G,"&lt;&gt;"&amp;$B$20,'2a. Database N flows'!$M:$M,'3.3a Time series N wasted'!BN$15,'2a. Database N flows'!$P:$P,BN$14,'2a. Database N flows'!$U:$U,'3.3a Time series N wasted'!$D$14)</f>
        <v>0</v>
      </c>
      <c r="BO16" s="293">
        <f>SUMIFS('2a. Database N flows'!$N:$N,'2a. Database N flows'!$D:$D,'3.3a Time series N wasted'!$B16,'2a. Database N flows'!$G:$G,"&lt;&gt;"&amp;$B$20,'2a. Database N flows'!$M:$M,'3.3a Time series N wasted'!BO$15,'2a. Database N flows'!$P:$P,BO$14,'2a. Database N flows'!$U:$U,'3.3a Time series N wasted'!$D$14)</f>
        <v>0</v>
      </c>
      <c r="BP16" s="336">
        <f t="shared" ref="BP16:BP24" si="72">SUM(BI16:BO16)</f>
        <v>0</v>
      </c>
      <c r="BQ16" s="293">
        <f>SUMIFS('2a. Database N flows'!$N:$N,'2a. Database N flows'!$D:$D,'3.3a Time series N wasted'!$B16,'2a. Database N flows'!$G:$G,"&lt;&gt;"&amp;$B$20,'2a. Database N flows'!$M:$M,'3.3a Time series N wasted'!BQ$15,'2a. Database N flows'!$P:$P,BQ$14,'2a. Database N flows'!$U:$U,'3.3a Time series N wasted'!$D$14)</f>
        <v>0</v>
      </c>
      <c r="BR16" s="293">
        <f>SUMIFS('2a. Database N flows'!$N:$N,'2a. Database N flows'!$D:$D,'3.3a Time series N wasted'!$B16,'2a. Database N flows'!$G:$G,"&lt;&gt;"&amp;$B$20,'2a. Database N flows'!$M:$M,'3.3a Time series N wasted'!BR$15,'2a. Database N flows'!$P:$P,BR$14,'2a. Database N flows'!$U:$U,'3.3a Time series N wasted'!$D$14)</f>
        <v>0</v>
      </c>
      <c r="BS16" s="293">
        <f>SUMIFS('2a. Database N flows'!$N:$N,'2a. Database N flows'!$D:$D,'3.3a Time series N wasted'!$B16,'2a. Database N flows'!$G:$G,"&lt;&gt;"&amp;$B$20,'2a. Database N flows'!$M:$M,'3.3a Time series N wasted'!BS$15,'2a. Database N flows'!$P:$P,BS$14,'2a. Database N flows'!$U:$U,'3.3a Time series N wasted'!$D$14)</f>
        <v>0</v>
      </c>
      <c r="BT16" s="293">
        <f>SUMIFS('2a. Database N flows'!$N:$N,'2a. Database N flows'!$D:$D,'3.3a Time series N wasted'!$B16,'2a. Database N flows'!$G:$G,"&lt;&gt;"&amp;$B$20,'2a. Database N flows'!$M:$M,'3.3a Time series N wasted'!BT$15,'2a. Database N flows'!$P:$P,BT$14,'2a. Database N flows'!$U:$U,'3.3a Time series N wasted'!$D$14)</f>
        <v>0</v>
      </c>
      <c r="BU16" s="293">
        <f>SUMIFS('2a. Database N flows'!$N:$N,'2a. Database N flows'!$D:$D,'3.3a Time series N wasted'!$B16,'2a. Database N flows'!$G:$G,"&lt;&gt;"&amp;$B$20,'2a. Database N flows'!$M:$M,'3.3a Time series N wasted'!BU$15,'2a. Database N flows'!$P:$P,BU$14,'2a. Database N flows'!$U:$U,'3.3a Time series N wasted'!$D$14)</f>
        <v>0</v>
      </c>
      <c r="BV16" s="293">
        <f>SUMIFS('2a. Database N flows'!$N:$N,'2a. Database N flows'!$D:$D,'3.3a Time series N wasted'!$B16,'2a. Database N flows'!$G:$G,"&lt;&gt;"&amp;$B$20,'2a. Database N flows'!$M:$M,'3.3a Time series N wasted'!BV$15,'2a. Database N flows'!$P:$P,BV$14,'2a. Database N flows'!$U:$U,'3.3a Time series N wasted'!$D$14)</f>
        <v>0</v>
      </c>
      <c r="BW16" s="293">
        <f>SUMIFS('2a. Database N flows'!$N:$N,'2a. Database N flows'!$D:$D,'3.3a Time series N wasted'!$B16,'2a. Database N flows'!$G:$G,"&lt;&gt;"&amp;$B$20,'2a. Database N flows'!$M:$M,'3.3a Time series N wasted'!BW$15,'2a. Database N flows'!$P:$P,BW$14,'2a. Database N flows'!$U:$U,'3.3a Time series N wasted'!$D$14)</f>
        <v>0</v>
      </c>
      <c r="BX16" s="336">
        <f t="shared" ref="BX16:BX24" si="73">SUM(BQ16:BW16)</f>
        <v>0</v>
      </c>
      <c r="BY16" s="293">
        <f>SUMIFS('2a. Database N flows'!$N:$N,'2a. Database N flows'!$D:$D,'3.3a Time series N wasted'!$B16,'2a. Database N flows'!$G:$G,"&lt;&gt;"&amp;$B$20,'2a. Database N flows'!$M:$M,'3.3a Time series N wasted'!BY$15,'2a. Database N flows'!$P:$P,BY$14,'2a. Database N flows'!$U:$U,'3.3a Time series N wasted'!$D$14)</f>
        <v>0</v>
      </c>
      <c r="BZ16" s="293">
        <f>SUMIFS('2a. Database N flows'!$N:$N,'2a. Database N flows'!$D:$D,'3.3a Time series N wasted'!$B16,'2a. Database N flows'!$G:$G,"&lt;&gt;"&amp;$B$20,'2a. Database N flows'!$M:$M,'3.3a Time series N wasted'!BZ$15,'2a. Database N flows'!$P:$P,BZ$14,'2a. Database N flows'!$U:$U,'3.3a Time series N wasted'!$D$14)</f>
        <v>0</v>
      </c>
      <c r="CA16" s="293">
        <f>SUMIFS('2a. Database N flows'!$N:$N,'2a. Database N flows'!$D:$D,'3.3a Time series N wasted'!$B16,'2a. Database N flows'!$G:$G,"&lt;&gt;"&amp;$B$20,'2a. Database N flows'!$M:$M,'3.3a Time series N wasted'!CA$15,'2a. Database N flows'!$P:$P,CA$14,'2a. Database N flows'!$U:$U,'3.3a Time series N wasted'!$D$14)</f>
        <v>0</v>
      </c>
      <c r="CB16" s="293">
        <f>SUMIFS('2a. Database N flows'!$N:$N,'2a. Database N flows'!$D:$D,'3.3a Time series N wasted'!$B16,'2a. Database N flows'!$G:$G,"&lt;&gt;"&amp;$B$20,'2a. Database N flows'!$M:$M,'3.3a Time series N wasted'!CB$15,'2a. Database N flows'!$P:$P,CB$14,'2a. Database N flows'!$U:$U,'3.3a Time series N wasted'!$D$14)</f>
        <v>0</v>
      </c>
      <c r="CC16" s="293">
        <f>SUMIFS('2a. Database N flows'!$N:$N,'2a. Database N flows'!$D:$D,'3.3a Time series N wasted'!$B16,'2a. Database N flows'!$G:$G,"&lt;&gt;"&amp;$B$20,'2a. Database N flows'!$M:$M,'3.3a Time series N wasted'!CC$15,'2a. Database N flows'!$P:$P,CC$14,'2a. Database N flows'!$U:$U,'3.3a Time series N wasted'!$D$14)</f>
        <v>0</v>
      </c>
      <c r="CD16" s="293">
        <f>SUMIFS('2a. Database N flows'!$N:$N,'2a. Database N flows'!$D:$D,'3.3a Time series N wasted'!$B16,'2a. Database N flows'!$G:$G,"&lt;&gt;"&amp;$B$20,'2a. Database N flows'!$M:$M,'3.3a Time series N wasted'!CD$15,'2a. Database N flows'!$P:$P,CD$14,'2a. Database N flows'!$U:$U,'3.3a Time series N wasted'!$D$14)</f>
        <v>0</v>
      </c>
      <c r="CE16" s="293">
        <f>SUMIFS('2a. Database N flows'!$N:$N,'2a. Database N flows'!$D:$D,'3.3a Time series N wasted'!$B16,'2a. Database N flows'!$G:$G,"&lt;&gt;"&amp;$B$20,'2a. Database N flows'!$M:$M,'3.3a Time series N wasted'!CE$15,'2a. Database N flows'!$P:$P,CE$14,'2a. Database N flows'!$U:$U,'3.3a Time series N wasted'!$D$14)</f>
        <v>0</v>
      </c>
      <c r="CF16" s="336">
        <f t="shared" ref="CF16:CF24" si="74">SUM(BY16:CE16)</f>
        <v>0</v>
      </c>
      <c r="CG16" s="293">
        <f>SUMIFS('2a. Database N flows'!$N:$N,'2a. Database N flows'!$D:$D,'3.3a Time series N wasted'!$B16,'2a. Database N flows'!$G:$G,"&lt;&gt;"&amp;$B$20,'2a. Database N flows'!$M:$M,'3.3a Time series N wasted'!CG$15,'2a. Database N flows'!$P:$P,CG$14,'2a. Database N flows'!$U:$U,'3.3a Time series N wasted'!$D$14)</f>
        <v>0</v>
      </c>
      <c r="CH16" s="293">
        <f>SUMIFS('2a. Database N flows'!$N:$N,'2a. Database N flows'!$D:$D,'3.3a Time series N wasted'!$B16,'2a. Database N flows'!$G:$G,"&lt;&gt;"&amp;$B$20,'2a. Database N flows'!$M:$M,'3.3a Time series N wasted'!CH$15,'2a. Database N flows'!$P:$P,CH$14,'2a. Database N flows'!$U:$U,'3.3a Time series N wasted'!$D$14)</f>
        <v>0</v>
      </c>
      <c r="CI16" s="293">
        <f>SUMIFS('2a. Database N flows'!$N:$N,'2a. Database N flows'!$D:$D,'3.3a Time series N wasted'!$B16,'2a. Database N flows'!$G:$G,"&lt;&gt;"&amp;$B$20,'2a. Database N flows'!$M:$M,'3.3a Time series N wasted'!CI$15,'2a. Database N flows'!$P:$P,CI$14,'2a. Database N flows'!$U:$U,'3.3a Time series N wasted'!$D$14)</f>
        <v>0</v>
      </c>
      <c r="CJ16" s="293">
        <f>SUMIFS('2a. Database N flows'!$N:$N,'2a. Database N flows'!$D:$D,'3.3a Time series N wasted'!$B16,'2a. Database N flows'!$G:$G,"&lt;&gt;"&amp;$B$20,'2a. Database N flows'!$M:$M,'3.3a Time series N wasted'!CJ$15,'2a. Database N flows'!$P:$P,CJ$14,'2a. Database N flows'!$U:$U,'3.3a Time series N wasted'!$D$14)</f>
        <v>0</v>
      </c>
      <c r="CK16" s="293">
        <f>SUMIFS('2a. Database N flows'!$N:$N,'2a. Database N flows'!$D:$D,'3.3a Time series N wasted'!$B16,'2a. Database N flows'!$G:$G,"&lt;&gt;"&amp;$B$20,'2a. Database N flows'!$M:$M,'3.3a Time series N wasted'!CK$15,'2a. Database N flows'!$P:$P,CK$14,'2a. Database N flows'!$U:$U,'3.3a Time series N wasted'!$D$14)</f>
        <v>0</v>
      </c>
      <c r="CL16" s="293">
        <f>SUMIFS('2a. Database N flows'!$N:$N,'2a. Database N flows'!$D:$D,'3.3a Time series N wasted'!$B16,'2a. Database N flows'!$G:$G,"&lt;&gt;"&amp;$B$20,'2a. Database N flows'!$M:$M,'3.3a Time series N wasted'!CL$15,'2a. Database N flows'!$P:$P,CL$14,'2a. Database N flows'!$U:$U,'3.3a Time series N wasted'!$D$14)</f>
        <v>0</v>
      </c>
      <c r="CM16" s="293">
        <f>SUMIFS('2a. Database N flows'!$N:$N,'2a. Database N flows'!$D:$D,'3.3a Time series N wasted'!$B16,'2a. Database N flows'!$G:$G,"&lt;&gt;"&amp;$B$20,'2a. Database N flows'!$M:$M,'3.3a Time series N wasted'!CM$15,'2a. Database N flows'!$P:$P,CM$14,'2a. Database N flows'!$U:$U,'3.3a Time series N wasted'!$D$14)</f>
        <v>0</v>
      </c>
      <c r="CN16" s="336">
        <f t="shared" ref="CN16:CN24" si="75">SUM(CG16:CM16)</f>
        <v>0</v>
      </c>
      <c r="CO16" s="293">
        <f>SUMIFS('2a. Database N flows'!$N:$N,'2a. Database N flows'!$D:$D,'3.3a Time series N wasted'!$B16,'2a. Database N flows'!$G:$G,"&lt;&gt;"&amp;$B$20,'2a. Database N flows'!$M:$M,'3.3a Time series N wasted'!CO$15,'2a. Database N flows'!$P:$P,CO$14,'2a. Database N flows'!$U:$U,'3.3a Time series N wasted'!$D$14)</f>
        <v>0</v>
      </c>
      <c r="CP16" s="293">
        <f>SUMIFS('2a. Database N flows'!$N:$N,'2a. Database N flows'!$D:$D,'3.3a Time series N wasted'!$B16,'2a. Database N flows'!$G:$G,"&lt;&gt;"&amp;$B$20,'2a. Database N flows'!$M:$M,'3.3a Time series N wasted'!CP$15,'2a. Database N flows'!$P:$P,CP$14,'2a. Database N flows'!$U:$U,'3.3a Time series N wasted'!$D$14)</f>
        <v>0</v>
      </c>
      <c r="CQ16" s="293">
        <f>SUMIFS('2a. Database N flows'!$N:$N,'2a. Database N flows'!$D:$D,'3.3a Time series N wasted'!$B16,'2a. Database N flows'!$G:$G,"&lt;&gt;"&amp;$B$20,'2a. Database N flows'!$M:$M,'3.3a Time series N wasted'!CQ$15,'2a. Database N flows'!$P:$P,CQ$14,'2a. Database N flows'!$U:$U,'3.3a Time series N wasted'!$D$14)</f>
        <v>0</v>
      </c>
      <c r="CR16" s="293">
        <f>SUMIFS('2a. Database N flows'!$N:$N,'2a. Database N flows'!$D:$D,'3.3a Time series N wasted'!$B16,'2a. Database N flows'!$G:$G,"&lt;&gt;"&amp;$B$20,'2a. Database N flows'!$M:$M,'3.3a Time series N wasted'!CR$15,'2a. Database N flows'!$P:$P,CR$14,'2a. Database N flows'!$U:$U,'3.3a Time series N wasted'!$D$14)</f>
        <v>0</v>
      </c>
      <c r="CS16" s="293">
        <f>SUMIFS('2a. Database N flows'!$N:$N,'2a. Database N flows'!$D:$D,'3.3a Time series N wasted'!$B16,'2a. Database N flows'!$G:$G,"&lt;&gt;"&amp;$B$20,'2a. Database N flows'!$M:$M,'3.3a Time series N wasted'!CS$15,'2a. Database N flows'!$P:$P,CS$14,'2a. Database N flows'!$U:$U,'3.3a Time series N wasted'!$D$14)</f>
        <v>0</v>
      </c>
      <c r="CT16" s="293">
        <f>SUMIFS('2a. Database N flows'!$N:$N,'2a. Database N flows'!$D:$D,'3.3a Time series N wasted'!$B16,'2a. Database N flows'!$G:$G,"&lt;&gt;"&amp;$B$20,'2a. Database N flows'!$M:$M,'3.3a Time series N wasted'!CT$15,'2a. Database N flows'!$P:$P,CT$14,'2a. Database N flows'!$U:$U,'3.3a Time series N wasted'!$D$14)</f>
        <v>0</v>
      </c>
      <c r="CU16" s="293">
        <f>SUMIFS('2a. Database N flows'!$N:$N,'2a. Database N flows'!$D:$D,'3.3a Time series N wasted'!$B16,'2a. Database N flows'!$G:$G,"&lt;&gt;"&amp;$B$20,'2a. Database N flows'!$M:$M,'3.3a Time series N wasted'!CU$15,'2a. Database N flows'!$P:$P,CU$14,'2a. Database N flows'!$U:$U,'3.3a Time series N wasted'!$D$14)</f>
        <v>0</v>
      </c>
      <c r="CV16" s="336">
        <f t="shared" ref="CV16:CV24" si="76">SUM(CO16:CU16)</f>
        <v>0</v>
      </c>
      <c r="CY16" s="279"/>
    </row>
    <row r="17" spans="1:106" s="277" customFormat="1" x14ac:dyDescent="0.25">
      <c r="A17" s="403"/>
      <c r="B17" s="403" t="s">
        <v>72</v>
      </c>
      <c r="D17" s="292" t="s">
        <v>278</v>
      </c>
      <c r="E17" s="293">
        <f>SUMIFS('2a. Database N flows'!$N:$N,'2a. Database N flows'!$D:$D,'3.3a Time series N wasted'!$B17,'2a. Database N flows'!$G:$G,"&lt;&gt;"&amp;$B$20,'2a. Database N flows'!$M:$M,'3.3a Time series N wasted'!E$15,'2a. Database N flows'!$P:$P,E$14,'2a. Database N flows'!$U:$U,'3.3a Time series N wasted'!$D$14)</f>
        <v>1.25</v>
      </c>
      <c r="F17" s="293">
        <f>SUMIFS('2a. Database N flows'!$N:$N,'2a. Database N flows'!$D:$D,'3.3a Time series N wasted'!$B17,'2a. Database N flows'!$G:$G,"&lt;&gt;"&amp;$B$20,'2a. Database N flows'!$M:$M,'3.3a Time series N wasted'!F$15,'2a. Database N flows'!$P:$P,F$14,'2a. Database N flows'!$U:$U,'3.3a Time series N wasted'!$D$14)</f>
        <v>1.25</v>
      </c>
      <c r="G17" s="293">
        <f>SUMIFS('2a. Database N flows'!$N:$N,'2a. Database N flows'!$D:$D,'3.3a Time series N wasted'!$B17,'2a. Database N flows'!$G:$G,"&lt;&gt;"&amp;$B$20,'2a. Database N flows'!$M:$M,'3.3a Time series N wasted'!G$15,'2a. Database N flows'!$P:$P,G$14,'2a. Database N flows'!$U:$U,'3.3a Time series N wasted'!$D$14)</f>
        <v>1.25</v>
      </c>
      <c r="H17" s="293">
        <f>SUMIFS('2a. Database N flows'!$N:$N,'2a. Database N flows'!$D:$D,'3.3a Time series N wasted'!$B17,'2a. Database N flows'!$G:$G,"&lt;&gt;"&amp;$B$20,'2a. Database N flows'!$M:$M,'3.3a Time series N wasted'!H$15,'2a. Database N flows'!$P:$P,H$14,'2a. Database N flows'!$U:$U,'3.3a Time series N wasted'!$D$14)</f>
        <v>7.5</v>
      </c>
      <c r="I17" s="293">
        <f>SUMIFS('2a. Database N flows'!$N:$N,'2a. Database N flows'!$D:$D,'3.3a Time series N wasted'!$B17,'2a. Database N flows'!$G:$G,"&lt;&gt;"&amp;$B$20,'2a. Database N flows'!$M:$M,'3.3a Time series N wasted'!I$15,'2a. Database N flows'!$P:$P,I$14,'2a. Database N flows'!$U:$U,'3.3a Time series N wasted'!$D$14)</f>
        <v>0</v>
      </c>
      <c r="J17" s="293">
        <f>SUMIFS('2a. Database N flows'!$N:$N,'2a. Database N flows'!$D:$D,'3.3a Time series N wasted'!$B17,'2a. Database N flows'!$G:$G,"&lt;&gt;"&amp;$B$20,'2a. Database N flows'!$M:$M,'3.3a Time series N wasted'!J$15,'2a. Database N flows'!$P:$P,J$14,'2a. Database N flows'!$U:$U,'3.3a Time series N wasted'!$D$14)</f>
        <v>0</v>
      </c>
      <c r="K17" s="293">
        <f>SUMIFS('2a. Database N flows'!$N:$N,'2a. Database N flows'!$D:$D,'3.3a Time series N wasted'!$B17,'2a. Database N flows'!$G:$G,"&lt;&gt;"&amp;$B$20,'2a. Database N flows'!$M:$M,'3.3a Time series N wasted'!K$15,'2a. Database N flows'!$P:$P,K$14,'2a. Database N flows'!$U:$U,'3.3a Time series N wasted'!$D$14)</f>
        <v>0</v>
      </c>
      <c r="L17" s="336">
        <f t="shared" si="65"/>
        <v>11.25</v>
      </c>
      <c r="M17" s="293">
        <f>SUMIFS('2a. Database N flows'!$N:$N,'2a. Database N flows'!$D:$D,'3.3a Time series N wasted'!$B17,'2a. Database N flows'!$G:$G,"&lt;&gt;"&amp;$B$20,'2a. Database N flows'!$M:$M,'3.3a Time series N wasted'!M$15,'2a. Database N flows'!$P:$P,M$14,'2a. Database N flows'!$U:$U,'3.3a Time series N wasted'!$D$14)</f>
        <v>1</v>
      </c>
      <c r="N17" s="293">
        <f>SUMIFS('2a. Database N flows'!$N:$N,'2a. Database N flows'!$D:$D,'3.3a Time series N wasted'!$B17,'2a. Database N flows'!$G:$G,"&lt;&gt;"&amp;$B$20,'2a. Database N flows'!$M:$M,'3.3a Time series N wasted'!N$15,'2a. Database N flows'!$P:$P,N$14,'2a. Database N flows'!$U:$U,'3.3a Time series N wasted'!$D$14)</f>
        <v>1</v>
      </c>
      <c r="O17" s="293">
        <f>SUMIFS('2a. Database N flows'!$N:$N,'2a. Database N flows'!$D:$D,'3.3a Time series N wasted'!$B17,'2a. Database N flows'!$G:$G,"&lt;&gt;"&amp;$B$20,'2a. Database N flows'!$M:$M,'3.3a Time series N wasted'!O$15,'2a. Database N flows'!$P:$P,O$14,'2a. Database N flows'!$U:$U,'3.3a Time series N wasted'!$D$14)</f>
        <v>1</v>
      </c>
      <c r="P17" s="293">
        <f>SUMIFS('2a. Database N flows'!$N:$N,'2a. Database N flows'!$D:$D,'3.3a Time series N wasted'!$B17,'2a. Database N flows'!$G:$G,"&lt;&gt;"&amp;$B$20,'2a. Database N flows'!$M:$M,'3.3a Time series N wasted'!P$15,'2a. Database N flows'!$P:$P,P$14,'2a. Database N flows'!$U:$U,'3.3a Time series N wasted'!$D$14)</f>
        <v>6</v>
      </c>
      <c r="Q17" s="293">
        <f>SUMIFS('2a. Database N flows'!$N:$N,'2a. Database N flows'!$D:$D,'3.3a Time series N wasted'!$B17,'2a. Database N flows'!$G:$G,"&lt;&gt;"&amp;$B$20,'2a. Database N flows'!$M:$M,'3.3a Time series N wasted'!Q$15,'2a. Database N flows'!$P:$P,Q$14,'2a. Database N flows'!$U:$U,'3.3a Time series N wasted'!$D$14)</f>
        <v>0</v>
      </c>
      <c r="R17" s="293">
        <f>SUMIFS('2a. Database N flows'!$N:$N,'2a. Database N flows'!$D:$D,'3.3a Time series N wasted'!$B17,'2a. Database N flows'!$G:$G,"&lt;&gt;"&amp;$B$20,'2a. Database N flows'!$M:$M,'3.3a Time series N wasted'!R$15,'2a. Database N flows'!$P:$P,R$14,'2a. Database N flows'!$U:$U,'3.3a Time series N wasted'!$D$14)</f>
        <v>0</v>
      </c>
      <c r="S17" s="293">
        <f>SUMIFS('2a. Database N flows'!$N:$N,'2a. Database N flows'!$D:$D,'3.3a Time series N wasted'!$B17,'2a. Database N flows'!$G:$G,"&lt;&gt;"&amp;$B$20,'2a. Database N flows'!$M:$M,'3.3a Time series N wasted'!S$15,'2a. Database N flows'!$P:$P,S$14,'2a. Database N flows'!$U:$U,'3.3a Time series N wasted'!$D$14)</f>
        <v>0</v>
      </c>
      <c r="T17" s="336">
        <f t="shared" si="66"/>
        <v>9</v>
      </c>
      <c r="U17" s="293">
        <f>SUMIFS('2a. Database N flows'!$N:$N,'2a. Database N flows'!$D:$D,'3.3a Time series N wasted'!$B17,'2a. Database N flows'!$G:$G,"&lt;&gt;"&amp;$B$20,'2a. Database N flows'!$M:$M,'3.3a Time series N wasted'!U$15,'2a. Database N flows'!$P:$P,U$14,'2a. Database N flows'!$U:$U,'3.3a Time series N wasted'!$D$14)</f>
        <v>0.8</v>
      </c>
      <c r="V17" s="293">
        <f>SUMIFS('2a. Database N flows'!$N:$N,'2a. Database N flows'!$D:$D,'3.3a Time series N wasted'!$B17,'2a. Database N flows'!$G:$G,"&lt;&gt;"&amp;$B$20,'2a. Database N flows'!$M:$M,'3.3a Time series N wasted'!V$15,'2a. Database N flows'!$P:$P,V$14,'2a. Database N flows'!$U:$U,'3.3a Time series N wasted'!$D$14)</f>
        <v>0.8</v>
      </c>
      <c r="W17" s="293">
        <f>SUMIFS('2a. Database N flows'!$N:$N,'2a. Database N flows'!$D:$D,'3.3a Time series N wasted'!$B17,'2a. Database N flows'!$G:$G,"&lt;&gt;"&amp;$B$20,'2a. Database N flows'!$M:$M,'3.3a Time series N wasted'!W$15,'2a. Database N flows'!$P:$P,W$14,'2a. Database N flows'!$U:$U,'3.3a Time series N wasted'!$D$14)</f>
        <v>0.8</v>
      </c>
      <c r="X17" s="293">
        <f>SUMIFS('2a. Database N flows'!$N:$N,'2a. Database N flows'!$D:$D,'3.3a Time series N wasted'!$B17,'2a. Database N flows'!$G:$G,"&lt;&gt;"&amp;$B$20,'2a. Database N flows'!$M:$M,'3.3a Time series N wasted'!X$15,'2a. Database N flows'!$P:$P,X$14,'2a. Database N flows'!$U:$U,'3.3a Time series N wasted'!$D$14)</f>
        <v>4.8</v>
      </c>
      <c r="Y17" s="293">
        <f>SUMIFS('2a. Database N flows'!$N:$N,'2a. Database N flows'!$D:$D,'3.3a Time series N wasted'!$B17,'2a. Database N flows'!$G:$G,"&lt;&gt;"&amp;$B$20,'2a. Database N flows'!$M:$M,'3.3a Time series N wasted'!Y$15,'2a. Database N flows'!$P:$P,Y$14,'2a. Database N flows'!$U:$U,'3.3a Time series N wasted'!$D$14)</f>
        <v>0</v>
      </c>
      <c r="Z17" s="293">
        <f>SUMIFS('2a. Database N flows'!$N:$N,'2a. Database N flows'!$D:$D,'3.3a Time series N wasted'!$B17,'2a. Database N flows'!$G:$G,"&lt;&gt;"&amp;$B$20,'2a. Database N flows'!$M:$M,'3.3a Time series N wasted'!Z$15,'2a. Database N flows'!$P:$P,Z$14,'2a. Database N flows'!$U:$U,'3.3a Time series N wasted'!$D$14)</f>
        <v>0</v>
      </c>
      <c r="AA17" s="293">
        <f>SUMIFS('2a. Database N flows'!$N:$N,'2a. Database N flows'!$D:$D,'3.3a Time series N wasted'!$B17,'2a. Database N flows'!$G:$G,"&lt;&gt;"&amp;$B$20,'2a. Database N flows'!$M:$M,'3.3a Time series N wasted'!AA$15,'2a. Database N flows'!$P:$P,AA$14,'2a. Database N flows'!$U:$U,'3.3a Time series N wasted'!$D$14)</f>
        <v>0</v>
      </c>
      <c r="AB17" s="336">
        <f t="shared" si="67"/>
        <v>7.2</v>
      </c>
      <c r="AC17" s="293">
        <f>SUMIFS('2a. Database N flows'!$N:$N,'2a. Database N flows'!$D:$D,'3.3a Time series N wasted'!$B17,'2a. Database N flows'!$G:$G,"&lt;&gt;"&amp;$B$20,'2a. Database N flows'!$M:$M,'3.3a Time series N wasted'!AC$15,'2a. Database N flows'!$P:$P,AC$14,'2a. Database N flows'!$U:$U,'3.3a Time series N wasted'!$D$14)</f>
        <v>0</v>
      </c>
      <c r="AD17" s="293">
        <f>SUMIFS('2a. Database N flows'!$N:$N,'2a. Database N flows'!$D:$D,'3.3a Time series N wasted'!$B17,'2a. Database N flows'!$G:$G,"&lt;&gt;"&amp;$B$20,'2a. Database N flows'!$M:$M,'3.3a Time series N wasted'!AD$15,'2a. Database N flows'!$P:$P,AD$14,'2a. Database N flows'!$U:$U,'3.3a Time series N wasted'!$D$14)</f>
        <v>0</v>
      </c>
      <c r="AE17" s="293">
        <f>SUMIFS('2a. Database N flows'!$N:$N,'2a. Database N flows'!$D:$D,'3.3a Time series N wasted'!$B17,'2a. Database N flows'!$G:$G,"&lt;&gt;"&amp;$B$20,'2a. Database N flows'!$M:$M,'3.3a Time series N wasted'!AE$15,'2a. Database N flows'!$P:$P,AE$14,'2a. Database N flows'!$U:$U,'3.3a Time series N wasted'!$D$14)</f>
        <v>0</v>
      </c>
      <c r="AF17" s="293">
        <f>SUMIFS('2a. Database N flows'!$N:$N,'2a. Database N flows'!$D:$D,'3.3a Time series N wasted'!$B17,'2a. Database N flows'!$G:$G,"&lt;&gt;"&amp;$B$20,'2a. Database N flows'!$M:$M,'3.3a Time series N wasted'!AF$15,'2a. Database N flows'!$P:$P,AF$14,'2a. Database N flows'!$U:$U,'3.3a Time series N wasted'!$D$14)</f>
        <v>0</v>
      </c>
      <c r="AG17" s="293">
        <f>SUMIFS('2a. Database N flows'!$N:$N,'2a. Database N flows'!$D:$D,'3.3a Time series N wasted'!$B17,'2a. Database N flows'!$G:$G,"&lt;&gt;"&amp;$B$20,'2a. Database N flows'!$M:$M,'3.3a Time series N wasted'!AG$15,'2a. Database N flows'!$P:$P,AG$14,'2a. Database N flows'!$U:$U,'3.3a Time series N wasted'!$D$14)</f>
        <v>0</v>
      </c>
      <c r="AH17" s="293">
        <f>SUMIFS('2a. Database N flows'!$N:$N,'2a. Database N flows'!$D:$D,'3.3a Time series N wasted'!$B17,'2a. Database N flows'!$G:$G,"&lt;&gt;"&amp;$B$20,'2a. Database N flows'!$M:$M,'3.3a Time series N wasted'!AH$15,'2a. Database N flows'!$P:$P,AH$14,'2a. Database N flows'!$U:$U,'3.3a Time series N wasted'!$D$14)</f>
        <v>0</v>
      </c>
      <c r="AI17" s="293">
        <f>SUMIFS('2a. Database N flows'!$N:$N,'2a. Database N flows'!$D:$D,'3.3a Time series N wasted'!$B17,'2a. Database N flows'!$G:$G,"&lt;&gt;"&amp;$B$20,'2a. Database N flows'!$M:$M,'3.3a Time series N wasted'!AI$15,'2a. Database N flows'!$P:$P,AI$14,'2a. Database N flows'!$U:$U,'3.3a Time series N wasted'!$D$14)</f>
        <v>0</v>
      </c>
      <c r="AJ17" s="336">
        <f t="shared" si="68"/>
        <v>0</v>
      </c>
      <c r="AK17" s="293">
        <f>SUMIFS('2a. Database N flows'!$N:$N,'2a. Database N flows'!$D:$D,'3.3a Time series N wasted'!$B17,'2a. Database N flows'!$G:$G,"&lt;&gt;"&amp;$B$20,'2a. Database N flows'!$M:$M,'3.3a Time series N wasted'!AK$15,'2a. Database N flows'!$P:$P,AK$14,'2a. Database N flows'!$U:$U,'3.3a Time series N wasted'!$D$14)</f>
        <v>0</v>
      </c>
      <c r="AL17" s="293">
        <f>SUMIFS('2a. Database N flows'!$N:$N,'2a. Database N flows'!$D:$D,'3.3a Time series N wasted'!$B17,'2a. Database N flows'!$G:$G,"&lt;&gt;"&amp;$B$20,'2a. Database N flows'!$M:$M,'3.3a Time series N wasted'!AL$15,'2a. Database N flows'!$P:$P,AL$14,'2a. Database N flows'!$U:$U,'3.3a Time series N wasted'!$D$14)</f>
        <v>0</v>
      </c>
      <c r="AM17" s="293">
        <f>SUMIFS('2a. Database N flows'!$N:$N,'2a. Database N flows'!$D:$D,'3.3a Time series N wasted'!$B17,'2a. Database N flows'!$G:$G,"&lt;&gt;"&amp;$B$20,'2a. Database N flows'!$M:$M,'3.3a Time series N wasted'!AM$15,'2a. Database N flows'!$P:$P,AM$14,'2a. Database N flows'!$U:$U,'3.3a Time series N wasted'!$D$14)</f>
        <v>0</v>
      </c>
      <c r="AN17" s="293">
        <f>SUMIFS('2a. Database N flows'!$N:$N,'2a. Database N flows'!$D:$D,'3.3a Time series N wasted'!$B17,'2a. Database N flows'!$G:$G,"&lt;&gt;"&amp;$B$20,'2a. Database N flows'!$M:$M,'3.3a Time series N wasted'!AN$15,'2a. Database N flows'!$P:$P,AN$14,'2a. Database N flows'!$U:$U,'3.3a Time series N wasted'!$D$14)</f>
        <v>0</v>
      </c>
      <c r="AO17" s="293">
        <f>SUMIFS('2a. Database N flows'!$N:$N,'2a. Database N flows'!$D:$D,'3.3a Time series N wasted'!$B17,'2a. Database N flows'!$G:$G,"&lt;&gt;"&amp;$B$20,'2a. Database N flows'!$M:$M,'3.3a Time series N wasted'!AO$15,'2a. Database N flows'!$P:$P,AO$14,'2a. Database N flows'!$U:$U,'3.3a Time series N wasted'!$D$14)</f>
        <v>0</v>
      </c>
      <c r="AP17" s="293">
        <f>SUMIFS('2a. Database N flows'!$N:$N,'2a. Database N flows'!$D:$D,'3.3a Time series N wasted'!$B17,'2a. Database N flows'!$G:$G,"&lt;&gt;"&amp;$B$20,'2a. Database N flows'!$M:$M,'3.3a Time series N wasted'!AP$15,'2a. Database N flows'!$P:$P,AP$14,'2a. Database N flows'!$U:$U,'3.3a Time series N wasted'!$D$14)</f>
        <v>0</v>
      </c>
      <c r="AQ17" s="293">
        <f>SUMIFS('2a. Database N flows'!$N:$N,'2a. Database N flows'!$D:$D,'3.3a Time series N wasted'!$B17,'2a. Database N flows'!$G:$G,"&lt;&gt;"&amp;$B$20,'2a. Database N flows'!$M:$M,'3.3a Time series N wasted'!AQ$15,'2a. Database N flows'!$P:$P,AQ$14,'2a. Database N flows'!$U:$U,'3.3a Time series N wasted'!$D$14)</f>
        <v>0</v>
      </c>
      <c r="AR17" s="336">
        <f t="shared" si="69"/>
        <v>0</v>
      </c>
      <c r="AS17" s="293">
        <f>SUMIFS('2a. Database N flows'!$N:$N,'2a. Database N flows'!$D:$D,'3.3a Time series N wasted'!$B17,'2a. Database N flows'!$G:$G,"&lt;&gt;"&amp;$B$20,'2a. Database N flows'!$M:$M,'3.3a Time series N wasted'!AS$15,'2a. Database N flows'!$P:$P,AS$14,'2a. Database N flows'!$U:$U,'3.3a Time series N wasted'!$D$14)</f>
        <v>0</v>
      </c>
      <c r="AT17" s="293">
        <f>SUMIFS('2a. Database N flows'!$N:$N,'2a. Database N flows'!$D:$D,'3.3a Time series N wasted'!$B17,'2a. Database N flows'!$G:$G,"&lt;&gt;"&amp;$B$20,'2a. Database N flows'!$M:$M,'3.3a Time series N wasted'!AT$15,'2a. Database N flows'!$P:$P,AT$14,'2a. Database N flows'!$U:$U,'3.3a Time series N wasted'!$D$14)</f>
        <v>0</v>
      </c>
      <c r="AU17" s="293">
        <f>SUMIFS('2a. Database N flows'!$N:$N,'2a. Database N flows'!$D:$D,'3.3a Time series N wasted'!$B17,'2a. Database N flows'!$G:$G,"&lt;&gt;"&amp;$B$20,'2a. Database N flows'!$M:$M,'3.3a Time series N wasted'!AU$15,'2a. Database N flows'!$P:$P,AU$14,'2a. Database N flows'!$U:$U,'3.3a Time series N wasted'!$D$14)</f>
        <v>0</v>
      </c>
      <c r="AV17" s="293">
        <f>SUMIFS('2a. Database N flows'!$N:$N,'2a. Database N flows'!$D:$D,'3.3a Time series N wasted'!$B17,'2a. Database N flows'!$G:$G,"&lt;&gt;"&amp;$B$20,'2a. Database N flows'!$M:$M,'3.3a Time series N wasted'!AV$15,'2a. Database N flows'!$P:$P,AV$14,'2a. Database N flows'!$U:$U,'3.3a Time series N wasted'!$D$14)</f>
        <v>0</v>
      </c>
      <c r="AW17" s="293">
        <f>SUMIFS('2a. Database N flows'!$N:$N,'2a. Database N flows'!$D:$D,'3.3a Time series N wasted'!$B17,'2a. Database N flows'!$G:$G,"&lt;&gt;"&amp;$B$20,'2a. Database N flows'!$M:$M,'3.3a Time series N wasted'!AW$15,'2a. Database N flows'!$P:$P,AW$14,'2a. Database N flows'!$U:$U,'3.3a Time series N wasted'!$D$14)</f>
        <v>0</v>
      </c>
      <c r="AX17" s="293">
        <f>SUMIFS('2a. Database N flows'!$N:$N,'2a. Database N flows'!$D:$D,'3.3a Time series N wasted'!$B17,'2a. Database N flows'!$G:$G,"&lt;&gt;"&amp;$B$20,'2a. Database N flows'!$M:$M,'3.3a Time series N wasted'!AX$15,'2a. Database N flows'!$P:$P,AX$14,'2a. Database N flows'!$U:$U,'3.3a Time series N wasted'!$D$14)</f>
        <v>0</v>
      </c>
      <c r="AY17" s="293">
        <f>SUMIFS('2a. Database N flows'!$N:$N,'2a. Database N flows'!$D:$D,'3.3a Time series N wasted'!$B17,'2a. Database N flows'!$G:$G,"&lt;&gt;"&amp;$B$20,'2a. Database N flows'!$M:$M,'3.3a Time series N wasted'!AY$15,'2a. Database N flows'!$P:$P,AY$14,'2a. Database N flows'!$U:$U,'3.3a Time series N wasted'!$D$14)</f>
        <v>0</v>
      </c>
      <c r="AZ17" s="336">
        <f t="shared" si="70"/>
        <v>0</v>
      </c>
      <c r="BA17" s="293">
        <f>SUMIFS('2a. Database N flows'!$N:$N,'2a. Database N flows'!$D:$D,'3.3a Time series N wasted'!$B17,'2a. Database N flows'!$G:$G,"&lt;&gt;"&amp;$B$20,'2a. Database N flows'!$M:$M,'3.3a Time series N wasted'!BA$15,'2a. Database N flows'!$P:$P,BA$14,'2a. Database N flows'!$U:$U,'3.3a Time series N wasted'!$D$14)</f>
        <v>0</v>
      </c>
      <c r="BB17" s="293">
        <f>SUMIFS('2a. Database N flows'!$N:$N,'2a. Database N flows'!$D:$D,'3.3a Time series N wasted'!$B17,'2a. Database N flows'!$G:$G,"&lt;&gt;"&amp;$B$20,'2a. Database N flows'!$M:$M,'3.3a Time series N wasted'!BB$15,'2a. Database N flows'!$P:$P,BB$14,'2a. Database N flows'!$U:$U,'3.3a Time series N wasted'!$D$14)</f>
        <v>0</v>
      </c>
      <c r="BC17" s="293">
        <f>SUMIFS('2a. Database N flows'!$N:$N,'2a. Database N flows'!$D:$D,'3.3a Time series N wasted'!$B17,'2a. Database N flows'!$G:$G,"&lt;&gt;"&amp;$B$20,'2a. Database N flows'!$M:$M,'3.3a Time series N wasted'!BC$15,'2a. Database N flows'!$P:$P,BC$14,'2a. Database N flows'!$U:$U,'3.3a Time series N wasted'!$D$14)</f>
        <v>0</v>
      </c>
      <c r="BD17" s="293">
        <f>SUMIFS('2a. Database N flows'!$N:$N,'2a. Database N flows'!$D:$D,'3.3a Time series N wasted'!$B17,'2a. Database N flows'!$G:$G,"&lt;&gt;"&amp;$B$20,'2a. Database N flows'!$M:$M,'3.3a Time series N wasted'!BD$15,'2a. Database N flows'!$P:$P,BD$14,'2a. Database N flows'!$U:$U,'3.3a Time series N wasted'!$D$14)</f>
        <v>0</v>
      </c>
      <c r="BE17" s="293">
        <f>SUMIFS('2a. Database N flows'!$N:$N,'2a. Database N flows'!$D:$D,'3.3a Time series N wasted'!$B17,'2a. Database N flows'!$G:$G,"&lt;&gt;"&amp;$B$20,'2a. Database N flows'!$M:$M,'3.3a Time series N wasted'!BE$15,'2a. Database N flows'!$P:$P,BE$14,'2a. Database N flows'!$U:$U,'3.3a Time series N wasted'!$D$14)</f>
        <v>0</v>
      </c>
      <c r="BF17" s="293">
        <f>SUMIFS('2a. Database N flows'!$N:$N,'2a. Database N flows'!$D:$D,'3.3a Time series N wasted'!$B17,'2a. Database N flows'!$G:$G,"&lt;&gt;"&amp;$B$20,'2a. Database N flows'!$M:$M,'3.3a Time series N wasted'!BF$15,'2a. Database N flows'!$P:$P,BF$14,'2a. Database N flows'!$U:$U,'3.3a Time series N wasted'!$D$14)</f>
        <v>0</v>
      </c>
      <c r="BG17" s="293">
        <f>SUMIFS('2a. Database N flows'!$N:$N,'2a. Database N flows'!$D:$D,'3.3a Time series N wasted'!$B17,'2a. Database N flows'!$G:$G,"&lt;&gt;"&amp;$B$20,'2a. Database N flows'!$M:$M,'3.3a Time series N wasted'!BG$15,'2a. Database N flows'!$P:$P,BG$14,'2a. Database N flows'!$U:$U,'3.3a Time series N wasted'!$D$14)</f>
        <v>0</v>
      </c>
      <c r="BH17" s="336">
        <f t="shared" si="71"/>
        <v>0</v>
      </c>
      <c r="BI17" s="293">
        <f>SUMIFS('2a. Database N flows'!$N:$N,'2a. Database N flows'!$D:$D,'3.3a Time series N wasted'!$B17,'2a. Database N flows'!$G:$G,"&lt;&gt;"&amp;$B$20,'2a. Database N flows'!$M:$M,'3.3a Time series N wasted'!BI$15,'2a. Database N flows'!$P:$P,BI$14,'2a. Database N flows'!$U:$U,'3.3a Time series N wasted'!$D$14)</f>
        <v>0</v>
      </c>
      <c r="BJ17" s="293">
        <f>SUMIFS('2a. Database N flows'!$N:$N,'2a. Database N flows'!$D:$D,'3.3a Time series N wasted'!$B17,'2a. Database N flows'!$G:$G,"&lt;&gt;"&amp;$B$20,'2a. Database N flows'!$M:$M,'3.3a Time series N wasted'!BJ$15,'2a. Database N flows'!$P:$P,BJ$14,'2a. Database N flows'!$U:$U,'3.3a Time series N wasted'!$D$14)</f>
        <v>0</v>
      </c>
      <c r="BK17" s="293">
        <f>SUMIFS('2a. Database N flows'!$N:$N,'2a. Database N flows'!$D:$D,'3.3a Time series N wasted'!$B17,'2a. Database N flows'!$G:$G,"&lt;&gt;"&amp;$B$20,'2a. Database N flows'!$M:$M,'3.3a Time series N wasted'!BK$15,'2a. Database N flows'!$P:$P,BK$14,'2a. Database N flows'!$U:$U,'3.3a Time series N wasted'!$D$14)</f>
        <v>0</v>
      </c>
      <c r="BL17" s="293">
        <f>SUMIFS('2a. Database N flows'!$N:$N,'2a. Database N flows'!$D:$D,'3.3a Time series N wasted'!$B17,'2a. Database N flows'!$G:$G,"&lt;&gt;"&amp;$B$20,'2a. Database N flows'!$M:$M,'3.3a Time series N wasted'!BL$15,'2a. Database N flows'!$P:$P,BL$14,'2a. Database N flows'!$U:$U,'3.3a Time series N wasted'!$D$14)</f>
        <v>0</v>
      </c>
      <c r="BM17" s="293">
        <f>SUMIFS('2a. Database N flows'!$N:$N,'2a. Database N flows'!$D:$D,'3.3a Time series N wasted'!$B17,'2a. Database N flows'!$G:$G,"&lt;&gt;"&amp;$B$20,'2a. Database N flows'!$M:$M,'3.3a Time series N wasted'!BM$15,'2a. Database N flows'!$P:$P,BM$14,'2a. Database N flows'!$U:$U,'3.3a Time series N wasted'!$D$14)</f>
        <v>0</v>
      </c>
      <c r="BN17" s="293">
        <f>SUMIFS('2a. Database N flows'!$N:$N,'2a. Database N flows'!$D:$D,'3.3a Time series N wasted'!$B17,'2a. Database N flows'!$G:$G,"&lt;&gt;"&amp;$B$20,'2a. Database N flows'!$M:$M,'3.3a Time series N wasted'!BN$15,'2a. Database N flows'!$P:$P,BN$14,'2a. Database N flows'!$U:$U,'3.3a Time series N wasted'!$D$14)</f>
        <v>0</v>
      </c>
      <c r="BO17" s="293">
        <f>SUMIFS('2a. Database N flows'!$N:$N,'2a. Database N flows'!$D:$D,'3.3a Time series N wasted'!$B17,'2a. Database N flows'!$G:$G,"&lt;&gt;"&amp;$B$20,'2a. Database N flows'!$M:$M,'3.3a Time series N wasted'!BO$15,'2a. Database N flows'!$P:$P,BO$14,'2a. Database N flows'!$U:$U,'3.3a Time series N wasted'!$D$14)</f>
        <v>0</v>
      </c>
      <c r="BP17" s="336">
        <f t="shared" si="72"/>
        <v>0</v>
      </c>
      <c r="BQ17" s="293">
        <f>SUMIFS('2a. Database N flows'!$N:$N,'2a. Database N flows'!$D:$D,'3.3a Time series N wasted'!$B17,'2a. Database N flows'!$G:$G,"&lt;&gt;"&amp;$B$20,'2a. Database N flows'!$M:$M,'3.3a Time series N wasted'!BQ$15,'2a. Database N flows'!$P:$P,BQ$14,'2a. Database N flows'!$U:$U,'3.3a Time series N wasted'!$D$14)</f>
        <v>0</v>
      </c>
      <c r="BR17" s="293">
        <f>SUMIFS('2a. Database N flows'!$N:$N,'2a. Database N flows'!$D:$D,'3.3a Time series N wasted'!$B17,'2a. Database N flows'!$G:$G,"&lt;&gt;"&amp;$B$20,'2a. Database N flows'!$M:$M,'3.3a Time series N wasted'!BR$15,'2a. Database N flows'!$P:$P,BR$14,'2a. Database N flows'!$U:$U,'3.3a Time series N wasted'!$D$14)</f>
        <v>0</v>
      </c>
      <c r="BS17" s="293">
        <f>SUMIFS('2a. Database N flows'!$N:$N,'2a. Database N flows'!$D:$D,'3.3a Time series N wasted'!$B17,'2a. Database N flows'!$G:$G,"&lt;&gt;"&amp;$B$20,'2a. Database N flows'!$M:$M,'3.3a Time series N wasted'!BS$15,'2a. Database N flows'!$P:$P,BS$14,'2a. Database N flows'!$U:$U,'3.3a Time series N wasted'!$D$14)</f>
        <v>0</v>
      </c>
      <c r="BT17" s="293">
        <f>SUMIFS('2a. Database N flows'!$N:$N,'2a. Database N flows'!$D:$D,'3.3a Time series N wasted'!$B17,'2a. Database N flows'!$G:$G,"&lt;&gt;"&amp;$B$20,'2a. Database N flows'!$M:$M,'3.3a Time series N wasted'!BT$15,'2a. Database N flows'!$P:$P,BT$14,'2a. Database N flows'!$U:$U,'3.3a Time series N wasted'!$D$14)</f>
        <v>0</v>
      </c>
      <c r="BU17" s="293">
        <f>SUMIFS('2a. Database N flows'!$N:$N,'2a. Database N flows'!$D:$D,'3.3a Time series N wasted'!$B17,'2a. Database N flows'!$G:$G,"&lt;&gt;"&amp;$B$20,'2a. Database N flows'!$M:$M,'3.3a Time series N wasted'!BU$15,'2a. Database N flows'!$P:$P,BU$14,'2a. Database N flows'!$U:$U,'3.3a Time series N wasted'!$D$14)</f>
        <v>0</v>
      </c>
      <c r="BV17" s="293">
        <f>SUMIFS('2a. Database N flows'!$N:$N,'2a. Database N flows'!$D:$D,'3.3a Time series N wasted'!$B17,'2a. Database N flows'!$G:$G,"&lt;&gt;"&amp;$B$20,'2a. Database N flows'!$M:$M,'3.3a Time series N wasted'!BV$15,'2a. Database N flows'!$P:$P,BV$14,'2a. Database N flows'!$U:$U,'3.3a Time series N wasted'!$D$14)</f>
        <v>0</v>
      </c>
      <c r="BW17" s="293">
        <f>SUMIFS('2a. Database N flows'!$N:$N,'2a. Database N flows'!$D:$D,'3.3a Time series N wasted'!$B17,'2a. Database N flows'!$G:$G,"&lt;&gt;"&amp;$B$20,'2a. Database N flows'!$M:$M,'3.3a Time series N wasted'!BW$15,'2a. Database N flows'!$P:$P,BW$14,'2a. Database N flows'!$U:$U,'3.3a Time series N wasted'!$D$14)</f>
        <v>0</v>
      </c>
      <c r="BX17" s="336">
        <f t="shared" si="73"/>
        <v>0</v>
      </c>
      <c r="BY17" s="293">
        <f>SUMIFS('2a. Database N flows'!$N:$N,'2a. Database N flows'!$D:$D,'3.3a Time series N wasted'!$B17,'2a. Database N flows'!$G:$G,"&lt;&gt;"&amp;$B$20,'2a. Database N flows'!$M:$M,'3.3a Time series N wasted'!BY$15,'2a. Database N flows'!$P:$P,BY$14,'2a. Database N flows'!$U:$U,'3.3a Time series N wasted'!$D$14)</f>
        <v>0</v>
      </c>
      <c r="BZ17" s="293">
        <f>SUMIFS('2a. Database N flows'!$N:$N,'2a. Database N flows'!$D:$D,'3.3a Time series N wasted'!$B17,'2a. Database N flows'!$G:$G,"&lt;&gt;"&amp;$B$20,'2a. Database N flows'!$M:$M,'3.3a Time series N wasted'!BZ$15,'2a. Database N flows'!$P:$P,BZ$14,'2a. Database N flows'!$U:$U,'3.3a Time series N wasted'!$D$14)</f>
        <v>0</v>
      </c>
      <c r="CA17" s="293">
        <f>SUMIFS('2a. Database N flows'!$N:$N,'2a. Database N flows'!$D:$D,'3.3a Time series N wasted'!$B17,'2a. Database N flows'!$G:$G,"&lt;&gt;"&amp;$B$20,'2a. Database N flows'!$M:$M,'3.3a Time series N wasted'!CA$15,'2a. Database N flows'!$P:$P,CA$14,'2a. Database N flows'!$U:$U,'3.3a Time series N wasted'!$D$14)</f>
        <v>0</v>
      </c>
      <c r="CB17" s="293">
        <f>SUMIFS('2a. Database N flows'!$N:$N,'2a. Database N flows'!$D:$D,'3.3a Time series N wasted'!$B17,'2a. Database N flows'!$G:$G,"&lt;&gt;"&amp;$B$20,'2a. Database N flows'!$M:$M,'3.3a Time series N wasted'!CB$15,'2a. Database N flows'!$P:$P,CB$14,'2a. Database N flows'!$U:$U,'3.3a Time series N wasted'!$D$14)</f>
        <v>0</v>
      </c>
      <c r="CC17" s="293">
        <f>SUMIFS('2a. Database N flows'!$N:$N,'2a. Database N flows'!$D:$D,'3.3a Time series N wasted'!$B17,'2a. Database N flows'!$G:$G,"&lt;&gt;"&amp;$B$20,'2a. Database N flows'!$M:$M,'3.3a Time series N wasted'!CC$15,'2a. Database N flows'!$P:$P,CC$14,'2a. Database N flows'!$U:$U,'3.3a Time series N wasted'!$D$14)</f>
        <v>0</v>
      </c>
      <c r="CD17" s="293">
        <f>SUMIFS('2a. Database N flows'!$N:$N,'2a. Database N flows'!$D:$D,'3.3a Time series N wasted'!$B17,'2a. Database N flows'!$G:$G,"&lt;&gt;"&amp;$B$20,'2a. Database N flows'!$M:$M,'3.3a Time series N wasted'!CD$15,'2a. Database N flows'!$P:$P,CD$14,'2a. Database N flows'!$U:$U,'3.3a Time series N wasted'!$D$14)</f>
        <v>0</v>
      </c>
      <c r="CE17" s="293">
        <f>SUMIFS('2a. Database N flows'!$N:$N,'2a. Database N flows'!$D:$D,'3.3a Time series N wasted'!$B17,'2a. Database N flows'!$G:$G,"&lt;&gt;"&amp;$B$20,'2a. Database N flows'!$M:$M,'3.3a Time series N wasted'!CE$15,'2a. Database N flows'!$P:$P,CE$14,'2a. Database N flows'!$U:$U,'3.3a Time series N wasted'!$D$14)</f>
        <v>0</v>
      </c>
      <c r="CF17" s="336">
        <f t="shared" si="74"/>
        <v>0</v>
      </c>
      <c r="CG17" s="293">
        <f>SUMIFS('2a. Database N flows'!$N:$N,'2a. Database N flows'!$D:$D,'3.3a Time series N wasted'!$B17,'2a. Database N flows'!$G:$G,"&lt;&gt;"&amp;$B$20,'2a. Database N flows'!$M:$M,'3.3a Time series N wasted'!CG$15,'2a. Database N flows'!$P:$P,CG$14,'2a. Database N flows'!$U:$U,'3.3a Time series N wasted'!$D$14)</f>
        <v>0</v>
      </c>
      <c r="CH17" s="293">
        <f>SUMIFS('2a. Database N flows'!$N:$N,'2a. Database N flows'!$D:$D,'3.3a Time series N wasted'!$B17,'2a. Database N flows'!$G:$G,"&lt;&gt;"&amp;$B$20,'2a. Database N flows'!$M:$M,'3.3a Time series N wasted'!CH$15,'2a. Database N flows'!$P:$P,CH$14,'2a. Database N flows'!$U:$U,'3.3a Time series N wasted'!$D$14)</f>
        <v>0</v>
      </c>
      <c r="CI17" s="293">
        <f>SUMIFS('2a. Database N flows'!$N:$N,'2a. Database N flows'!$D:$D,'3.3a Time series N wasted'!$B17,'2a. Database N flows'!$G:$G,"&lt;&gt;"&amp;$B$20,'2a. Database N flows'!$M:$M,'3.3a Time series N wasted'!CI$15,'2a. Database N flows'!$P:$P,CI$14,'2a. Database N flows'!$U:$U,'3.3a Time series N wasted'!$D$14)</f>
        <v>0</v>
      </c>
      <c r="CJ17" s="293">
        <f>SUMIFS('2a. Database N flows'!$N:$N,'2a. Database N flows'!$D:$D,'3.3a Time series N wasted'!$B17,'2a. Database N flows'!$G:$G,"&lt;&gt;"&amp;$B$20,'2a. Database N flows'!$M:$M,'3.3a Time series N wasted'!CJ$15,'2a. Database N flows'!$P:$P,CJ$14,'2a. Database N flows'!$U:$U,'3.3a Time series N wasted'!$D$14)</f>
        <v>0</v>
      </c>
      <c r="CK17" s="293">
        <f>SUMIFS('2a. Database N flows'!$N:$N,'2a. Database N flows'!$D:$D,'3.3a Time series N wasted'!$B17,'2a. Database N flows'!$G:$G,"&lt;&gt;"&amp;$B$20,'2a. Database N flows'!$M:$M,'3.3a Time series N wasted'!CK$15,'2a. Database N flows'!$P:$P,CK$14,'2a. Database N flows'!$U:$U,'3.3a Time series N wasted'!$D$14)</f>
        <v>0</v>
      </c>
      <c r="CL17" s="293">
        <f>SUMIFS('2a. Database N flows'!$N:$N,'2a. Database N flows'!$D:$D,'3.3a Time series N wasted'!$B17,'2a. Database N flows'!$G:$G,"&lt;&gt;"&amp;$B$20,'2a. Database N flows'!$M:$M,'3.3a Time series N wasted'!CL$15,'2a. Database N flows'!$P:$P,CL$14,'2a. Database N flows'!$U:$U,'3.3a Time series N wasted'!$D$14)</f>
        <v>0</v>
      </c>
      <c r="CM17" s="293">
        <f>SUMIFS('2a. Database N flows'!$N:$N,'2a. Database N flows'!$D:$D,'3.3a Time series N wasted'!$B17,'2a. Database N flows'!$G:$G,"&lt;&gt;"&amp;$B$20,'2a. Database N flows'!$M:$M,'3.3a Time series N wasted'!CM$15,'2a. Database N flows'!$P:$P,CM$14,'2a. Database N flows'!$U:$U,'3.3a Time series N wasted'!$D$14)</f>
        <v>0</v>
      </c>
      <c r="CN17" s="336">
        <f t="shared" si="75"/>
        <v>0</v>
      </c>
      <c r="CO17" s="293">
        <f>SUMIFS('2a. Database N flows'!$N:$N,'2a. Database N flows'!$D:$D,'3.3a Time series N wasted'!$B17,'2a. Database N flows'!$G:$G,"&lt;&gt;"&amp;$B$20,'2a. Database N flows'!$M:$M,'3.3a Time series N wasted'!CO$15,'2a. Database N flows'!$P:$P,CO$14,'2a. Database N flows'!$U:$U,'3.3a Time series N wasted'!$D$14)</f>
        <v>0</v>
      </c>
      <c r="CP17" s="293">
        <f>SUMIFS('2a. Database N flows'!$N:$N,'2a. Database N flows'!$D:$D,'3.3a Time series N wasted'!$B17,'2a. Database N flows'!$G:$G,"&lt;&gt;"&amp;$B$20,'2a. Database N flows'!$M:$M,'3.3a Time series N wasted'!CP$15,'2a. Database N flows'!$P:$P,CP$14,'2a. Database N flows'!$U:$U,'3.3a Time series N wasted'!$D$14)</f>
        <v>0</v>
      </c>
      <c r="CQ17" s="293">
        <f>SUMIFS('2a. Database N flows'!$N:$N,'2a. Database N flows'!$D:$D,'3.3a Time series N wasted'!$B17,'2a. Database N flows'!$G:$G,"&lt;&gt;"&amp;$B$20,'2a. Database N flows'!$M:$M,'3.3a Time series N wasted'!CQ$15,'2a. Database N flows'!$P:$P,CQ$14,'2a. Database N flows'!$U:$U,'3.3a Time series N wasted'!$D$14)</f>
        <v>0</v>
      </c>
      <c r="CR17" s="293">
        <f>SUMIFS('2a. Database N flows'!$N:$N,'2a. Database N flows'!$D:$D,'3.3a Time series N wasted'!$B17,'2a. Database N flows'!$G:$G,"&lt;&gt;"&amp;$B$20,'2a. Database N flows'!$M:$M,'3.3a Time series N wasted'!CR$15,'2a. Database N flows'!$P:$P,CR$14,'2a. Database N flows'!$U:$U,'3.3a Time series N wasted'!$D$14)</f>
        <v>0</v>
      </c>
      <c r="CS17" s="293">
        <f>SUMIFS('2a. Database N flows'!$N:$N,'2a. Database N flows'!$D:$D,'3.3a Time series N wasted'!$B17,'2a. Database N flows'!$G:$G,"&lt;&gt;"&amp;$B$20,'2a. Database N flows'!$M:$M,'3.3a Time series N wasted'!CS$15,'2a. Database N flows'!$P:$P,CS$14,'2a. Database N flows'!$U:$U,'3.3a Time series N wasted'!$D$14)</f>
        <v>0</v>
      </c>
      <c r="CT17" s="293">
        <f>SUMIFS('2a. Database N flows'!$N:$N,'2a. Database N flows'!$D:$D,'3.3a Time series N wasted'!$B17,'2a. Database N flows'!$G:$G,"&lt;&gt;"&amp;$B$20,'2a. Database N flows'!$M:$M,'3.3a Time series N wasted'!CT$15,'2a. Database N flows'!$P:$P,CT$14,'2a. Database N flows'!$U:$U,'3.3a Time series N wasted'!$D$14)</f>
        <v>0</v>
      </c>
      <c r="CU17" s="293">
        <f>SUMIFS('2a. Database N flows'!$N:$N,'2a. Database N flows'!$D:$D,'3.3a Time series N wasted'!$B17,'2a. Database N flows'!$G:$G,"&lt;&gt;"&amp;$B$20,'2a. Database N flows'!$M:$M,'3.3a Time series N wasted'!CU$15,'2a. Database N flows'!$P:$P,CU$14,'2a. Database N flows'!$U:$U,'3.3a Time series N wasted'!$D$14)</f>
        <v>0</v>
      </c>
      <c r="CV17" s="336">
        <f t="shared" si="76"/>
        <v>0</v>
      </c>
      <c r="CY17" s="279"/>
    </row>
    <row r="18" spans="1:106" s="277" customFormat="1" x14ac:dyDescent="0.25">
      <c r="A18" s="403"/>
      <c r="B18" s="403" t="s">
        <v>86</v>
      </c>
      <c r="D18" s="292" t="s">
        <v>110</v>
      </c>
      <c r="E18" s="293">
        <f>SUMIFS('2a. Database N flows'!$N:$N,'2a. Database N flows'!$D:$D,'3.3a Time series N wasted'!$B18,'2a. Database N flows'!$G:$G,"&lt;&gt;"&amp;$B$20,'2a. Database N flows'!$M:$M,'3.3a Time series N wasted'!E$15,'2a. Database N flows'!$P:$P,E$14,'2a. Database N flows'!$U:$U,'3.3a Time series N wasted'!$D$14)</f>
        <v>3.75</v>
      </c>
      <c r="F18" s="293">
        <f>SUMIFS('2a. Database N flows'!$N:$N,'2a. Database N flows'!$D:$D,'3.3a Time series N wasted'!$B18,'2a. Database N flows'!$G:$G,"&lt;&gt;"&amp;$B$20,'2a. Database N flows'!$M:$M,'3.3a Time series N wasted'!F$15,'2a. Database N flows'!$P:$P,F$14,'2a. Database N flows'!$U:$U,'3.3a Time series N wasted'!$D$14)</f>
        <v>3.75</v>
      </c>
      <c r="G18" s="293">
        <f>SUMIFS('2a. Database N flows'!$N:$N,'2a. Database N flows'!$D:$D,'3.3a Time series N wasted'!$B18,'2a. Database N flows'!$G:$G,"&lt;&gt;"&amp;$B$20,'2a. Database N flows'!$M:$M,'3.3a Time series N wasted'!G$15,'2a. Database N flows'!$P:$P,G$14,'2a. Database N flows'!$U:$U,'3.3a Time series N wasted'!$D$14)</f>
        <v>3.75</v>
      </c>
      <c r="H18" s="293">
        <f>SUMIFS('2a. Database N flows'!$N:$N,'2a. Database N flows'!$D:$D,'3.3a Time series N wasted'!$B18,'2a. Database N flows'!$G:$G,"&lt;&gt;"&amp;$B$20,'2a. Database N flows'!$M:$M,'3.3a Time series N wasted'!H$15,'2a. Database N flows'!$P:$P,H$14,'2a. Database N flows'!$U:$U,'3.3a Time series N wasted'!$D$14)</f>
        <v>10</v>
      </c>
      <c r="I18" s="293">
        <f>SUMIFS('2a. Database N flows'!$N:$N,'2a. Database N flows'!$D:$D,'3.3a Time series N wasted'!$B18,'2a. Database N flows'!$G:$G,"&lt;&gt;"&amp;$B$20,'2a. Database N flows'!$M:$M,'3.3a Time series N wasted'!I$15,'2a. Database N flows'!$P:$P,I$14,'2a. Database N flows'!$U:$U,'3.3a Time series N wasted'!$D$14)</f>
        <v>1.25</v>
      </c>
      <c r="J18" s="293">
        <f>SUMIFS('2a. Database N flows'!$N:$N,'2a. Database N flows'!$D:$D,'3.3a Time series N wasted'!$B18,'2a. Database N flows'!$G:$G,"&lt;&gt;"&amp;$B$20,'2a. Database N flows'!$M:$M,'3.3a Time series N wasted'!J$15,'2a. Database N flows'!$P:$P,J$14,'2a. Database N flows'!$U:$U,'3.3a Time series N wasted'!$D$14)</f>
        <v>0</v>
      </c>
      <c r="K18" s="293">
        <f>SUMIFS('2a. Database N flows'!$N:$N,'2a. Database N flows'!$D:$D,'3.3a Time series N wasted'!$B18,'2a. Database N flows'!$G:$G,"&lt;&gt;"&amp;$B$20,'2a. Database N flows'!$M:$M,'3.3a Time series N wasted'!K$15,'2a. Database N flows'!$P:$P,K$14,'2a. Database N flows'!$U:$U,'3.3a Time series N wasted'!$D$14)</f>
        <v>0</v>
      </c>
      <c r="L18" s="336">
        <f t="shared" si="65"/>
        <v>22.5</v>
      </c>
      <c r="M18" s="293">
        <f>SUMIFS('2a. Database N flows'!$N:$N,'2a. Database N flows'!$D:$D,'3.3a Time series N wasted'!$B18,'2a. Database N flows'!$G:$G,"&lt;&gt;"&amp;$B$20,'2a. Database N flows'!$M:$M,'3.3a Time series N wasted'!M$15,'2a. Database N flows'!$P:$P,M$14,'2a. Database N flows'!$U:$U,'3.3a Time series N wasted'!$D$14)</f>
        <v>3</v>
      </c>
      <c r="N18" s="293">
        <f>SUMIFS('2a. Database N flows'!$N:$N,'2a. Database N flows'!$D:$D,'3.3a Time series N wasted'!$B18,'2a. Database N flows'!$G:$G,"&lt;&gt;"&amp;$B$20,'2a. Database N flows'!$M:$M,'3.3a Time series N wasted'!N$15,'2a. Database N flows'!$P:$P,N$14,'2a. Database N flows'!$U:$U,'3.3a Time series N wasted'!$D$14)</f>
        <v>3</v>
      </c>
      <c r="O18" s="293">
        <f>SUMIFS('2a. Database N flows'!$N:$N,'2a. Database N flows'!$D:$D,'3.3a Time series N wasted'!$B18,'2a. Database N flows'!$G:$G,"&lt;&gt;"&amp;$B$20,'2a. Database N flows'!$M:$M,'3.3a Time series N wasted'!O$15,'2a. Database N flows'!$P:$P,O$14,'2a. Database N flows'!$U:$U,'3.3a Time series N wasted'!$D$14)</f>
        <v>3</v>
      </c>
      <c r="P18" s="293">
        <f>SUMIFS('2a. Database N flows'!$N:$N,'2a. Database N flows'!$D:$D,'3.3a Time series N wasted'!$B18,'2a. Database N flows'!$G:$G,"&lt;&gt;"&amp;$B$20,'2a. Database N flows'!$M:$M,'3.3a Time series N wasted'!P$15,'2a. Database N flows'!$P:$P,P$14,'2a. Database N flows'!$U:$U,'3.3a Time series N wasted'!$D$14)</f>
        <v>8</v>
      </c>
      <c r="Q18" s="293">
        <f>SUMIFS('2a. Database N flows'!$N:$N,'2a. Database N flows'!$D:$D,'3.3a Time series N wasted'!$B18,'2a. Database N flows'!$G:$G,"&lt;&gt;"&amp;$B$20,'2a. Database N flows'!$M:$M,'3.3a Time series N wasted'!Q$15,'2a. Database N flows'!$P:$P,Q$14,'2a. Database N flows'!$U:$U,'3.3a Time series N wasted'!$D$14)</f>
        <v>1</v>
      </c>
      <c r="R18" s="293">
        <f>SUMIFS('2a. Database N flows'!$N:$N,'2a. Database N flows'!$D:$D,'3.3a Time series N wasted'!$B18,'2a. Database N flows'!$G:$G,"&lt;&gt;"&amp;$B$20,'2a. Database N flows'!$M:$M,'3.3a Time series N wasted'!R$15,'2a. Database N flows'!$P:$P,R$14,'2a. Database N flows'!$U:$U,'3.3a Time series N wasted'!$D$14)</f>
        <v>0</v>
      </c>
      <c r="S18" s="293">
        <f>SUMIFS('2a. Database N flows'!$N:$N,'2a. Database N flows'!$D:$D,'3.3a Time series N wasted'!$B18,'2a. Database N flows'!$G:$G,"&lt;&gt;"&amp;$B$20,'2a. Database N flows'!$M:$M,'3.3a Time series N wasted'!S$15,'2a. Database N flows'!$P:$P,S$14,'2a. Database N flows'!$U:$U,'3.3a Time series N wasted'!$D$14)</f>
        <v>0</v>
      </c>
      <c r="T18" s="336">
        <f t="shared" si="66"/>
        <v>18</v>
      </c>
      <c r="U18" s="293">
        <f>SUMIFS('2a. Database N flows'!$N:$N,'2a. Database N flows'!$D:$D,'3.3a Time series N wasted'!$B18,'2a. Database N flows'!$G:$G,"&lt;&gt;"&amp;$B$20,'2a. Database N flows'!$M:$M,'3.3a Time series N wasted'!U$15,'2a. Database N flows'!$P:$P,U$14,'2a. Database N flows'!$U:$U,'3.3a Time series N wasted'!$D$14)</f>
        <v>2.4000000000000004</v>
      </c>
      <c r="V18" s="293">
        <f>SUMIFS('2a. Database N flows'!$N:$N,'2a. Database N flows'!$D:$D,'3.3a Time series N wasted'!$B18,'2a. Database N flows'!$G:$G,"&lt;&gt;"&amp;$B$20,'2a. Database N flows'!$M:$M,'3.3a Time series N wasted'!V$15,'2a. Database N flows'!$P:$P,V$14,'2a. Database N flows'!$U:$U,'3.3a Time series N wasted'!$D$14)</f>
        <v>2.4000000000000004</v>
      </c>
      <c r="W18" s="293">
        <f>SUMIFS('2a. Database N flows'!$N:$N,'2a. Database N flows'!$D:$D,'3.3a Time series N wasted'!$B18,'2a. Database N flows'!$G:$G,"&lt;&gt;"&amp;$B$20,'2a. Database N flows'!$M:$M,'3.3a Time series N wasted'!W$15,'2a. Database N flows'!$P:$P,W$14,'2a. Database N flows'!$U:$U,'3.3a Time series N wasted'!$D$14)</f>
        <v>2.4000000000000004</v>
      </c>
      <c r="X18" s="293">
        <f>SUMIFS('2a. Database N flows'!$N:$N,'2a. Database N flows'!$D:$D,'3.3a Time series N wasted'!$B18,'2a. Database N flows'!$G:$G,"&lt;&gt;"&amp;$B$20,'2a. Database N flows'!$M:$M,'3.3a Time series N wasted'!X$15,'2a. Database N flows'!$P:$P,X$14,'2a. Database N flows'!$U:$U,'3.3a Time series N wasted'!$D$14)</f>
        <v>6.3999999999999995</v>
      </c>
      <c r="Y18" s="293">
        <f>SUMIFS('2a. Database N flows'!$N:$N,'2a. Database N flows'!$D:$D,'3.3a Time series N wasted'!$B18,'2a. Database N flows'!$G:$G,"&lt;&gt;"&amp;$B$20,'2a. Database N flows'!$M:$M,'3.3a Time series N wasted'!Y$15,'2a. Database N flows'!$P:$P,Y$14,'2a. Database N flows'!$U:$U,'3.3a Time series N wasted'!$D$14)</f>
        <v>0.8</v>
      </c>
      <c r="Z18" s="293">
        <f>SUMIFS('2a. Database N flows'!$N:$N,'2a. Database N flows'!$D:$D,'3.3a Time series N wasted'!$B18,'2a. Database N flows'!$G:$G,"&lt;&gt;"&amp;$B$20,'2a. Database N flows'!$M:$M,'3.3a Time series N wasted'!Z$15,'2a. Database N flows'!$P:$P,Z$14,'2a. Database N flows'!$U:$U,'3.3a Time series N wasted'!$D$14)</f>
        <v>0</v>
      </c>
      <c r="AA18" s="293">
        <f>SUMIFS('2a. Database N flows'!$N:$N,'2a. Database N flows'!$D:$D,'3.3a Time series N wasted'!$B18,'2a. Database N flows'!$G:$G,"&lt;&gt;"&amp;$B$20,'2a. Database N flows'!$M:$M,'3.3a Time series N wasted'!AA$15,'2a. Database N flows'!$P:$P,AA$14,'2a. Database N flows'!$U:$U,'3.3a Time series N wasted'!$D$14)</f>
        <v>0</v>
      </c>
      <c r="AB18" s="336">
        <f t="shared" si="67"/>
        <v>14.400000000000002</v>
      </c>
      <c r="AC18" s="293">
        <f>SUMIFS('2a. Database N flows'!$N:$N,'2a. Database N flows'!$D:$D,'3.3a Time series N wasted'!$B18,'2a. Database N flows'!$G:$G,"&lt;&gt;"&amp;$B$20,'2a. Database N flows'!$M:$M,'3.3a Time series N wasted'!AC$15,'2a. Database N flows'!$P:$P,AC$14,'2a. Database N flows'!$U:$U,'3.3a Time series N wasted'!$D$14)</f>
        <v>0</v>
      </c>
      <c r="AD18" s="293">
        <f>SUMIFS('2a. Database N flows'!$N:$N,'2a. Database N flows'!$D:$D,'3.3a Time series N wasted'!$B18,'2a. Database N flows'!$G:$G,"&lt;&gt;"&amp;$B$20,'2a. Database N flows'!$M:$M,'3.3a Time series N wasted'!AD$15,'2a. Database N flows'!$P:$P,AD$14,'2a. Database N flows'!$U:$U,'3.3a Time series N wasted'!$D$14)</f>
        <v>0</v>
      </c>
      <c r="AE18" s="293">
        <f>SUMIFS('2a. Database N flows'!$N:$N,'2a. Database N flows'!$D:$D,'3.3a Time series N wasted'!$B18,'2a. Database N flows'!$G:$G,"&lt;&gt;"&amp;$B$20,'2a. Database N flows'!$M:$M,'3.3a Time series N wasted'!AE$15,'2a. Database N flows'!$P:$P,AE$14,'2a. Database N flows'!$U:$U,'3.3a Time series N wasted'!$D$14)</f>
        <v>0</v>
      </c>
      <c r="AF18" s="293">
        <f>SUMIFS('2a. Database N flows'!$N:$N,'2a. Database N flows'!$D:$D,'3.3a Time series N wasted'!$B18,'2a. Database N flows'!$G:$G,"&lt;&gt;"&amp;$B$20,'2a. Database N flows'!$M:$M,'3.3a Time series N wasted'!AF$15,'2a. Database N flows'!$P:$P,AF$14,'2a. Database N flows'!$U:$U,'3.3a Time series N wasted'!$D$14)</f>
        <v>0</v>
      </c>
      <c r="AG18" s="293">
        <f>SUMIFS('2a. Database N flows'!$N:$N,'2a. Database N flows'!$D:$D,'3.3a Time series N wasted'!$B18,'2a. Database N flows'!$G:$G,"&lt;&gt;"&amp;$B$20,'2a. Database N flows'!$M:$M,'3.3a Time series N wasted'!AG$15,'2a. Database N flows'!$P:$P,AG$14,'2a. Database N flows'!$U:$U,'3.3a Time series N wasted'!$D$14)</f>
        <v>0</v>
      </c>
      <c r="AH18" s="293">
        <f>SUMIFS('2a. Database N flows'!$N:$N,'2a. Database N flows'!$D:$D,'3.3a Time series N wasted'!$B18,'2a. Database N flows'!$G:$G,"&lt;&gt;"&amp;$B$20,'2a. Database N flows'!$M:$M,'3.3a Time series N wasted'!AH$15,'2a. Database N flows'!$P:$P,AH$14,'2a. Database N flows'!$U:$U,'3.3a Time series N wasted'!$D$14)</f>
        <v>0</v>
      </c>
      <c r="AI18" s="293">
        <f>SUMIFS('2a. Database N flows'!$N:$N,'2a. Database N flows'!$D:$D,'3.3a Time series N wasted'!$B18,'2a. Database N flows'!$G:$G,"&lt;&gt;"&amp;$B$20,'2a. Database N flows'!$M:$M,'3.3a Time series N wasted'!AI$15,'2a. Database N flows'!$P:$P,AI$14,'2a. Database N flows'!$U:$U,'3.3a Time series N wasted'!$D$14)</f>
        <v>0</v>
      </c>
      <c r="AJ18" s="336">
        <f t="shared" si="68"/>
        <v>0</v>
      </c>
      <c r="AK18" s="293">
        <f>SUMIFS('2a. Database N flows'!$N:$N,'2a. Database N flows'!$D:$D,'3.3a Time series N wasted'!$B18,'2a. Database N flows'!$G:$G,"&lt;&gt;"&amp;$B$20,'2a. Database N flows'!$M:$M,'3.3a Time series N wasted'!AK$15,'2a. Database N flows'!$P:$P,AK$14,'2a. Database N flows'!$U:$U,'3.3a Time series N wasted'!$D$14)</f>
        <v>0</v>
      </c>
      <c r="AL18" s="293">
        <f>SUMIFS('2a. Database N flows'!$N:$N,'2a. Database N flows'!$D:$D,'3.3a Time series N wasted'!$B18,'2a. Database N flows'!$G:$G,"&lt;&gt;"&amp;$B$20,'2a. Database N flows'!$M:$M,'3.3a Time series N wasted'!AL$15,'2a. Database N flows'!$P:$P,AL$14,'2a. Database N flows'!$U:$U,'3.3a Time series N wasted'!$D$14)</f>
        <v>0</v>
      </c>
      <c r="AM18" s="293">
        <f>SUMIFS('2a. Database N flows'!$N:$N,'2a. Database N flows'!$D:$D,'3.3a Time series N wasted'!$B18,'2a. Database N flows'!$G:$G,"&lt;&gt;"&amp;$B$20,'2a. Database N flows'!$M:$M,'3.3a Time series N wasted'!AM$15,'2a. Database N flows'!$P:$P,AM$14,'2a. Database N flows'!$U:$U,'3.3a Time series N wasted'!$D$14)</f>
        <v>0</v>
      </c>
      <c r="AN18" s="293">
        <f>SUMIFS('2a. Database N flows'!$N:$N,'2a. Database N flows'!$D:$D,'3.3a Time series N wasted'!$B18,'2a. Database N flows'!$G:$G,"&lt;&gt;"&amp;$B$20,'2a. Database N flows'!$M:$M,'3.3a Time series N wasted'!AN$15,'2a. Database N flows'!$P:$P,AN$14,'2a. Database N flows'!$U:$U,'3.3a Time series N wasted'!$D$14)</f>
        <v>0</v>
      </c>
      <c r="AO18" s="293">
        <f>SUMIFS('2a. Database N flows'!$N:$N,'2a. Database N flows'!$D:$D,'3.3a Time series N wasted'!$B18,'2a. Database N flows'!$G:$G,"&lt;&gt;"&amp;$B$20,'2a. Database N flows'!$M:$M,'3.3a Time series N wasted'!AO$15,'2a. Database N flows'!$P:$P,AO$14,'2a. Database N flows'!$U:$U,'3.3a Time series N wasted'!$D$14)</f>
        <v>0</v>
      </c>
      <c r="AP18" s="293">
        <f>SUMIFS('2a. Database N flows'!$N:$N,'2a. Database N flows'!$D:$D,'3.3a Time series N wasted'!$B18,'2a. Database N flows'!$G:$G,"&lt;&gt;"&amp;$B$20,'2a. Database N flows'!$M:$M,'3.3a Time series N wasted'!AP$15,'2a. Database N flows'!$P:$P,AP$14,'2a. Database N flows'!$U:$U,'3.3a Time series N wasted'!$D$14)</f>
        <v>0</v>
      </c>
      <c r="AQ18" s="293">
        <f>SUMIFS('2a. Database N flows'!$N:$N,'2a. Database N flows'!$D:$D,'3.3a Time series N wasted'!$B18,'2a. Database N flows'!$G:$G,"&lt;&gt;"&amp;$B$20,'2a. Database N flows'!$M:$M,'3.3a Time series N wasted'!AQ$15,'2a. Database N flows'!$P:$P,AQ$14,'2a. Database N flows'!$U:$U,'3.3a Time series N wasted'!$D$14)</f>
        <v>0</v>
      </c>
      <c r="AR18" s="336">
        <f t="shared" si="69"/>
        <v>0</v>
      </c>
      <c r="AS18" s="293">
        <f>SUMIFS('2a. Database N flows'!$N:$N,'2a. Database N flows'!$D:$D,'3.3a Time series N wasted'!$B18,'2a. Database N flows'!$G:$G,"&lt;&gt;"&amp;$B$20,'2a. Database N flows'!$M:$M,'3.3a Time series N wasted'!AS$15,'2a. Database N flows'!$P:$P,AS$14,'2a. Database N flows'!$U:$U,'3.3a Time series N wasted'!$D$14)</f>
        <v>0</v>
      </c>
      <c r="AT18" s="293">
        <f>SUMIFS('2a. Database N flows'!$N:$N,'2a. Database N flows'!$D:$D,'3.3a Time series N wasted'!$B18,'2a. Database N flows'!$G:$G,"&lt;&gt;"&amp;$B$20,'2a. Database N flows'!$M:$M,'3.3a Time series N wasted'!AT$15,'2a. Database N flows'!$P:$P,AT$14,'2a. Database N flows'!$U:$U,'3.3a Time series N wasted'!$D$14)</f>
        <v>0</v>
      </c>
      <c r="AU18" s="293">
        <f>SUMIFS('2a. Database N flows'!$N:$N,'2a. Database N flows'!$D:$D,'3.3a Time series N wasted'!$B18,'2a. Database N flows'!$G:$G,"&lt;&gt;"&amp;$B$20,'2a. Database N flows'!$M:$M,'3.3a Time series N wasted'!AU$15,'2a. Database N flows'!$P:$P,AU$14,'2a. Database N flows'!$U:$U,'3.3a Time series N wasted'!$D$14)</f>
        <v>0</v>
      </c>
      <c r="AV18" s="293">
        <f>SUMIFS('2a. Database N flows'!$N:$N,'2a. Database N flows'!$D:$D,'3.3a Time series N wasted'!$B18,'2a. Database N flows'!$G:$G,"&lt;&gt;"&amp;$B$20,'2a. Database N flows'!$M:$M,'3.3a Time series N wasted'!AV$15,'2a. Database N flows'!$P:$P,AV$14,'2a. Database N flows'!$U:$U,'3.3a Time series N wasted'!$D$14)</f>
        <v>0</v>
      </c>
      <c r="AW18" s="293">
        <f>SUMIFS('2a. Database N flows'!$N:$N,'2a. Database N flows'!$D:$D,'3.3a Time series N wasted'!$B18,'2a. Database N flows'!$G:$G,"&lt;&gt;"&amp;$B$20,'2a. Database N flows'!$M:$M,'3.3a Time series N wasted'!AW$15,'2a. Database N flows'!$P:$P,AW$14,'2a. Database N flows'!$U:$U,'3.3a Time series N wasted'!$D$14)</f>
        <v>0</v>
      </c>
      <c r="AX18" s="293">
        <f>SUMIFS('2a. Database N flows'!$N:$N,'2a. Database N flows'!$D:$D,'3.3a Time series N wasted'!$B18,'2a. Database N flows'!$G:$G,"&lt;&gt;"&amp;$B$20,'2a. Database N flows'!$M:$M,'3.3a Time series N wasted'!AX$15,'2a. Database N flows'!$P:$P,AX$14,'2a. Database N flows'!$U:$U,'3.3a Time series N wasted'!$D$14)</f>
        <v>0</v>
      </c>
      <c r="AY18" s="293">
        <f>SUMIFS('2a. Database N flows'!$N:$N,'2a. Database N flows'!$D:$D,'3.3a Time series N wasted'!$B18,'2a. Database N flows'!$G:$G,"&lt;&gt;"&amp;$B$20,'2a. Database N flows'!$M:$M,'3.3a Time series N wasted'!AY$15,'2a. Database N flows'!$P:$P,AY$14,'2a. Database N flows'!$U:$U,'3.3a Time series N wasted'!$D$14)</f>
        <v>0</v>
      </c>
      <c r="AZ18" s="336">
        <f t="shared" si="70"/>
        <v>0</v>
      </c>
      <c r="BA18" s="293">
        <f>SUMIFS('2a. Database N flows'!$N:$N,'2a. Database N flows'!$D:$D,'3.3a Time series N wasted'!$B18,'2a. Database N flows'!$G:$G,"&lt;&gt;"&amp;$B$20,'2a. Database N flows'!$M:$M,'3.3a Time series N wasted'!BA$15,'2a. Database N flows'!$P:$P,BA$14,'2a. Database N flows'!$U:$U,'3.3a Time series N wasted'!$D$14)</f>
        <v>0</v>
      </c>
      <c r="BB18" s="293">
        <f>SUMIFS('2a. Database N flows'!$N:$N,'2a. Database N flows'!$D:$D,'3.3a Time series N wasted'!$B18,'2a. Database N flows'!$G:$G,"&lt;&gt;"&amp;$B$20,'2a. Database N flows'!$M:$M,'3.3a Time series N wasted'!BB$15,'2a. Database N flows'!$P:$P,BB$14,'2a. Database N flows'!$U:$U,'3.3a Time series N wasted'!$D$14)</f>
        <v>0</v>
      </c>
      <c r="BC18" s="293">
        <f>SUMIFS('2a. Database N flows'!$N:$N,'2a. Database N flows'!$D:$D,'3.3a Time series N wasted'!$B18,'2a. Database N flows'!$G:$G,"&lt;&gt;"&amp;$B$20,'2a. Database N flows'!$M:$M,'3.3a Time series N wasted'!BC$15,'2a. Database N flows'!$P:$P,BC$14,'2a. Database N flows'!$U:$U,'3.3a Time series N wasted'!$D$14)</f>
        <v>0</v>
      </c>
      <c r="BD18" s="293">
        <f>SUMIFS('2a. Database N flows'!$N:$N,'2a. Database N flows'!$D:$D,'3.3a Time series N wasted'!$B18,'2a. Database N flows'!$G:$G,"&lt;&gt;"&amp;$B$20,'2a. Database N flows'!$M:$M,'3.3a Time series N wasted'!BD$15,'2a. Database N flows'!$P:$P,BD$14,'2a. Database N flows'!$U:$U,'3.3a Time series N wasted'!$D$14)</f>
        <v>0</v>
      </c>
      <c r="BE18" s="293">
        <f>SUMIFS('2a. Database N flows'!$N:$N,'2a. Database N flows'!$D:$D,'3.3a Time series N wasted'!$B18,'2a. Database N flows'!$G:$G,"&lt;&gt;"&amp;$B$20,'2a. Database N flows'!$M:$M,'3.3a Time series N wasted'!BE$15,'2a. Database N flows'!$P:$P,BE$14,'2a. Database N flows'!$U:$U,'3.3a Time series N wasted'!$D$14)</f>
        <v>0</v>
      </c>
      <c r="BF18" s="293">
        <f>SUMIFS('2a. Database N flows'!$N:$N,'2a. Database N flows'!$D:$D,'3.3a Time series N wasted'!$B18,'2a. Database N flows'!$G:$G,"&lt;&gt;"&amp;$B$20,'2a. Database N flows'!$M:$M,'3.3a Time series N wasted'!BF$15,'2a. Database N flows'!$P:$P,BF$14,'2a. Database N flows'!$U:$U,'3.3a Time series N wasted'!$D$14)</f>
        <v>0</v>
      </c>
      <c r="BG18" s="293">
        <f>SUMIFS('2a. Database N flows'!$N:$N,'2a. Database N flows'!$D:$D,'3.3a Time series N wasted'!$B18,'2a. Database N flows'!$G:$G,"&lt;&gt;"&amp;$B$20,'2a. Database N flows'!$M:$M,'3.3a Time series N wasted'!BG$15,'2a. Database N flows'!$P:$P,BG$14,'2a. Database N flows'!$U:$U,'3.3a Time series N wasted'!$D$14)</f>
        <v>0</v>
      </c>
      <c r="BH18" s="336">
        <f t="shared" si="71"/>
        <v>0</v>
      </c>
      <c r="BI18" s="293">
        <f>SUMIFS('2a. Database N flows'!$N:$N,'2a. Database N flows'!$D:$D,'3.3a Time series N wasted'!$B18,'2a. Database N flows'!$G:$G,"&lt;&gt;"&amp;$B$20,'2a. Database N flows'!$M:$M,'3.3a Time series N wasted'!BI$15,'2a. Database N flows'!$P:$P,BI$14,'2a. Database N flows'!$U:$U,'3.3a Time series N wasted'!$D$14)</f>
        <v>0</v>
      </c>
      <c r="BJ18" s="293">
        <f>SUMIFS('2a. Database N flows'!$N:$N,'2a. Database N flows'!$D:$D,'3.3a Time series N wasted'!$B18,'2a. Database N flows'!$G:$G,"&lt;&gt;"&amp;$B$20,'2a. Database N flows'!$M:$M,'3.3a Time series N wasted'!BJ$15,'2a. Database N flows'!$P:$P,BJ$14,'2a. Database N flows'!$U:$U,'3.3a Time series N wasted'!$D$14)</f>
        <v>0</v>
      </c>
      <c r="BK18" s="293">
        <f>SUMIFS('2a. Database N flows'!$N:$N,'2a. Database N flows'!$D:$D,'3.3a Time series N wasted'!$B18,'2a. Database N flows'!$G:$G,"&lt;&gt;"&amp;$B$20,'2a. Database N flows'!$M:$M,'3.3a Time series N wasted'!BK$15,'2a. Database N flows'!$P:$P,BK$14,'2a. Database N flows'!$U:$U,'3.3a Time series N wasted'!$D$14)</f>
        <v>0</v>
      </c>
      <c r="BL18" s="293">
        <f>SUMIFS('2a. Database N flows'!$N:$N,'2a. Database N flows'!$D:$D,'3.3a Time series N wasted'!$B18,'2a. Database N flows'!$G:$G,"&lt;&gt;"&amp;$B$20,'2a. Database N flows'!$M:$M,'3.3a Time series N wasted'!BL$15,'2a. Database N flows'!$P:$P,BL$14,'2a. Database N flows'!$U:$U,'3.3a Time series N wasted'!$D$14)</f>
        <v>0</v>
      </c>
      <c r="BM18" s="293">
        <f>SUMIFS('2a. Database N flows'!$N:$N,'2a. Database N flows'!$D:$D,'3.3a Time series N wasted'!$B18,'2a. Database N flows'!$G:$G,"&lt;&gt;"&amp;$B$20,'2a. Database N flows'!$M:$M,'3.3a Time series N wasted'!BM$15,'2a. Database N flows'!$P:$P,BM$14,'2a. Database N flows'!$U:$U,'3.3a Time series N wasted'!$D$14)</f>
        <v>0</v>
      </c>
      <c r="BN18" s="293">
        <f>SUMIFS('2a. Database N flows'!$N:$N,'2a. Database N flows'!$D:$D,'3.3a Time series N wasted'!$B18,'2a. Database N flows'!$G:$G,"&lt;&gt;"&amp;$B$20,'2a. Database N flows'!$M:$M,'3.3a Time series N wasted'!BN$15,'2a. Database N flows'!$P:$P,BN$14,'2a. Database N flows'!$U:$U,'3.3a Time series N wasted'!$D$14)</f>
        <v>0</v>
      </c>
      <c r="BO18" s="293">
        <f>SUMIFS('2a. Database N flows'!$N:$N,'2a. Database N flows'!$D:$D,'3.3a Time series N wasted'!$B18,'2a. Database N flows'!$G:$G,"&lt;&gt;"&amp;$B$20,'2a. Database N flows'!$M:$M,'3.3a Time series N wasted'!BO$15,'2a. Database N flows'!$P:$P,BO$14,'2a. Database N flows'!$U:$U,'3.3a Time series N wasted'!$D$14)</f>
        <v>0</v>
      </c>
      <c r="BP18" s="336">
        <f t="shared" si="72"/>
        <v>0</v>
      </c>
      <c r="BQ18" s="293">
        <f>SUMIFS('2a. Database N flows'!$N:$N,'2a. Database N flows'!$D:$D,'3.3a Time series N wasted'!$B18,'2a. Database N flows'!$G:$G,"&lt;&gt;"&amp;$B$20,'2a. Database N flows'!$M:$M,'3.3a Time series N wasted'!BQ$15,'2a. Database N flows'!$P:$P,BQ$14,'2a. Database N flows'!$U:$U,'3.3a Time series N wasted'!$D$14)</f>
        <v>0</v>
      </c>
      <c r="BR18" s="293">
        <f>SUMIFS('2a. Database N flows'!$N:$N,'2a. Database N flows'!$D:$D,'3.3a Time series N wasted'!$B18,'2a. Database N flows'!$G:$G,"&lt;&gt;"&amp;$B$20,'2a. Database N flows'!$M:$M,'3.3a Time series N wasted'!BR$15,'2a. Database N flows'!$P:$P,BR$14,'2a. Database N flows'!$U:$U,'3.3a Time series N wasted'!$D$14)</f>
        <v>0</v>
      </c>
      <c r="BS18" s="293">
        <f>SUMIFS('2a. Database N flows'!$N:$N,'2a. Database N flows'!$D:$D,'3.3a Time series N wasted'!$B18,'2a. Database N flows'!$G:$G,"&lt;&gt;"&amp;$B$20,'2a. Database N flows'!$M:$M,'3.3a Time series N wasted'!BS$15,'2a. Database N flows'!$P:$P,BS$14,'2a. Database N flows'!$U:$U,'3.3a Time series N wasted'!$D$14)</f>
        <v>0</v>
      </c>
      <c r="BT18" s="293">
        <f>SUMIFS('2a. Database N flows'!$N:$N,'2a. Database N flows'!$D:$D,'3.3a Time series N wasted'!$B18,'2a. Database N flows'!$G:$G,"&lt;&gt;"&amp;$B$20,'2a. Database N flows'!$M:$M,'3.3a Time series N wasted'!BT$15,'2a. Database N flows'!$P:$P,BT$14,'2a. Database N flows'!$U:$U,'3.3a Time series N wasted'!$D$14)</f>
        <v>0</v>
      </c>
      <c r="BU18" s="293">
        <f>SUMIFS('2a. Database N flows'!$N:$N,'2a. Database N flows'!$D:$D,'3.3a Time series N wasted'!$B18,'2a. Database N flows'!$G:$G,"&lt;&gt;"&amp;$B$20,'2a. Database N flows'!$M:$M,'3.3a Time series N wasted'!BU$15,'2a. Database N flows'!$P:$P,BU$14,'2a. Database N flows'!$U:$U,'3.3a Time series N wasted'!$D$14)</f>
        <v>0</v>
      </c>
      <c r="BV18" s="293">
        <f>SUMIFS('2a. Database N flows'!$N:$N,'2a. Database N flows'!$D:$D,'3.3a Time series N wasted'!$B18,'2a. Database N flows'!$G:$G,"&lt;&gt;"&amp;$B$20,'2a. Database N flows'!$M:$M,'3.3a Time series N wasted'!BV$15,'2a. Database N flows'!$P:$P,BV$14,'2a. Database N flows'!$U:$U,'3.3a Time series N wasted'!$D$14)</f>
        <v>0</v>
      </c>
      <c r="BW18" s="293">
        <f>SUMIFS('2a. Database N flows'!$N:$N,'2a. Database N flows'!$D:$D,'3.3a Time series N wasted'!$B18,'2a. Database N flows'!$G:$G,"&lt;&gt;"&amp;$B$20,'2a. Database N flows'!$M:$M,'3.3a Time series N wasted'!BW$15,'2a. Database N flows'!$P:$P,BW$14,'2a. Database N flows'!$U:$U,'3.3a Time series N wasted'!$D$14)</f>
        <v>0</v>
      </c>
      <c r="BX18" s="336">
        <f t="shared" si="73"/>
        <v>0</v>
      </c>
      <c r="BY18" s="293">
        <f>SUMIFS('2a. Database N flows'!$N:$N,'2a. Database N flows'!$D:$D,'3.3a Time series N wasted'!$B18,'2a. Database N flows'!$G:$G,"&lt;&gt;"&amp;$B$20,'2a. Database N flows'!$M:$M,'3.3a Time series N wasted'!BY$15,'2a. Database N flows'!$P:$P,BY$14,'2a. Database N flows'!$U:$U,'3.3a Time series N wasted'!$D$14)</f>
        <v>0</v>
      </c>
      <c r="BZ18" s="293">
        <f>SUMIFS('2a. Database N flows'!$N:$N,'2a. Database N flows'!$D:$D,'3.3a Time series N wasted'!$B18,'2a. Database N flows'!$G:$G,"&lt;&gt;"&amp;$B$20,'2a. Database N flows'!$M:$M,'3.3a Time series N wasted'!BZ$15,'2a. Database N flows'!$P:$P,BZ$14,'2a. Database N flows'!$U:$U,'3.3a Time series N wasted'!$D$14)</f>
        <v>0</v>
      </c>
      <c r="CA18" s="293">
        <f>SUMIFS('2a. Database N flows'!$N:$N,'2a. Database N flows'!$D:$D,'3.3a Time series N wasted'!$B18,'2a. Database N flows'!$G:$G,"&lt;&gt;"&amp;$B$20,'2a. Database N flows'!$M:$M,'3.3a Time series N wasted'!CA$15,'2a. Database N flows'!$P:$P,CA$14,'2a. Database N flows'!$U:$U,'3.3a Time series N wasted'!$D$14)</f>
        <v>0</v>
      </c>
      <c r="CB18" s="293">
        <f>SUMIFS('2a. Database N flows'!$N:$N,'2a. Database N flows'!$D:$D,'3.3a Time series N wasted'!$B18,'2a. Database N flows'!$G:$G,"&lt;&gt;"&amp;$B$20,'2a. Database N flows'!$M:$M,'3.3a Time series N wasted'!CB$15,'2a. Database N flows'!$P:$P,CB$14,'2a. Database N flows'!$U:$U,'3.3a Time series N wasted'!$D$14)</f>
        <v>0</v>
      </c>
      <c r="CC18" s="293">
        <f>SUMIFS('2a. Database N flows'!$N:$N,'2a. Database N flows'!$D:$D,'3.3a Time series N wasted'!$B18,'2a. Database N flows'!$G:$G,"&lt;&gt;"&amp;$B$20,'2a. Database N flows'!$M:$M,'3.3a Time series N wasted'!CC$15,'2a. Database N flows'!$P:$P,CC$14,'2a. Database N flows'!$U:$U,'3.3a Time series N wasted'!$D$14)</f>
        <v>0</v>
      </c>
      <c r="CD18" s="293">
        <f>SUMIFS('2a. Database N flows'!$N:$N,'2a. Database N flows'!$D:$D,'3.3a Time series N wasted'!$B18,'2a. Database N flows'!$G:$G,"&lt;&gt;"&amp;$B$20,'2a. Database N flows'!$M:$M,'3.3a Time series N wasted'!CD$15,'2a. Database N flows'!$P:$P,CD$14,'2a. Database N flows'!$U:$U,'3.3a Time series N wasted'!$D$14)</f>
        <v>0</v>
      </c>
      <c r="CE18" s="293">
        <f>SUMIFS('2a. Database N flows'!$N:$N,'2a. Database N flows'!$D:$D,'3.3a Time series N wasted'!$B18,'2a. Database N flows'!$G:$G,"&lt;&gt;"&amp;$B$20,'2a. Database N flows'!$M:$M,'3.3a Time series N wasted'!CE$15,'2a. Database N flows'!$P:$P,CE$14,'2a. Database N flows'!$U:$U,'3.3a Time series N wasted'!$D$14)</f>
        <v>0</v>
      </c>
      <c r="CF18" s="336">
        <f t="shared" si="74"/>
        <v>0</v>
      </c>
      <c r="CG18" s="293">
        <f>SUMIFS('2a. Database N flows'!$N:$N,'2a. Database N flows'!$D:$D,'3.3a Time series N wasted'!$B18,'2a. Database N flows'!$G:$G,"&lt;&gt;"&amp;$B$20,'2a. Database N flows'!$M:$M,'3.3a Time series N wasted'!CG$15,'2a. Database N flows'!$P:$P,CG$14,'2a. Database N flows'!$U:$U,'3.3a Time series N wasted'!$D$14)</f>
        <v>0</v>
      </c>
      <c r="CH18" s="293">
        <f>SUMIFS('2a. Database N flows'!$N:$N,'2a. Database N flows'!$D:$D,'3.3a Time series N wasted'!$B18,'2a. Database N flows'!$G:$G,"&lt;&gt;"&amp;$B$20,'2a. Database N flows'!$M:$M,'3.3a Time series N wasted'!CH$15,'2a. Database N flows'!$P:$P,CH$14,'2a. Database N flows'!$U:$U,'3.3a Time series N wasted'!$D$14)</f>
        <v>0</v>
      </c>
      <c r="CI18" s="293">
        <f>SUMIFS('2a. Database N flows'!$N:$N,'2a. Database N flows'!$D:$D,'3.3a Time series N wasted'!$B18,'2a. Database N flows'!$G:$G,"&lt;&gt;"&amp;$B$20,'2a. Database N flows'!$M:$M,'3.3a Time series N wasted'!CI$15,'2a. Database N flows'!$P:$P,CI$14,'2a. Database N flows'!$U:$U,'3.3a Time series N wasted'!$D$14)</f>
        <v>0</v>
      </c>
      <c r="CJ18" s="293">
        <f>SUMIFS('2a. Database N flows'!$N:$N,'2a. Database N flows'!$D:$D,'3.3a Time series N wasted'!$B18,'2a. Database N flows'!$G:$G,"&lt;&gt;"&amp;$B$20,'2a. Database N flows'!$M:$M,'3.3a Time series N wasted'!CJ$15,'2a. Database N flows'!$P:$P,CJ$14,'2a. Database N flows'!$U:$U,'3.3a Time series N wasted'!$D$14)</f>
        <v>0</v>
      </c>
      <c r="CK18" s="293">
        <f>SUMIFS('2a. Database N flows'!$N:$N,'2a. Database N flows'!$D:$D,'3.3a Time series N wasted'!$B18,'2a. Database N flows'!$G:$G,"&lt;&gt;"&amp;$B$20,'2a. Database N flows'!$M:$M,'3.3a Time series N wasted'!CK$15,'2a. Database N flows'!$P:$P,CK$14,'2a. Database N flows'!$U:$U,'3.3a Time series N wasted'!$D$14)</f>
        <v>0</v>
      </c>
      <c r="CL18" s="293">
        <f>SUMIFS('2a. Database N flows'!$N:$N,'2a. Database N flows'!$D:$D,'3.3a Time series N wasted'!$B18,'2a. Database N flows'!$G:$G,"&lt;&gt;"&amp;$B$20,'2a. Database N flows'!$M:$M,'3.3a Time series N wasted'!CL$15,'2a. Database N flows'!$P:$P,CL$14,'2a. Database N flows'!$U:$U,'3.3a Time series N wasted'!$D$14)</f>
        <v>0</v>
      </c>
      <c r="CM18" s="293">
        <f>SUMIFS('2a. Database N flows'!$N:$N,'2a. Database N flows'!$D:$D,'3.3a Time series N wasted'!$B18,'2a. Database N flows'!$G:$G,"&lt;&gt;"&amp;$B$20,'2a. Database N flows'!$M:$M,'3.3a Time series N wasted'!CM$15,'2a. Database N flows'!$P:$P,CM$14,'2a. Database N flows'!$U:$U,'3.3a Time series N wasted'!$D$14)</f>
        <v>0</v>
      </c>
      <c r="CN18" s="336">
        <f t="shared" si="75"/>
        <v>0</v>
      </c>
      <c r="CO18" s="293">
        <f>SUMIFS('2a. Database N flows'!$N:$N,'2a. Database N flows'!$D:$D,'3.3a Time series N wasted'!$B18,'2a. Database N flows'!$G:$G,"&lt;&gt;"&amp;$B$20,'2a. Database N flows'!$M:$M,'3.3a Time series N wasted'!CO$15,'2a. Database N flows'!$P:$P,CO$14,'2a. Database N flows'!$U:$U,'3.3a Time series N wasted'!$D$14)</f>
        <v>0</v>
      </c>
      <c r="CP18" s="293">
        <f>SUMIFS('2a. Database N flows'!$N:$N,'2a. Database N flows'!$D:$D,'3.3a Time series N wasted'!$B18,'2a. Database N flows'!$G:$G,"&lt;&gt;"&amp;$B$20,'2a. Database N flows'!$M:$M,'3.3a Time series N wasted'!CP$15,'2a. Database N flows'!$P:$P,CP$14,'2a. Database N flows'!$U:$U,'3.3a Time series N wasted'!$D$14)</f>
        <v>0</v>
      </c>
      <c r="CQ18" s="293">
        <f>SUMIFS('2a. Database N flows'!$N:$N,'2a. Database N flows'!$D:$D,'3.3a Time series N wasted'!$B18,'2a. Database N flows'!$G:$G,"&lt;&gt;"&amp;$B$20,'2a. Database N flows'!$M:$M,'3.3a Time series N wasted'!CQ$15,'2a. Database N flows'!$P:$P,CQ$14,'2a. Database N flows'!$U:$U,'3.3a Time series N wasted'!$D$14)</f>
        <v>0</v>
      </c>
      <c r="CR18" s="293">
        <f>SUMIFS('2a. Database N flows'!$N:$N,'2a. Database N flows'!$D:$D,'3.3a Time series N wasted'!$B18,'2a. Database N flows'!$G:$G,"&lt;&gt;"&amp;$B$20,'2a. Database N flows'!$M:$M,'3.3a Time series N wasted'!CR$15,'2a. Database N flows'!$P:$P,CR$14,'2a. Database N flows'!$U:$U,'3.3a Time series N wasted'!$D$14)</f>
        <v>0</v>
      </c>
      <c r="CS18" s="293">
        <f>SUMIFS('2a. Database N flows'!$N:$N,'2a. Database N flows'!$D:$D,'3.3a Time series N wasted'!$B18,'2a. Database N flows'!$G:$G,"&lt;&gt;"&amp;$B$20,'2a. Database N flows'!$M:$M,'3.3a Time series N wasted'!CS$15,'2a. Database N flows'!$P:$P,CS$14,'2a. Database N flows'!$U:$U,'3.3a Time series N wasted'!$D$14)</f>
        <v>0</v>
      </c>
      <c r="CT18" s="293">
        <f>SUMIFS('2a. Database N flows'!$N:$N,'2a. Database N flows'!$D:$D,'3.3a Time series N wasted'!$B18,'2a. Database N flows'!$G:$G,"&lt;&gt;"&amp;$B$20,'2a. Database N flows'!$M:$M,'3.3a Time series N wasted'!CT$15,'2a. Database N flows'!$P:$P,CT$14,'2a. Database N flows'!$U:$U,'3.3a Time series N wasted'!$D$14)</f>
        <v>0</v>
      </c>
      <c r="CU18" s="293">
        <f>SUMIFS('2a. Database N flows'!$N:$N,'2a. Database N flows'!$D:$D,'3.3a Time series N wasted'!$B18,'2a. Database N flows'!$G:$G,"&lt;&gt;"&amp;$B$20,'2a. Database N flows'!$M:$M,'3.3a Time series N wasted'!CU$15,'2a. Database N flows'!$P:$P,CU$14,'2a. Database N flows'!$U:$U,'3.3a Time series N wasted'!$D$14)</f>
        <v>0</v>
      </c>
      <c r="CV18" s="336">
        <f t="shared" si="76"/>
        <v>0</v>
      </c>
      <c r="CY18" s="279"/>
    </row>
    <row r="19" spans="1:106" s="277" customFormat="1" x14ac:dyDescent="0.25">
      <c r="A19" s="403"/>
      <c r="B19" s="403" t="s">
        <v>892</v>
      </c>
      <c r="D19" s="292" t="s">
        <v>891</v>
      </c>
      <c r="E19" s="293">
        <f>SUMIFS('2a. Database N flows'!$N:$N,'2a. Database N flows'!$D:$D,'3.3a Time series N wasted'!$B19,'2a. Database N flows'!$G:$G,"&lt;&gt;"&amp;$B$20,'2a. Database N flows'!$M:$M,'3.3a Time series N wasted'!E$15,'2a. Database N flows'!$P:$P,E$14,'2a. Database N flows'!$U:$U,'3.3a Time series N wasted'!$D$14)</f>
        <v>2.5</v>
      </c>
      <c r="F19" s="293">
        <f>SUMIFS('2a. Database N flows'!$N:$N,'2a. Database N flows'!$D:$D,'3.3a Time series N wasted'!$B19,'2a. Database N flows'!$G:$G,"&lt;&gt;"&amp;$B$20,'2a. Database N flows'!$M:$M,'3.3a Time series N wasted'!F$15,'2a. Database N flows'!$P:$P,F$14,'2a. Database N flows'!$U:$U,'3.3a Time series N wasted'!$D$14)</f>
        <v>2.5</v>
      </c>
      <c r="G19" s="293">
        <f>SUMIFS('2a. Database N flows'!$N:$N,'2a. Database N flows'!$D:$D,'3.3a Time series N wasted'!$B19,'2a. Database N flows'!$G:$G,"&lt;&gt;"&amp;$B$20,'2a. Database N flows'!$M:$M,'3.3a Time series N wasted'!G$15,'2a. Database N flows'!$P:$P,G$14,'2a. Database N flows'!$U:$U,'3.3a Time series N wasted'!$D$14)</f>
        <v>2.5</v>
      </c>
      <c r="H19" s="293">
        <f>SUMIFS('2a. Database N flows'!$N:$N,'2a. Database N flows'!$D:$D,'3.3a Time series N wasted'!$B19,'2a. Database N flows'!$G:$G,"&lt;&gt;"&amp;$B$20,'2a. Database N flows'!$M:$M,'3.3a Time series N wasted'!H$15,'2a. Database N flows'!$P:$P,H$14,'2a. Database N flows'!$U:$U,'3.3a Time series N wasted'!$D$14)</f>
        <v>8.75</v>
      </c>
      <c r="I19" s="293">
        <f>SUMIFS('2a. Database N flows'!$N:$N,'2a. Database N flows'!$D:$D,'3.3a Time series N wasted'!$B19,'2a. Database N flows'!$G:$G,"&lt;&gt;"&amp;$B$20,'2a. Database N flows'!$M:$M,'3.3a Time series N wasted'!I$15,'2a. Database N flows'!$P:$P,I$14,'2a. Database N flows'!$U:$U,'3.3a Time series N wasted'!$D$14)</f>
        <v>1.25</v>
      </c>
      <c r="J19" s="293">
        <f>SUMIFS('2a. Database N flows'!$N:$N,'2a. Database N flows'!$D:$D,'3.3a Time series N wasted'!$B19,'2a. Database N flows'!$G:$G,"&lt;&gt;"&amp;$B$20,'2a. Database N flows'!$M:$M,'3.3a Time series N wasted'!J$15,'2a. Database N flows'!$P:$P,J$14,'2a. Database N flows'!$U:$U,'3.3a Time series N wasted'!$D$14)</f>
        <v>0</v>
      </c>
      <c r="K19" s="293">
        <f>SUMIFS('2a. Database N flows'!$N:$N,'2a. Database N flows'!$D:$D,'3.3a Time series N wasted'!$B19,'2a. Database N flows'!$G:$G,"&lt;&gt;"&amp;$B$20,'2a. Database N flows'!$M:$M,'3.3a Time series N wasted'!K$15,'2a. Database N flows'!$P:$P,K$14,'2a. Database N flows'!$U:$U,'3.3a Time series N wasted'!$D$14)</f>
        <v>0</v>
      </c>
      <c r="L19" s="336">
        <f t="shared" si="65"/>
        <v>17.5</v>
      </c>
      <c r="M19" s="293">
        <f>SUMIFS('2a. Database N flows'!$N:$N,'2a. Database N flows'!$D:$D,'3.3a Time series N wasted'!$B19,'2a. Database N flows'!$G:$G,"&lt;&gt;"&amp;$B$20,'2a. Database N flows'!$M:$M,'3.3a Time series N wasted'!M$15,'2a. Database N flows'!$P:$P,M$14,'2a. Database N flows'!$U:$U,'3.3a Time series N wasted'!$D$14)</f>
        <v>2</v>
      </c>
      <c r="N19" s="293">
        <f>SUMIFS('2a. Database N flows'!$N:$N,'2a. Database N flows'!$D:$D,'3.3a Time series N wasted'!$B19,'2a. Database N flows'!$G:$G,"&lt;&gt;"&amp;$B$20,'2a. Database N flows'!$M:$M,'3.3a Time series N wasted'!N$15,'2a. Database N flows'!$P:$P,N$14,'2a. Database N flows'!$U:$U,'3.3a Time series N wasted'!$D$14)</f>
        <v>2</v>
      </c>
      <c r="O19" s="293">
        <f>SUMIFS('2a. Database N flows'!$N:$N,'2a. Database N flows'!$D:$D,'3.3a Time series N wasted'!$B19,'2a. Database N flows'!$G:$G,"&lt;&gt;"&amp;$B$20,'2a. Database N flows'!$M:$M,'3.3a Time series N wasted'!O$15,'2a. Database N flows'!$P:$P,O$14,'2a. Database N flows'!$U:$U,'3.3a Time series N wasted'!$D$14)</f>
        <v>2</v>
      </c>
      <c r="P19" s="293">
        <f>SUMIFS('2a. Database N flows'!$N:$N,'2a. Database N flows'!$D:$D,'3.3a Time series N wasted'!$B19,'2a. Database N flows'!$G:$G,"&lt;&gt;"&amp;$B$20,'2a. Database N flows'!$M:$M,'3.3a Time series N wasted'!P$15,'2a. Database N flows'!$P:$P,P$14,'2a. Database N flows'!$U:$U,'3.3a Time series N wasted'!$D$14)</f>
        <v>7</v>
      </c>
      <c r="Q19" s="293">
        <f>SUMIFS('2a. Database N flows'!$N:$N,'2a. Database N flows'!$D:$D,'3.3a Time series N wasted'!$B19,'2a. Database N flows'!$G:$G,"&lt;&gt;"&amp;$B$20,'2a. Database N flows'!$M:$M,'3.3a Time series N wasted'!Q$15,'2a. Database N flows'!$P:$P,Q$14,'2a. Database N flows'!$U:$U,'3.3a Time series N wasted'!$D$14)</f>
        <v>1</v>
      </c>
      <c r="R19" s="293">
        <f>SUMIFS('2a. Database N flows'!$N:$N,'2a. Database N flows'!$D:$D,'3.3a Time series N wasted'!$B19,'2a. Database N flows'!$G:$G,"&lt;&gt;"&amp;$B$20,'2a. Database N flows'!$M:$M,'3.3a Time series N wasted'!R$15,'2a. Database N flows'!$P:$P,R$14,'2a. Database N flows'!$U:$U,'3.3a Time series N wasted'!$D$14)</f>
        <v>0</v>
      </c>
      <c r="S19" s="293">
        <f>SUMIFS('2a. Database N flows'!$N:$N,'2a. Database N flows'!$D:$D,'3.3a Time series N wasted'!$B19,'2a. Database N flows'!$G:$G,"&lt;&gt;"&amp;$B$20,'2a. Database N flows'!$M:$M,'3.3a Time series N wasted'!S$15,'2a. Database N flows'!$P:$P,S$14,'2a. Database N flows'!$U:$U,'3.3a Time series N wasted'!$D$14)</f>
        <v>0</v>
      </c>
      <c r="T19" s="336">
        <f t="shared" si="66"/>
        <v>14</v>
      </c>
      <c r="U19" s="293">
        <f>SUMIFS('2a. Database N flows'!$N:$N,'2a. Database N flows'!$D:$D,'3.3a Time series N wasted'!$B19,'2a. Database N flows'!$G:$G,"&lt;&gt;"&amp;$B$20,'2a. Database N flows'!$M:$M,'3.3a Time series N wasted'!U$15,'2a. Database N flows'!$P:$P,U$14,'2a. Database N flows'!$U:$U,'3.3a Time series N wasted'!$D$14)</f>
        <v>1.6</v>
      </c>
      <c r="V19" s="293">
        <f>SUMIFS('2a. Database N flows'!$N:$N,'2a. Database N flows'!$D:$D,'3.3a Time series N wasted'!$B19,'2a. Database N flows'!$G:$G,"&lt;&gt;"&amp;$B$20,'2a. Database N flows'!$M:$M,'3.3a Time series N wasted'!V$15,'2a. Database N flows'!$P:$P,V$14,'2a. Database N flows'!$U:$U,'3.3a Time series N wasted'!$D$14)</f>
        <v>1.6</v>
      </c>
      <c r="W19" s="293">
        <f>SUMIFS('2a. Database N flows'!$N:$N,'2a. Database N flows'!$D:$D,'3.3a Time series N wasted'!$B19,'2a. Database N flows'!$G:$G,"&lt;&gt;"&amp;$B$20,'2a. Database N flows'!$M:$M,'3.3a Time series N wasted'!W$15,'2a. Database N flows'!$P:$P,W$14,'2a. Database N flows'!$U:$U,'3.3a Time series N wasted'!$D$14)</f>
        <v>1.6</v>
      </c>
      <c r="X19" s="293">
        <f>SUMIFS('2a. Database N flows'!$N:$N,'2a. Database N flows'!$D:$D,'3.3a Time series N wasted'!$B19,'2a. Database N flows'!$G:$G,"&lt;&gt;"&amp;$B$20,'2a. Database N flows'!$M:$M,'3.3a Time series N wasted'!X$15,'2a. Database N flows'!$P:$P,X$14,'2a. Database N flows'!$U:$U,'3.3a Time series N wasted'!$D$14)</f>
        <v>5.6</v>
      </c>
      <c r="Y19" s="293">
        <f>SUMIFS('2a. Database N flows'!$N:$N,'2a. Database N flows'!$D:$D,'3.3a Time series N wasted'!$B19,'2a. Database N flows'!$G:$G,"&lt;&gt;"&amp;$B$20,'2a. Database N flows'!$M:$M,'3.3a Time series N wasted'!Y$15,'2a. Database N flows'!$P:$P,Y$14,'2a. Database N flows'!$U:$U,'3.3a Time series N wasted'!$D$14)</f>
        <v>0.8</v>
      </c>
      <c r="Z19" s="293">
        <f>SUMIFS('2a. Database N flows'!$N:$N,'2a. Database N flows'!$D:$D,'3.3a Time series N wasted'!$B19,'2a. Database N flows'!$G:$G,"&lt;&gt;"&amp;$B$20,'2a. Database N flows'!$M:$M,'3.3a Time series N wasted'!Z$15,'2a. Database N flows'!$P:$P,Z$14,'2a. Database N flows'!$U:$U,'3.3a Time series N wasted'!$D$14)</f>
        <v>0</v>
      </c>
      <c r="AA19" s="293">
        <f>SUMIFS('2a. Database N flows'!$N:$N,'2a. Database N flows'!$D:$D,'3.3a Time series N wasted'!$B19,'2a. Database N flows'!$G:$G,"&lt;&gt;"&amp;$B$20,'2a. Database N flows'!$M:$M,'3.3a Time series N wasted'!AA$15,'2a. Database N flows'!$P:$P,AA$14,'2a. Database N flows'!$U:$U,'3.3a Time series N wasted'!$D$14)</f>
        <v>0</v>
      </c>
      <c r="AB19" s="336">
        <f t="shared" si="67"/>
        <v>11.200000000000001</v>
      </c>
      <c r="AC19" s="293">
        <f>SUMIFS('2a. Database N flows'!$N:$N,'2a. Database N flows'!$D:$D,'3.3a Time series N wasted'!$B19,'2a. Database N flows'!$G:$G,"&lt;&gt;"&amp;$B$20,'2a. Database N flows'!$M:$M,'3.3a Time series N wasted'!AC$15,'2a. Database N flows'!$P:$P,AC$14,'2a. Database N flows'!$U:$U,'3.3a Time series N wasted'!$D$14)</f>
        <v>0</v>
      </c>
      <c r="AD19" s="293">
        <f>SUMIFS('2a. Database N flows'!$N:$N,'2a. Database N flows'!$D:$D,'3.3a Time series N wasted'!$B19,'2a. Database N flows'!$G:$G,"&lt;&gt;"&amp;$B$20,'2a. Database N flows'!$M:$M,'3.3a Time series N wasted'!AD$15,'2a. Database N flows'!$P:$P,AD$14,'2a. Database N flows'!$U:$U,'3.3a Time series N wasted'!$D$14)</f>
        <v>0</v>
      </c>
      <c r="AE19" s="293">
        <f>SUMIFS('2a. Database N flows'!$N:$N,'2a. Database N flows'!$D:$D,'3.3a Time series N wasted'!$B19,'2a. Database N flows'!$G:$G,"&lt;&gt;"&amp;$B$20,'2a. Database N flows'!$M:$M,'3.3a Time series N wasted'!AE$15,'2a. Database N flows'!$P:$P,AE$14,'2a. Database N flows'!$U:$U,'3.3a Time series N wasted'!$D$14)</f>
        <v>0</v>
      </c>
      <c r="AF19" s="293">
        <f>SUMIFS('2a. Database N flows'!$N:$N,'2a. Database N flows'!$D:$D,'3.3a Time series N wasted'!$B19,'2a. Database N flows'!$G:$G,"&lt;&gt;"&amp;$B$20,'2a. Database N flows'!$M:$M,'3.3a Time series N wasted'!AF$15,'2a. Database N flows'!$P:$P,AF$14,'2a. Database N flows'!$U:$U,'3.3a Time series N wasted'!$D$14)</f>
        <v>0</v>
      </c>
      <c r="AG19" s="293">
        <f>SUMIFS('2a. Database N flows'!$N:$N,'2a. Database N flows'!$D:$D,'3.3a Time series N wasted'!$B19,'2a. Database N flows'!$G:$G,"&lt;&gt;"&amp;$B$20,'2a. Database N flows'!$M:$M,'3.3a Time series N wasted'!AG$15,'2a. Database N flows'!$P:$P,AG$14,'2a. Database N flows'!$U:$U,'3.3a Time series N wasted'!$D$14)</f>
        <v>0</v>
      </c>
      <c r="AH19" s="293">
        <f>SUMIFS('2a. Database N flows'!$N:$N,'2a. Database N flows'!$D:$D,'3.3a Time series N wasted'!$B19,'2a. Database N flows'!$G:$G,"&lt;&gt;"&amp;$B$20,'2a. Database N flows'!$M:$M,'3.3a Time series N wasted'!AH$15,'2a. Database N flows'!$P:$P,AH$14,'2a. Database N flows'!$U:$U,'3.3a Time series N wasted'!$D$14)</f>
        <v>0</v>
      </c>
      <c r="AI19" s="293">
        <f>SUMIFS('2a. Database N flows'!$N:$N,'2a. Database N flows'!$D:$D,'3.3a Time series N wasted'!$B19,'2a. Database N flows'!$G:$G,"&lt;&gt;"&amp;$B$20,'2a. Database N flows'!$M:$M,'3.3a Time series N wasted'!AI$15,'2a. Database N flows'!$P:$P,AI$14,'2a. Database N flows'!$U:$U,'3.3a Time series N wasted'!$D$14)</f>
        <v>0</v>
      </c>
      <c r="AJ19" s="336">
        <f t="shared" si="68"/>
        <v>0</v>
      </c>
      <c r="AK19" s="293">
        <f>SUMIFS('2a. Database N flows'!$N:$N,'2a. Database N flows'!$D:$D,'3.3a Time series N wasted'!$B19,'2a. Database N flows'!$G:$G,"&lt;&gt;"&amp;$B$20,'2a. Database N flows'!$M:$M,'3.3a Time series N wasted'!AK$15,'2a. Database N flows'!$P:$P,AK$14,'2a. Database N flows'!$U:$U,'3.3a Time series N wasted'!$D$14)</f>
        <v>0</v>
      </c>
      <c r="AL19" s="293">
        <f>SUMIFS('2a. Database N flows'!$N:$N,'2a. Database N flows'!$D:$D,'3.3a Time series N wasted'!$B19,'2a. Database N flows'!$G:$G,"&lt;&gt;"&amp;$B$20,'2a. Database N flows'!$M:$M,'3.3a Time series N wasted'!AL$15,'2a. Database N flows'!$P:$P,AL$14,'2a. Database N flows'!$U:$U,'3.3a Time series N wasted'!$D$14)</f>
        <v>0</v>
      </c>
      <c r="AM19" s="293">
        <f>SUMIFS('2a. Database N flows'!$N:$N,'2a. Database N flows'!$D:$D,'3.3a Time series N wasted'!$B19,'2a. Database N flows'!$G:$G,"&lt;&gt;"&amp;$B$20,'2a. Database N flows'!$M:$M,'3.3a Time series N wasted'!AM$15,'2a. Database N flows'!$P:$P,AM$14,'2a. Database N flows'!$U:$U,'3.3a Time series N wasted'!$D$14)</f>
        <v>0</v>
      </c>
      <c r="AN19" s="293">
        <f>SUMIFS('2a. Database N flows'!$N:$N,'2a. Database N flows'!$D:$D,'3.3a Time series N wasted'!$B19,'2a. Database N flows'!$G:$G,"&lt;&gt;"&amp;$B$20,'2a. Database N flows'!$M:$M,'3.3a Time series N wasted'!AN$15,'2a. Database N flows'!$P:$P,AN$14,'2a. Database N flows'!$U:$U,'3.3a Time series N wasted'!$D$14)</f>
        <v>0</v>
      </c>
      <c r="AO19" s="293">
        <f>SUMIFS('2a. Database N flows'!$N:$N,'2a. Database N flows'!$D:$D,'3.3a Time series N wasted'!$B19,'2a. Database N flows'!$G:$G,"&lt;&gt;"&amp;$B$20,'2a. Database N flows'!$M:$M,'3.3a Time series N wasted'!AO$15,'2a. Database N flows'!$P:$P,AO$14,'2a. Database N flows'!$U:$U,'3.3a Time series N wasted'!$D$14)</f>
        <v>0</v>
      </c>
      <c r="AP19" s="293">
        <f>SUMIFS('2a. Database N flows'!$N:$N,'2a. Database N flows'!$D:$D,'3.3a Time series N wasted'!$B19,'2a. Database N flows'!$G:$G,"&lt;&gt;"&amp;$B$20,'2a. Database N flows'!$M:$M,'3.3a Time series N wasted'!AP$15,'2a. Database N flows'!$P:$P,AP$14,'2a. Database N flows'!$U:$U,'3.3a Time series N wasted'!$D$14)</f>
        <v>0</v>
      </c>
      <c r="AQ19" s="293">
        <f>SUMIFS('2a. Database N flows'!$N:$N,'2a. Database N flows'!$D:$D,'3.3a Time series N wasted'!$B19,'2a. Database N flows'!$G:$G,"&lt;&gt;"&amp;$B$20,'2a. Database N flows'!$M:$M,'3.3a Time series N wasted'!AQ$15,'2a. Database N flows'!$P:$P,AQ$14,'2a. Database N flows'!$U:$U,'3.3a Time series N wasted'!$D$14)</f>
        <v>0</v>
      </c>
      <c r="AR19" s="336">
        <f t="shared" si="69"/>
        <v>0</v>
      </c>
      <c r="AS19" s="293">
        <f>SUMIFS('2a. Database N flows'!$N:$N,'2a. Database N flows'!$D:$D,'3.3a Time series N wasted'!$B19,'2a. Database N flows'!$G:$G,"&lt;&gt;"&amp;$B$20,'2a. Database N flows'!$M:$M,'3.3a Time series N wasted'!AS$15,'2a. Database N flows'!$P:$P,AS$14,'2a. Database N flows'!$U:$U,'3.3a Time series N wasted'!$D$14)</f>
        <v>0</v>
      </c>
      <c r="AT19" s="293">
        <f>SUMIFS('2a. Database N flows'!$N:$N,'2a. Database N flows'!$D:$D,'3.3a Time series N wasted'!$B19,'2a. Database N flows'!$G:$G,"&lt;&gt;"&amp;$B$20,'2a. Database N flows'!$M:$M,'3.3a Time series N wasted'!AT$15,'2a. Database N flows'!$P:$P,AT$14,'2a. Database N flows'!$U:$U,'3.3a Time series N wasted'!$D$14)</f>
        <v>0</v>
      </c>
      <c r="AU19" s="293">
        <f>SUMIFS('2a. Database N flows'!$N:$N,'2a. Database N flows'!$D:$D,'3.3a Time series N wasted'!$B19,'2a. Database N flows'!$G:$G,"&lt;&gt;"&amp;$B$20,'2a. Database N flows'!$M:$M,'3.3a Time series N wasted'!AU$15,'2a. Database N flows'!$P:$P,AU$14,'2a. Database N flows'!$U:$U,'3.3a Time series N wasted'!$D$14)</f>
        <v>0</v>
      </c>
      <c r="AV19" s="293">
        <f>SUMIFS('2a. Database N flows'!$N:$N,'2a. Database N flows'!$D:$D,'3.3a Time series N wasted'!$B19,'2a. Database N flows'!$G:$G,"&lt;&gt;"&amp;$B$20,'2a. Database N flows'!$M:$M,'3.3a Time series N wasted'!AV$15,'2a. Database N flows'!$P:$P,AV$14,'2a. Database N flows'!$U:$U,'3.3a Time series N wasted'!$D$14)</f>
        <v>0</v>
      </c>
      <c r="AW19" s="293">
        <f>SUMIFS('2a. Database N flows'!$N:$N,'2a. Database N flows'!$D:$D,'3.3a Time series N wasted'!$B19,'2a. Database N flows'!$G:$G,"&lt;&gt;"&amp;$B$20,'2a. Database N flows'!$M:$M,'3.3a Time series N wasted'!AW$15,'2a. Database N flows'!$P:$P,AW$14,'2a. Database N flows'!$U:$U,'3.3a Time series N wasted'!$D$14)</f>
        <v>0</v>
      </c>
      <c r="AX19" s="293">
        <f>SUMIFS('2a. Database N flows'!$N:$N,'2a. Database N flows'!$D:$D,'3.3a Time series N wasted'!$B19,'2a. Database N flows'!$G:$G,"&lt;&gt;"&amp;$B$20,'2a. Database N flows'!$M:$M,'3.3a Time series N wasted'!AX$15,'2a. Database N flows'!$P:$P,AX$14,'2a. Database N flows'!$U:$U,'3.3a Time series N wasted'!$D$14)</f>
        <v>0</v>
      </c>
      <c r="AY19" s="293">
        <f>SUMIFS('2a. Database N flows'!$N:$N,'2a. Database N flows'!$D:$D,'3.3a Time series N wasted'!$B19,'2a. Database N flows'!$G:$G,"&lt;&gt;"&amp;$B$20,'2a. Database N flows'!$M:$M,'3.3a Time series N wasted'!AY$15,'2a. Database N flows'!$P:$P,AY$14,'2a. Database N flows'!$U:$U,'3.3a Time series N wasted'!$D$14)</f>
        <v>0</v>
      </c>
      <c r="AZ19" s="336">
        <f t="shared" si="70"/>
        <v>0</v>
      </c>
      <c r="BA19" s="293">
        <f>SUMIFS('2a. Database N flows'!$N:$N,'2a. Database N flows'!$D:$D,'3.3a Time series N wasted'!$B19,'2a. Database N flows'!$G:$G,"&lt;&gt;"&amp;$B$20,'2a. Database N flows'!$M:$M,'3.3a Time series N wasted'!BA$15,'2a. Database N flows'!$P:$P,BA$14,'2a. Database N flows'!$U:$U,'3.3a Time series N wasted'!$D$14)</f>
        <v>0</v>
      </c>
      <c r="BB19" s="293">
        <f>SUMIFS('2a. Database N flows'!$N:$N,'2a. Database N flows'!$D:$D,'3.3a Time series N wasted'!$B19,'2a. Database N flows'!$G:$G,"&lt;&gt;"&amp;$B$20,'2a. Database N flows'!$M:$M,'3.3a Time series N wasted'!BB$15,'2a. Database N flows'!$P:$P,BB$14,'2a. Database N flows'!$U:$U,'3.3a Time series N wasted'!$D$14)</f>
        <v>0</v>
      </c>
      <c r="BC19" s="293">
        <f>SUMIFS('2a. Database N flows'!$N:$N,'2a. Database N flows'!$D:$D,'3.3a Time series N wasted'!$B19,'2a. Database N flows'!$G:$G,"&lt;&gt;"&amp;$B$20,'2a. Database N flows'!$M:$M,'3.3a Time series N wasted'!BC$15,'2a. Database N flows'!$P:$P,BC$14,'2a. Database N flows'!$U:$U,'3.3a Time series N wasted'!$D$14)</f>
        <v>0</v>
      </c>
      <c r="BD19" s="293">
        <f>SUMIFS('2a. Database N flows'!$N:$N,'2a. Database N flows'!$D:$D,'3.3a Time series N wasted'!$B19,'2a. Database N flows'!$G:$G,"&lt;&gt;"&amp;$B$20,'2a. Database N flows'!$M:$M,'3.3a Time series N wasted'!BD$15,'2a. Database N flows'!$P:$P,BD$14,'2a. Database N flows'!$U:$U,'3.3a Time series N wasted'!$D$14)</f>
        <v>0</v>
      </c>
      <c r="BE19" s="293">
        <f>SUMIFS('2a. Database N flows'!$N:$N,'2a. Database N flows'!$D:$D,'3.3a Time series N wasted'!$B19,'2a. Database N flows'!$G:$G,"&lt;&gt;"&amp;$B$20,'2a. Database N flows'!$M:$M,'3.3a Time series N wasted'!BE$15,'2a. Database N flows'!$P:$P,BE$14,'2a. Database N flows'!$U:$U,'3.3a Time series N wasted'!$D$14)</f>
        <v>0</v>
      </c>
      <c r="BF19" s="293">
        <f>SUMIFS('2a. Database N flows'!$N:$N,'2a. Database N flows'!$D:$D,'3.3a Time series N wasted'!$B19,'2a. Database N flows'!$G:$G,"&lt;&gt;"&amp;$B$20,'2a. Database N flows'!$M:$M,'3.3a Time series N wasted'!BF$15,'2a. Database N flows'!$P:$P,BF$14,'2a. Database N flows'!$U:$U,'3.3a Time series N wasted'!$D$14)</f>
        <v>0</v>
      </c>
      <c r="BG19" s="293">
        <f>SUMIFS('2a. Database N flows'!$N:$N,'2a. Database N flows'!$D:$D,'3.3a Time series N wasted'!$B19,'2a. Database N flows'!$G:$G,"&lt;&gt;"&amp;$B$20,'2a. Database N flows'!$M:$M,'3.3a Time series N wasted'!BG$15,'2a. Database N flows'!$P:$P,BG$14,'2a. Database N flows'!$U:$U,'3.3a Time series N wasted'!$D$14)</f>
        <v>0</v>
      </c>
      <c r="BH19" s="336">
        <f t="shared" si="71"/>
        <v>0</v>
      </c>
      <c r="BI19" s="293">
        <f>SUMIFS('2a. Database N flows'!$N:$N,'2a. Database N flows'!$D:$D,'3.3a Time series N wasted'!$B19,'2a. Database N flows'!$G:$G,"&lt;&gt;"&amp;$B$20,'2a. Database N flows'!$M:$M,'3.3a Time series N wasted'!BI$15,'2a. Database N flows'!$P:$P,BI$14,'2a. Database N flows'!$U:$U,'3.3a Time series N wasted'!$D$14)</f>
        <v>0</v>
      </c>
      <c r="BJ19" s="293">
        <f>SUMIFS('2a. Database N flows'!$N:$N,'2a. Database N flows'!$D:$D,'3.3a Time series N wasted'!$B19,'2a. Database N flows'!$G:$G,"&lt;&gt;"&amp;$B$20,'2a. Database N flows'!$M:$M,'3.3a Time series N wasted'!BJ$15,'2a. Database N flows'!$P:$P,BJ$14,'2a. Database N flows'!$U:$U,'3.3a Time series N wasted'!$D$14)</f>
        <v>0</v>
      </c>
      <c r="BK19" s="293">
        <f>SUMIFS('2a. Database N flows'!$N:$N,'2a. Database N flows'!$D:$D,'3.3a Time series N wasted'!$B19,'2a. Database N flows'!$G:$G,"&lt;&gt;"&amp;$B$20,'2a. Database N flows'!$M:$M,'3.3a Time series N wasted'!BK$15,'2a. Database N flows'!$P:$P,BK$14,'2a. Database N flows'!$U:$U,'3.3a Time series N wasted'!$D$14)</f>
        <v>0</v>
      </c>
      <c r="BL19" s="293">
        <f>SUMIFS('2a. Database N flows'!$N:$N,'2a. Database N flows'!$D:$D,'3.3a Time series N wasted'!$B19,'2a. Database N flows'!$G:$G,"&lt;&gt;"&amp;$B$20,'2a. Database N flows'!$M:$M,'3.3a Time series N wasted'!BL$15,'2a. Database N flows'!$P:$P,BL$14,'2a. Database N flows'!$U:$U,'3.3a Time series N wasted'!$D$14)</f>
        <v>0</v>
      </c>
      <c r="BM19" s="293">
        <f>SUMIFS('2a. Database N flows'!$N:$N,'2a. Database N flows'!$D:$D,'3.3a Time series N wasted'!$B19,'2a. Database N flows'!$G:$G,"&lt;&gt;"&amp;$B$20,'2a. Database N flows'!$M:$M,'3.3a Time series N wasted'!BM$15,'2a. Database N flows'!$P:$P,BM$14,'2a. Database N flows'!$U:$U,'3.3a Time series N wasted'!$D$14)</f>
        <v>0</v>
      </c>
      <c r="BN19" s="293">
        <f>SUMIFS('2a. Database N flows'!$N:$N,'2a. Database N flows'!$D:$D,'3.3a Time series N wasted'!$B19,'2a. Database N flows'!$G:$G,"&lt;&gt;"&amp;$B$20,'2a. Database N flows'!$M:$M,'3.3a Time series N wasted'!BN$15,'2a. Database N flows'!$P:$P,BN$14,'2a. Database N flows'!$U:$U,'3.3a Time series N wasted'!$D$14)</f>
        <v>0</v>
      </c>
      <c r="BO19" s="293">
        <f>SUMIFS('2a. Database N flows'!$N:$N,'2a. Database N flows'!$D:$D,'3.3a Time series N wasted'!$B19,'2a. Database N flows'!$G:$G,"&lt;&gt;"&amp;$B$20,'2a. Database N flows'!$M:$M,'3.3a Time series N wasted'!BO$15,'2a. Database N flows'!$P:$P,BO$14,'2a. Database N flows'!$U:$U,'3.3a Time series N wasted'!$D$14)</f>
        <v>0</v>
      </c>
      <c r="BP19" s="336">
        <f t="shared" si="72"/>
        <v>0</v>
      </c>
      <c r="BQ19" s="293">
        <f>SUMIFS('2a. Database N flows'!$N:$N,'2a. Database N flows'!$D:$D,'3.3a Time series N wasted'!$B19,'2a. Database N flows'!$G:$G,"&lt;&gt;"&amp;$B$20,'2a. Database N flows'!$M:$M,'3.3a Time series N wasted'!BQ$15,'2a. Database N flows'!$P:$P,BQ$14,'2a. Database N flows'!$U:$U,'3.3a Time series N wasted'!$D$14)</f>
        <v>0</v>
      </c>
      <c r="BR19" s="293">
        <f>SUMIFS('2a. Database N flows'!$N:$N,'2a. Database N flows'!$D:$D,'3.3a Time series N wasted'!$B19,'2a. Database N flows'!$G:$G,"&lt;&gt;"&amp;$B$20,'2a. Database N flows'!$M:$M,'3.3a Time series N wasted'!BR$15,'2a. Database N flows'!$P:$P,BR$14,'2a. Database N flows'!$U:$U,'3.3a Time series N wasted'!$D$14)</f>
        <v>0</v>
      </c>
      <c r="BS19" s="293">
        <f>SUMIFS('2a. Database N flows'!$N:$N,'2a. Database N flows'!$D:$D,'3.3a Time series N wasted'!$B19,'2a. Database N flows'!$G:$G,"&lt;&gt;"&amp;$B$20,'2a. Database N flows'!$M:$M,'3.3a Time series N wasted'!BS$15,'2a. Database N flows'!$P:$P,BS$14,'2a. Database N flows'!$U:$U,'3.3a Time series N wasted'!$D$14)</f>
        <v>0</v>
      </c>
      <c r="BT19" s="293">
        <f>SUMIFS('2a. Database N flows'!$N:$N,'2a. Database N flows'!$D:$D,'3.3a Time series N wasted'!$B19,'2a. Database N flows'!$G:$G,"&lt;&gt;"&amp;$B$20,'2a. Database N flows'!$M:$M,'3.3a Time series N wasted'!BT$15,'2a. Database N flows'!$P:$P,BT$14,'2a. Database N flows'!$U:$U,'3.3a Time series N wasted'!$D$14)</f>
        <v>0</v>
      </c>
      <c r="BU19" s="293">
        <f>SUMIFS('2a. Database N flows'!$N:$N,'2a. Database N flows'!$D:$D,'3.3a Time series N wasted'!$B19,'2a. Database N flows'!$G:$G,"&lt;&gt;"&amp;$B$20,'2a. Database N flows'!$M:$M,'3.3a Time series N wasted'!BU$15,'2a. Database N flows'!$P:$P,BU$14,'2a. Database N flows'!$U:$U,'3.3a Time series N wasted'!$D$14)</f>
        <v>0</v>
      </c>
      <c r="BV19" s="293">
        <f>SUMIFS('2a. Database N flows'!$N:$N,'2a. Database N flows'!$D:$D,'3.3a Time series N wasted'!$B19,'2a. Database N flows'!$G:$G,"&lt;&gt;"&amp;$B$20,'2a. Database N flows'!$M:$M,'3.3a Time series N wasted'!BV$15,'2a. Database N flows'!$P:$P,BV$14,'2a. Database N flows'!$U:$U,'3.3a Time series N wasted'!$D$14)</f>
        <v>0</v>
      </c>
      <c r="BW19" s="293">
        <f>SUMIFS('2a. Database N flows'!$N:$N,'2a. Database N flows'!$D:$D,'3.3a Time series N wasted'!$B19,'2a. Database N flows'!$G:$G,"&lt;&gt;"&amp;$B$20,'2a. Database N flows'!$M:$M,'3.3a Time series N wasted'!BW$15,'2a. Database N flows'!$P:$P,BW$14,'2a. Database N flows'!$U:$U,'3.3a Time series N wasted'!$D$14)</f>
        <v>0</v>
      </c>
      <c r="BX19" s="336">
        <f t="shared" si="73"/>
        <v>0</v>
      </c>
      <c r="BY19" s="293">
        <f>SUMIFS('2a. Database N flows'!$N:$N,'2a. Database N flows'!$D:$D,'3.3a Time series N wasted'!$B19,'2a. Database N flows'!$G:$G,"&lt;&gt;"&amp;$B$20,'2a. Database N flows'!$M:$M,'3.3a Time series N wasted'!BY$15,'2a. Database N flows'!$P:$P,BY$14,'2a. Database N flows'!$U:$U,'3.3a Time series N wasted'!$D$14)</f>
        <v>0</v>
      </c>
      <c r="BZ19" s="293">
        <f>SUMIFS('2a. Database N flows'!$N:$N,'2a. Database N flows'!$D:$D,'3.3a Time series N wasted'!$B19,'2a. Database N flows'!$G:$G,"&lt;&gt;"&amp;$B$20,'2a. Database N flows'!$M:$M,'3.3a Time series N wasted'!BZ$15,'2a. Database N flows'!$P:$P,BZ$14,'2a. Database N flows'!$U:$U,'3.3a Time series N wasted'!$D$14)</f>
        <v>0</v>
      </c>
      <c r="CA19" s="293">
        <f>SUMIFS('2a. Database N flows'!$N:$N,'2a. Database N flows'!$D:$D,'3.3a Time series N wasted'!$B19,'2a. Database N flows'!$G:$G,"&lt;&gt;"&amp;$B$20,'2a. Database N flows'!$M:$M,'3.3a Time series N wasted'!CA$15,'2a. Database N flows'!$P:$P,CA$14,'2a. Database N flows'!$U:$U,'3.3a Time series N wasted'!$D$14)</f>
        <v>0</v>
      </c>
      <c r="CB19" s="293">
        <f>SUMIFS('2a. Database N flows'!$N:$N,'2a. Database N flows'!$D:$D,'3.3a Time series N wasted'!$B19,'2a. Database N flows'!$G:$G,"&lt;&gt;"&amp;$B$20,'2a. Database N flows'!$M:$M,'3.3a Time series N wasted'!CB$15,'2a. Database N flows'!$P:$P,CB$14,'2a. Database N flows'!$U:$U,'3.3a Time series N wasted'!$D$14)</f>
        <v>0</v>
      </c>
      <c r="CC19" s="293">
        <f>SUMIFS('2a. Database N flows'!$N:$N,'2a. Database N flows'!$D:$D,'3.3a Time series N wasted'!$B19,'2a. Database N flows'!$G:$G,"&lt;&gt;"&amp;$B$20,'2a. Database N flows'!$M:$M,'3.3a Time series N wasted'!CC$15,'2a. Database N flows'!$P:$P,CC$14,'2a. Database N flows'!$U:$U,'3.3a Time series N wasted'!$D$14)</f>
        <v>0</v>
      </c>
      <c r="CD19" s="293">
        <f>SUMIFS('2a. Database N flows'!$N:$N,'2a. Database N flows'!$D:$D,'3.3a Time series N wasted'!$B19,'2a. Database N flows'!$G:$G,"&lt;&gt;"&amp;$B$20,'2a. Database N flows'!$M:$M,'3.3a Time series N wasted'!CD$15,'2a. Database N flows'!$P:$P,CD$14,'2a. Database N flows'!$U:$U,'3.3a Time series N wasted'!$D$14)</f>
        <v>0</v>
      </c>
      <c r="CE19" s="293">
        <f>SUMIFS('2a. Database N flows'!$N:$N,'2a. Database N flows'!$D:$D,'3.3a Time series N wasted'!$B19,'2a. Database N flows'!$G:$G,"&lt;&gt;"&amp;$B$20,'2a. Database N flows'!$M:$M,'3.3a Time series N wasted'!CE$15,'2a. Database N flows'!$P:$P,CE$14,'2a. Database N flows'!$U:$U,'3.3a Time series N wasted'!$D$14)</f>
        <v>0</v>
      </c>
      <c r="CF19" s="336">
        <f t="shared" si="74"/>
        <v>0</v>
      </c>
      <c r="CG19" s="293">
        <f>SUMIFS('2a. Database N flows'!$N:$N,'2a. Database N flows'!$D:$D,'3.3a Time series N wasted'!$B19,'2a. Database N flows'!$G:$G,"&lt;&gt;"&amp;$B$20,'2a. Database N flows'!$M:$M,'3.3a Time series N wasted'!CG$15,'2a. Database N flows'!$P:$P,CG$14,'2a. Database N flows'!$U:$U,'3.3a Time series N wasted'!$D$14)</f>
        <v>0</v>
      </c>
      <c r="CH19" s="293">
        <f>SUMIFS('2a. Database N flows'!$N:$N,'2a. Database N flows'!$D:$D,'3.3a Time series N wasted'!$B19,'2a. Database N flows'!$G:$G,"&lt;&gt;"&amp;$B$20,'2a. Database N flows'!$M:$M,'3.3a Time series N wasted'!CH$15,'2a. Database N flows'!$P:$P,CH$14,'2a. Database N flows'!$U:$U,'3.3a Time series N wasted'!$D$14)</f>
        <v>0</v>
      </c>
      <c r="CI19" s="293">
        <f>SUMIFS('2a. Database N flows'!$N:$N,'2a. Database N flows'!$D:$D,'3.3a Time series N wasted'!$B19,'2a. Database N flows'!$G:$G,"&lt;&gt;"&amp;$B$20,'2a. Database N flows'!$M:$M,'3.3a Time series N wasted'!CI$15,'2a. Database N flows'!$P:$P,CI$14,'2a. Database N flows'!$U:$U,'3.3a Time series N wasted'!$D$14)</f>
        <v>0</v>
      </c>
      <c r="CJ19" s="293">
        <f>SUMIFS('2a. Database N flows'!$N:$N,'2a. Database N flows'!$D:$D,'3.3a Time series N wasted'!$B19,'2a. Database N flows'!$G:$G,"&lt;&gt;"&amp;$B$20,'2a. Database N flows'!$M:$M,'3.3a Time series N wasted'!CJ$15,'2a. Database N flows'!$P:$P,CJ$14,'2a. Database N flows'!$U:$U,'3.3a Time series N wasted'!$D$14)</f>
        <v>0</v>
      </c>
      <c r="CK19" s="293">
        <f>SUMIFS('2a. Database N flows'!$N:$N,'2a. Database N flows'!$D:$D,'3.3a Time series N wasted'!$B19,'2a. Database N flows'!$G:$G,"&lt;&gt;"&amp;$B$20,'2a. Database N flows'!$M:$M,'3.3a Time series N wasted'!CK$15,'2a. Database N flows'!$P:$P,CK$14,'2a. Database N flows'!$U:$U,'3.3a Time series N wasted'!$D$14)</f>
        <v>0</v>
      </c>
      <c r="CL19" s="293">
        <f>SUMIFS('2a. Database N flows'!$N:$N,'2a. Database N flows'!$D:$D,'3.3a Time series N wasted'!$B19,'2a. Database N flows'!$G:$G,"&lt;&gt;"&amp;$B$20,'2a. Database N flows'!$M:$M,'3.3a Time series N wasted'!CL$15,'2a. Database N flows'!$P:$P,CL$14,'2a. Database N flows'!$U:$U,'3.3a Time series N wasted'!$D$14)</f>
        <v>0</v>
      </c>
      <c r="CM19" s="293">
        <f>SUMIFS('2a. Database N flows'!$N:$N,'2a. Database N flows'!$D:$D,'3.3a Time series N wasted'!$B19,'2a. Database N flows'!$G:$G,"&lt;&gt;"&amp;$B$20,'2a. Database N flows'!$M:$M,'3.3a Time series N wasted'!CM$15,'2a. Database N flows'!$P:$P,CM$14,'2a. Database N flows'!$U:$U,'3.3a Time series N wasted'!$D$14)</f>
        <v>0</v>
      </c>
      <c r="CN19" s="336">
        <f t="shared" si="75"/>
        <v>0</v>
      </c>
      <c r="CO19" s="293">
        <f>SUMIFS('2a. Database N flows'!$N:$N,'2a. Database N flows'!$D:$D,'3.3a Time series N wasted'!$B19,'2a. Database N flows'!$G:$G,"&lt;&gt;"&amp;$B$20,'2a. Database N flows'!$M:$M,'3.3a Time series N wasted'!CO$15,'2a. Database N flows'!$P:$P,CO$14,'2a. Database N flows'!$U:$U,'3.3a Time series N wasted'!$D$14)</f>
        <v>0</v>
      </c>
      <c r="CP19" s="293">
        <f>SUMIFS('2a. Database N flows'!$N:$N,'2a. Database N flows'!$D:$D,'3.3a Time series N wasted'!$B19,'2a. Database N flows'!$G:$G,"&lt;&gt;"&amp;$B$20,'2a. Database N flows'!$M:$M,'3.3a Time series N wasted'!CP$15,'2a. Database N flows'!$P:$P,CP$14,'2a. Database N flows'!$U:$U,'3.3a Time series N wasted'!$D$14)</f>
        <v>0</v>
      </c>
      <c r="CQ19" s="293">
        <f>SUMIFS('2a. Database N flows'!$N:$N,'2a. Database N flows'!$D:$D,'3.3a Time series N wasted'!$B19,'2a. Database N flows'!$G:$G,"&lt;&gt;"&amp;$B$20,'2a. Database N flows'!$M:$M,'3.3a Time series N wasted'!CQ$15,'2a. Database N flows'!$P:$P,CQ$14,'2a. Database N flows'!$U:$U,'3.3a Time series N wasted'!$D$14)</f>
        <v>0</v>
      </c>
      <c r="CR19" s="293">
        <f>SUMIFS('2a. Database N flows'!$N:$N,'2a. Database N flows'!$D:$D,'3.3a Time series N wasted'!$B19,'2a. Database N flows'!$G:$G,"&lt;&gt;"&amp;$B$20,'2a. Database N flows'!$M:$M,'3.3a Time series N wasted'!CR$15,'2a. Database N flows'!$P:$P,CR$14,'2a. Database N flows'!$U:$U,'3.3a Time series N wasted'!$D$14)</f>
        <v>0</v>
      </c>
      <c r="CS19" s="293">
        <f>SUMIFS('2a. Database N flows'!$N:$N,'2a. Database N flows'!$D:$D,'3.3a Time series N wasted'!$B19,'2a. Database N flows'!$G:$G,"&lt;&gt;"&amp;$B$20,'2a. Database N flows'!$M:$M,'3.3a Time series N wasted'!CS$15,'2a. Database N flows'!$P:$P,CS$14,'2a. Database N flows'!$U:$U,'3.3a Time series N wasted'!$D$14)</f>
        <v>0</v>
      </c>
      <c r="CT19" s="293">
        <f>SUMIFS('2a. Database N flows'!$N:$N,'2a. Database N flows'!$D:$D,'3.3a Time series N wasted'!$B19,'2a. Database N flows'!$G:$G,"&lt;&gt;"&amp;$B$20,'2a. Database N flows'!$M:$M,'3.3a Time series N wasted'!CT$15,'2a. Database N flows'!$P:$P,CT$14,'2a. Database N flows'!$U:$U,'3.3a Time series N wasted'!$D$14)</f>
        <v>0</v>
      </c>
      <c r="CU19" s="293">
        <f>SUMIFS('2a. Database N flows'!$N:$N,'2a. Database N flows'!$D:$D,'3.3a Time series N wasted'!$B19,'2a. Database N flows'!$G:$G,"&lt;&gt;"&amp;$B$20,'2a. Database N flows'!$M:$M,'3.3a Time series N wasted'!CU$15,'2a. Database N flows'!$P:$P,CU$14,'2a. Database N flows'!$U:$U,'3.3a Time series N wasted'!$D$14)</f>
        <v>0</v>
      </c>
      <c r="CV19" s="336">
        <f t="shared" si="76"/>
        <v>0</v>
      </c>
      <c r="CY19" s="279"/>
    </row>
    <row r="20" spans="1:106" s="277" customFormat="1" x14ac:dyDescent="0.25">
      <c r="A20" s="403"/>
      <c r="B20" s="403" t="s">
        <v>95</v>
      </c>
      <c r="D20" s="292" t="s">
        <v>316</v>
      </c>
      <c r="E20" s="293">
        <f>SUMIFS('2a. Database N flows'!$N:$N,'2a. Database N flows'!$D:$D,'3.3a Time series N wasted'!$B20,'2a. Database N flows'!$G:$G,"&lt;&gt;"&amp;$B$20,'2a. Database N flows'!$M:$M,'3.3a Time series N wasted'!E$15,'2a. Database N flows'!$P:$P,E$14,'2a. Database N flows'!$U:$U,'3.3a Time series N wasted'!$D$14)</f>
        <v>1.25</v>
      </c>
      <c r="F20" s="293">
        <f>SUMIFS('2a. Database N flows'!$N:$N,'2a. Database N flows'!$D:$D,'3.3a Time series N wasted'!$B20,'2a. Database N flows'!$G:$G,"&lt;&gt;"&amp;$B$20,'2a. Database N flows'!$M:$M,'3.3a Time series N wasted'!F$15,'2a. Database N flows'!$P:$P,F$14,'2a. Database N flows'!$U:$U,'3.3a Time series N wasted'!$D$14)</f>
        <v>2.5</v>
      </c>
      <c r="G20" s="293">
        <f>SUMIFS('2a. Database N flows'!$N:$N,'2a. Database N flows'!$D:$D,'3.3a Time series N wasted'!$B20,'2a. Database N flows'!$G:$G,"&lt;&gt;"&amp;$B$20,'2a. Database N flows'!$M:$M,'3.3a Time series N wasted'!G$15,'2a. Database N flows'!$P:$P,G$14,'2a. Database N flows'!$U:$U,'3.3a Time series N wasted'!$D$14)</f>
        <v>1.25</v>
      </c>
      <c r="H20" s="293">
        <f>SUMIFS('2a. Database N flows'!$N:$N,'2a. Database N flows'!$D:$D,'3.3a Time series N wasted'!$B20,'2a. Database N flows'!$G:$G,"&lt;&gt;"&amp;$B$20,'2a. Database N flows'!$M:$M,'3.3a Time series N wasted'!H$15,'2a. Database N flows'!$P:$P,H$14,'2a. Database N flows'!$U:$U,'3.3a Time series N wasted'!$D$14)</f>
        <v>6.25</v>
      </c>
      <c r="I20" s="293">
        <f>SUMIFS('2a. Database N flows'!$N:$N,'2a. Database N flows'!$D:$D,'3.3a Time series N wasted'!$B20,'2a. Database N flows'!$G:$G,"&lt;&gt;"&amp;$B$20,'2a. Database N flows'!$M:$M,'3.3a Time series N wasted'!I$15,'2a. Database N flows'!$P:$P,I$14,'2a. Database N flows'!$U:$U,'3.3a Time series N wasted'!$D$14)</f>
        <v>0</v>
      </c>
      <c r="J20" s="293">
        <f>SUMIFS('2a. Database N flows'!$N:$N,'2a. Database N flows'!$D:$D,'3.3a Time series N wasted'!$B20,'2a. Database N flows'!$G:$G,"&lt;&gt;"&amp;$B$20,'2a. Database N flows'!$M:$M,'3.3a Time series N wasted'!J$15,'2a. Database N flows'!$P:$P,J$14,'2a. Database N flows'!$U:$U,'3.3a Time series N wasted'!$D$14)</f>
        <v>0</v>
      </c>
      <c r="K20" s="293">
        <f>SUMIFS('2a. Database N flows'!$N:$N,'2a. Database N flows'!$D:$D,'3.3a Time series N wasted'!$B20,'2a. Database N flows'!$G:$G,"&lt;&gt;"&amp;$B$20,'2a. Database N flows'!$M:$M,'3.3a Time series N wasted'!K$15,'2a. Database N flows'!$P:$P,K$14,'2a. Database N flows'!$U:$U,'3.3a Time series N wasted'!$D$14)</f>
        <v>0</v>
      </c>
      <c r="L20" s="336">
        <f t="shared" si="65"/>
        <v>11.25</v>
      </c>
      <c r="M20" s="293">
        <f>SUMIFS('2a. Database N flows'!$N:$N,'2a. Database N flows'!$D:$D,'3.3a Time series N wasted'!$B20,'2a. Database N flows'!$G:$G,"&lt;&gt;"&amp;$B$20,'2a. Database N flows'!$M:$M,'3.3a Time series N wasted'!M$15,'2a. Database N flows'!$P:$P,M$14,'2a. Database N flows'!$U:$U,'3.3a Time series N wasted'!$D$14)</f>
        <v>1</v>
      </c>
      <c r="N20" s="293">
        <f>SUMIFS('2a. Database N flows'!$N:$N,'2a. Database N flows'!$D:$D,'3.3a Time series N wasted'!$B20,'2a. Database N flows'!$G:$G,"&lt;&gt;"&amp;$B$20,'2a. Database N flows'!$M:$M,'3.3a Time series N wasted'!N$15,'2a. Database N flows'!$P:$P,N$14,'2a. Database N flows'!$U:$U,'3.3a Time series N wasted'!$D$14)</f>
        <v>2</v>
      </c>
      <c r="O20" s="293">
        <f>SUMIFS('2a. Database N flows'!$N:$N,'2a. Database N flows'!$D:$D,'3.3a Time series N wasted'!$B20,'2a. Database N flows'!$G:$G,"&lt;&gt;"&amp;$B$20,'2a. Database N flows'!$M:$M,'3.3a Time series N wasted'!O$15,'2a. Database N flows'!$P:$P,O$14,'2a. Database N flows'!$U:$U,'3.3a Time series N wasted'!$D$14)</f>
        <v>1</v>
      </c>
      <c r="P20" s="293">
        <f>SUMIFS('2a. Database N flows'!$N:$N,'2a. Database N flows'!$D:$D,'3.3a Time series N wasted'!$B20,'2a. Database N flows'!$G:$G,"&lt;&gt;"&amp;$B$20,'2a. Database N flows'!$M:$M,'3.3a Time series N wasted'!P$15,'2a. Database N flows'!$P:$P,P$14,'2a. Database N flows'!$U:$U,'3.3a Time series N wasted'!$D$14)</f>
        <v>5</v>
      </c>
      <c r="Q20" s="293">
        <f>SUMIFS('2a. Database N flows'!$N:$N,'2a. Database N flows'!$D:$D,'3.3a Time series N wasted'!$B20,'2a. Database N flows'!$G:$G,"&lt;&gt;"&amp;$B$20,'2a. Database N flows'!$M:$M,'3.3a Time series N wasted'!Q$15,'2a. Database N flows'!$P:$P,Q$14,'2a. Database N flows'!$U:$U,'3.3a Time series N wasted'!$D$14)</f>
        <v>0</v>
      </c>
      <c r="R20" s="293">
        <f>SUMIFS('2a. Database N flows'!$N:$N,'2a. Database N flows'!$D:$D,'3.3a Time series N wasted'!$B20,'2a. Database N flows'!$G:$G,"&lt;&gt;"&amp;$B$20,'2a. Database N flows'!$M:$M,'3.3a Time series N wasted'!R$15,'2a. Database N flows'!$P:$P,R$14,'2a. Database N flows'!$U:$U,'3.3a Time series N wasted'!$D$14)</f>
        <v>0</v>
      </c>
      <c r="S20" s="293">
        <f>SUMIFS('2a. Database N flows'!$N:$N,'2a. Database N flows'!$D:$D,'3.3a Time series N wasted'!$B20,'2a. Database N flows'!$G:$G,"&lt;&gt;"&amp;$B$20,'2a. Database N flows'!$M:$M,'3.3a Time series N wasted'!S$15,'2a. Database N flows'!$P:$P,S$14,'2a. Database N flows'!$U:$U,'3.3a Time series N wasted'!$D$14)</f>
        <v>0</v>
      </c>
      <c r="T20" s="336">
        <f t="shared" si="66"/>
        <v>9</v>
      </c>
      <c r="U20" s="293">
        <f>SUMIFS('2a. Database N flows'!$N:$N,'2a. Database N flows'!$D:$D,'3.3a Time series N wasted'!$B20,'2a. Database N flows'!$G:$G,"&lt;&gt;"&amp;$B$20,'2a. Database N flows'!$M:$M,'3.3a Time series N wasted'!U$15,'2a. Database N flows'!$P:$P,U$14,'2a. Database N flows'!$U:$U,'3.3a Time series N wasted'!$D$14)</f>
        <v>0.8</v>
      </c>
      <c r="V20" s="293">
        <f>SUMIFS('2a. Database N flows'!$N:$N,'2a. Database N flows'!$D:$D,'3.3a Time series N wasted'!$B20,'2a. Database N flows'!$G:$G,"&lt;&gt;"&amp;$B$20,'2a. Database N flows'!$M:$M,'3.3a Time series N wasted'!V$15,'2a. Database N flows'!$P:$P,V$14,'2a. Database N flows'!$U:$U,'3.3a Time series N wasted'!$D$14)</f>
        <v>1.6</v>
      </c>
      <c r="W20" s="293">
        <f>SUMIFS('2a. Database N flows'!$N:$N,'2a. Database N flows'!$D:$D,'3.3a Time series N wasted'!$B20,'2a. Database N flows'!$G:$G,"&lt;&gt;"&amp;$B$20,'2a. Database N flows'!$M:$M,'3.3a Time series N wasted'!W$15,'2a. Database N flows'!$P:$P,W$14,'2a. Database N flows'!$U:$U,'3.3a Time series N wasted'!$D$14)</f>
        <v>0.8</v>
      </c>
      <c r="X20" s="293">
        <f>SUMIFS('2a. Database N flows'!$N:$N,'2a. Database N flows'!$D:$D,'3.3a Time series N wasted'!$B20,'2a. Database N flows'!$G:$G,"&lt;&gt;"&amp;$B$20,'2a. Database N flows'!$M:$M,'3.3a Time series N wasted'!X$15,'2a. Database N flows'!$P:$P,X$14,'2a. Database N flows'!$U:$U,'3.3a Time series N wasted'!$D$14)</f>
        <v>4</v>
      </c>
      <c r="Y20" s="293">
        <f>SUMIFS('2a. Database N flows'!$N:$N,'2a. Database N flows'!$D:$D,'3.3a Time series N wasted'!$B20,'2a. Database N flows'!$G:$G,"&lt;&gt;"&amp;$B$20,'2a. Database N flows'!$M:$M,'3.3a Time series N wasted'!Y$15,'2a. Database N flows'!$P:$P,Y$14,'2a. Database N flows'!$U:$U,'3.3a Time series N wasted'!$D$14)</f>
        <v>0</v>
      </c>
      <c r="Z20" s="293">
        <f>SUMIFS('2a. Database N flows'!$N:$N,'2a. Database N flows'!$D:$D,'3.3a Time series N wasted'!$B20,'2a. Database N flows'!$G:$G,"&lt;&gt;"&amp;$B$20,'2a. Database N flows'!$M:$M,'3.3a Time series N wasted'!Z$15,'2a. Database N flows'!$P:$P,Z$14,'2a. Database N flows'!$U:$U,'3.3a Time series N wasted'!$D$14)</f>
        <v>0</v>
      </c>
      <c r="AA20" s="293">
        <f>SUMIFS('2a. Database N flows'!$N:$N,'2a. Database N flows'!$D:$D,'3.3a Time series N wasted'!$B20,'2a. Database N flows'!$G:$G,"&lt;&gt;"&amp;$B$20,'2a. Database N flows'!$M:$M,'3.3a Time series N wasted'!AA$15,'2a. Database N flows'!$P:$P,AA$14,'2a. Database N flows'!$U:$U,'3.3a Time series N wasted'!$D$14)</f>
        <v>0</v>
      </c>
      <c r="AB20" s="336">
        <f t="shared" si="67"/>
        <v>7.2</v>
      </c>
      <c r="AC20" s="293">
        <f>SUMIFS('2a. Database N flows'!$N:$N,'2a. Database N flows'!$D:$D,'3.3a Time series N wasted'!$B20,'2a. Database N flows'!$G:$G,"&lt;&gt;"&amp;$B$20,'2a. Database N flows'!$M:$M,'3.3a Time series N wasted'!AC$15,'2a. Database N flows'!$P:$P,AC$14,'2a. Database N flows'!$U:$U,'3.3a Time series N wasted'!$D$14)</f>
        <v>0</v>
      </c>
      <c r="AD20" s="293">
        <f>SUMIFS('2a. Database N flows'!$N:$N,'2a. Database N flows'!$D:$D,'3.3a Time series N wasted'!$B20,'2a. Database N flows'!$G:$G,"&lt;&gt;"&amp;$B$20,'2a. Database N flows'!$M:$M,'3.3a Time series N wasted'!AD$15,'2a. Database N flows'!$P:$P,AD$14,'2a. Database N flows'!$U:$U,'3.3a Time series N wasted'!$D$14)</f>
        <v>0</v>
      </c>
      <c r="AE20" s="293">
        <f>SUMIFS('2a. Database N flows'!$N:$N,'2a. Database N flows'!$D:$D,'3.3a Time series N wasted'!$B20,'2a. Database N flows'!$G:$G,"&lt;&gt;"&amp;$B$20,'2a. Database N flows'!$M:$M,'3.3a Time series N wasted'!AE$15,'2a. Database N flows'!$P:$P,AE$14,'2a. Database N flows'!$U:$U,'3.3a Time series N wasted'!$D$14)</f>
        <v>0</v>
      </c>
      <c r="AF20" s="293">
        <f>SUMIFS('2a. Database N flows'!$N:$N,'2a. Database N flows'!$D:$D,'3.3a Time series N wasted'!$B20,'2a. Database N flows'!$G:$G,"&lt;&gt;"&amp;$B$20,'2a. Database N flows'!$M:$M,'3.3a Time series N wasted'!AF$15,'2a. Database N flows'!$P:$P,AF$14,'2a. Database N flows'!$U:$U,'3.3a Time series N wasted'!$D$14)</f>
        <v>0</v>
      </c>
      <c r="AG20" s="293">
        <f>SUMIFS('2a. Database N flows'!$N:$N,'2a. Database N flows'!$D:$D,'3.3a Time series N wasted'!$B20,'2a. Database N flows'!$G:$G,"&lt;&gt;"&amp;$B$20,'2a. Database N flows'!$M:$M,'3.3a Time series N wasted'!AG$15,'2a. Database N flows'!$P:$P,AG$14,'2a. Database N flows'!$U:$U,'3.3a Time series N wasted'!$D$14)</f>
        <v>0</v>
      </c>
      <c r="AH20" s="293">
        <f>SUMIFS('2a. Database N flows'!$N:$N,'2a. Database N flows'!$D:$D,'3.3a Time series N wasted'!$B20,'2a. Database N flows'!$G:$G,"&lt;&gt;"&amp;$B$20,'2a. Database N flows'!$M:$M,'3.3a Time series N wasted'!AH$15,'2a. Database N flows'!$P:$P,AH$14,'2a. Database N flows'!$U:$U,'3.3a Time series N wasted'!$D$14)</f>
        <v>0</v>
      </c>
      <c r="AI20" s="293">
        <f>SUMIFS('2a. Database N flows'!$N:$N,'2a. Database N flows'!$D:$D,'3.3a Time series N wasted'!$B20,'2a. Database N flows'!$G:$G,"&lt;&gt;"&amp;$B$20,'2a. Database N flows'!$M:$M,'3.3a Time series N wasted'!AI$15,'2a. Database N flows'!$P:$P,AI$14,'2a. Database N flows'!$U:$U,'3.3a Time series N wasted'!$D$14)</f>
        <v>0</v>
      </c>
      <c r="AJ20" s="336">
        <f t="shared" si="68"/>
        <v>0</v>
      </c>
      <c r="AK20" s="293">
        <f>SUMIFS('2a. Database N flows'!$N:$N,'2a. Database N flows'!$D:$D,'3.3a Time series N wasted'!$B20,'2a. Database N flows'!$G:$G,"&lt;&gt;"&amp;$B$20,'2a. Database N flows'!$M:$M,'3.3a Time series N wasted'!AK$15,'2a. Database N flows'!$P:$P,AK$14,'2a. Database N flows'!$U:$U,'3.3a Time series N wasted'!$D$14)</f>
        <v>0</v>
      </c>
      <c r="AL20" s="293">
        <f>SUMIFS('2a. Database N flows'!$N:$N,'2a. Database N flows'!$D:$D,'3.3a Time series N wasted'!$B20,'2a. Database N flows'!$G:$G,"&lt;&gt;"&amp;$B$20,'2a. Database N flows'!$M:$M,'3.3a Time series N wasted'!AL$15,'2a. Database N flows'!$P:$P,AL$14,'2a. Database N flows'!$U:$U,'3.3a Time series N wasted'!$D$14)</f>
        <v>0</v>
      </c>
      <c r="AM20" s="293">
        <f>SUMIFS('2a. Database N flows'!$N:$N,'2a. Database N flows'!$D:$D,'3.3a Time series N wasted'!$B20,'2a. Database N flows'!$G:$G,"&lt;&gt;"&amp;$B$20,'2a. Database N flows'!$M:$M,'3.3a Time series N wasted'!AM$15,'2a. Database N flows'!$P:$P,AM$14,'2a. Database N flows'!$U:$U,'3.3a Time series N wasted'!$D$14)</f>
        <v>0</v>
      </c>
      <c r="AN20" s="293">
        <f>SUMIFS('2a. Database N flows'!$N:$N,'2a. Database N flows'!$D:$D,'3.3a Time series N wasted'!$B20,'2a. Database N flows'!$G:$G,"&lt;&gt;"&amp;$B$20,'2a. Database N flows'!$M:$M,'3.3a Time series N wasted'!AN$15,'2a. Database N flows'!$P:$P,AN$14,'2a. Database N flows'!$U:$U,'3.3a Time series N wasted'!$D$14)</f>
        <v>0</v>
      </c>
      <c r="AO20" s="293">
        <f>SUMIFS('2a. Database N flows'!$N:$N,'2a. Database N flows'!$D:$D,'3.3a Time series N wasted'!$B20,'2a. Database N flows'!$G:$G,"&lt;&gt;"&amp;$B$20,'2a. Database N flows'!$M:$M,'3.3a Time series N wasted'!AO$15,'2a. Database N flows'!$P:$P,AO$14,'2a. Database N flows'!$U:$U,'3.3a Time series N wasted'!$D$14)</f>
        <v>0</v>
      </c>
      <c r="AP20" s="293">
        <f>SUMIFS('2a. Database N flows'!$N:$N,'2a. Database N flows'!$D:$D,'3.3a Time series N wasted'!$B20,'2a. Database N flows'!$G:$G,"&lt;&gt;"&amp;$B$20,'2a. Database N flows'!$M:$M,'3.3a Time series N wasted'!AP$15,'2a. Database N flows'!$P:$P,AP$14,'2a. Database N flows'!$U:$U,'3.3a Time series N wasted'!$D$14)</f>
        <v>0</v>
      </c>
      <c r="AQ20" s="293">
        <f>SUMIFS('2a. Database N flows'!$N:$N,'2a. Database N flows'!$D:$D,'3.3a Time series N wasted'!$B20,'2a. Database N flows'!$G:$G,"&lt;&gt;"&amp;$B$20,'2a. Database N flows'!$M:$M,'3.3a Time series N wasted'!AQ$15,'2a. Database N flows'!$P:$P,AQ$14,'2a. Database N flows'!$U:$U,'3.3a Time series N wasted'!$D$14)</f>
        <v>0</v>
      </c>
      <c r="AR20" s="336">
        <f t="shared" si="69"/>
        <v>0</v>
      </c>
      <c r="AS20" s="293">
        <f>SUMIFS('2a. Database N flows'!$N:$N,'2a. Database N flows'!$D:$D,'3.3a Time series N wasted'!$B20,'2a. Database N flows'!$G:$G,"&lt;&gt;"&amp;$B$20,'2a. Database N flows'!$M:$M,'3.3a Time series N wasted'!AS$15,'2a. Database N flows'!$P:$P,AS$14,'2a. Database N flows'!$U:$U,'3.3a Time series N wasted'!$D$14)</f>
        <v>0</v>
      </c>
      <c r="AT20" s="293">
        <f>SUMIFS('2a. Database N flows'!$N:$N,'2a. Database N flows'!$D:$D,'3.3a Time series N wasted'!$B20,'2a. Database N flows'!$G:$G,"&lt;&gt;"&amp;$B$20,'2a. Database N flows'!$M:$M,'3.3a Time series N wasted'!AT$15,'2a. Database N flows'!$P:$P,AT$14,'2a. Database N flows'!$U:$U,'3.3a Time series N wasted'!$D$14)</f>
        <v>0</v>
      </c>
      <c r="AU20" s="293">
        <f>SUMIFS('2a. Database N flows'!$N:$N,'2a. Database N flows'!$D:$D,'3.3a Time series N wasted'!$B20,'2a. Database N flows'!$G:$G,"&lt;&gt;"&amp;$B$20,'2a. Database N flows'!$M:$M,'3.3a Time series N wasted'!AU$15,'2a. Database N flows'!$P:$P,AU$14,'2a. Database N flows'!$U:$U,'3.3a Time series N wasted'!$D$14)</f>
        <v>0</v>
      </c>
      <c r="AV20" s="293">
        <f>SUMIFS('2a. Database N flows'!$N:$N,'2a. Database N flows'!$D:$D,'3.3a Time series N wasted'!$B20,'2a. Database N flows'!$G:$G,"&lt;&gt;"&amp;$B$20,'2a. Database N flows'!$M:$M,'3.3a Time series N wasted'!AV$15,'2a. Database N flows'!$P:$P,AV$14,'2a. Database N flows'!$U:$U,'3.3a Time series N wasted'!$D$14)</f>
        <v>0</v>
      </c>
      <c r="AW20" s="293">
        <f>SUMIFS('2a. Database N flows'!$N:$N,'2a. Database N flows'!$D:$D,'3.3a Time series N wasted'!$B20,'2a. Database N flows'!$G:$G,"&lt;&gt;"&amp;$B$20,'2a. Database N flows'!$M:$M,'3.3a Time series N wasted'!AW$15,'2a. Database N flows'!$P:$P,AW$14,'2a. Database N flows'!$U:$U,'3.3a Time series N wasted'!$D$14)</f>
        <v>0</v>
      </c>
      <c r="AX20" s="293">
        <f>SUMIFS('2a. Database N flows'!$N:$N,'2a. Database N flows'!$D:$D,'3.3a Time series N wasted'!$B20,'2a. Database N flows'!$G:$G,"&lt;&gt;"&amp;$B$20,'2a. Database N flows'!$M:$M,'3.3a Time series N wasted'!AX$15,'2a. Database N flows'!$P:$P,AX$14,'2a. Database N flows'!$U:$U,'3.3a Time series N wasted'!$D$14)</f>
        <v>0</v>
      </c>
      <c r="AY20" s="293">
        <f>SUMIFS('2a. Database N flows'!$N:$N,'2a. Database N flows'!$D:$D,'3.3a Time series N wasted'!$B20,'2a. Database N flows'!$G:$G,"&lt;&gt;"&amp;$B$20,'2a. Database N flows'!$M:$M,'3.3a Time series N wasted'!AY$15,'2a. Database N flows'!$P:$P,AY$14,'2a. Database N flows'!$U:$U,'3.3a Time series N wasted'!$D$14)</f>
        <v>0</v>
      </c>
      <c r="AZ20" s="336">
        <f t="shared" si="70"/>
        <v>0</v>
      </c>
      <c r="BA20" s="293">
        <f>SUMIFS('2a. Database N flows'!$N:$N,'2a. Database N flows'!$D:$D,'3.3a Time series N wasted'!$B20,'2a. Database N flows'!$G:$G,"&lt;&gt;"&amp;$B$20,'2a. Database N flows'!$M:$M,'3.3a Time series N wasted'!BA$15,'2a. Database N flows'!$P:$P,BA$14,'2a. Database N flows'!$U:$U,'3.3a Time series N wasted'!$D$14)</f>
        <v>0</v>
      </c>
      <c r="BB20" s="293">
        <f>SUMIFS('2a. Database N flows'!$N:$N,'2a. Database N flows'!$D:$D,'3.3a Time series N wasted'!$B20,'2a. Database N flows'!$G:$G,"&lt;&gt;"&amp;$B$20,'2a. Database N flows'!$M:$M,'3.3a Time series N wasted'!BB$15,'2a. Database N flows'!$P:$P,BB$14,'2a. Database N flows'!$U:$U,'3.3a Time series N wasted'!$D$14)</f>
        <v>0</v>
      </c>
      <c r="BC20" s="293">
        <f>SUMIFS('2a. Database N flows'!$N:$N,'2a. Database N flows'!$D:$D,'3.3a Time series N wasted'!$B20,'2a. Database N flows'!$G:$G,"&lt;&gt;"&amp;$B$20,'2a. Database N flows'!$M:$M,'3.3a Time series N wasted'!BC$15,'2a. Database N flows'!$P:$P,BC$14,'2a. Database N flows'!$U:$U,'3.3a Time series N wasted'!$D$14)</f>
        <v>0</v>
      </c>
      <c r="BD20" s="293">
        <f>SUMIFS('2a. Database N flows'!$N:$N,'2a. Database N flows'!$D:$D,'3.3a Time series N wasted'!$B20,'2a. Database N flows'!$G:$G,"&lt;&gt;"&amp;$B$20,'2a. Database N flows'!$M:$M,'3.3a Time series N wasted'!BD$15,'2a. Database N flows'!$P:$P,BD$14,'2a. Database N flows'!$U:$U,'3.3a Time series N wasted'!$D$14)</f>
        <v>0</v>
      </c>
      <c r="BE20" s="293">
        <f>SUMIFS('2a. Database N flows'!$N:$N,'2a. Database N flows'!$D:$D,'3.3a Time series N wasted'!$B20,'2a. Database N flows'!$G:$G,"&lt;&gt;"&amp;$B$20,'2a. Database N flows'!$M:$M,'3.3a Time series N wasted'!BE$15,'2a. Database N flows'!$P:$P,BE$14,'2a. Database N flows'!$U:$U,'3.3a Time series N wasted'!$D$14)</f>
        <v>0</v>
      </c>
      <c r="BF20" s="293">
        <f>SUMIFS('2a. Database N flows'!$N:$N,'2a. Database N flows'!$D:$D,'3.3a Time series N wasted'!$B20,'2a. Database N flows'!$G:$G,"&lt;&gt;"&amp;$B$20,'2a. Database N flows'!$M:$M,'3.3a Time series N wasted'!BF$15,'2a. Database N flows'!$P:$P,BF$14,'2a. Database N flows'!$U:$U,'3.3a Time series N wasted'!$D$14)</f>
        <v>0</v>
      </c>
      <c r="BG20" s="293">
        <f>SUMIFS('2a. Database N flows'!$N:$N,'2a. Database N flows'!$D:$D,'3.3a Time series N wasted'!$B20,'2a. Database N flows'!$G:$G,"&lt;&gt;"&amp;$B$20,'2a. Database N flows'!$M:$M,'3.3a Time series N wasted'!BG$15,'2a. Database N flows'!$P:$P,BG$14,'2a. Database N flows'!$U:$U,'3.3a Time series N wasted'!$D$14)</f>
        <v>0</v>
      </c>
      <c r="BH20" s="336">
        <f t="shared" si="71"/>
        <v>0</v>
      </c>
      <c r="BI20" s="293">
        <f>SUMIFS('2a. Database N flows'!$N:$N,'2a. Database N flows'!$D:$D,'3.3a Time series N wasted'!$B20,'2a. Database N flows'!$G:$G,"&lt;&gt;"&amp;$B$20,'2a. Database N flows'!$M:$M,'3.3a Time series N wasted'!BI$15,'2a. Database N flows'!$P:$P,BI$14,'2a. Database N flows'!$U:$U,'3.3a Time series N wasted'!$D$14)</f>
        <v>0</v>
      </c>
      <c r="BJ20" s="293">
        <f>SUMIFS('2a. Database N flows'!$N:$N,'2a. Database N flows'!$D:$D,'3.3a Time series N wasted'!$B20,'2a. Database N flows'!$G:$G,"&lt;&gt;"&amp;$B$20,'2a. Database N flows'!$M:$M,'3.3a Time series N wasted'!BJ$15,'2a. Database N flows'!$P:$P,BJ$14,'2a. Database N flows'!$U:$U,'3.3a Time series N wasted'!$D$14)</f>
        <v>0</v>
      </c>
      <c r="BK20" s="293">
        <f>SUMIFS('2a. Database N flows'!$N:$N,'2a. Database N flows'!$D:$D,'3.3a Time series N wasted'!$B20,'2a. Database N flows'!$G:$G,"&lt;&gt;"&amp;$B$20,'2a. Database N flows'!$M:$M,'3.3a Time series N wasted'!BK$15,'2a. Database N flows'!$P:$P,BK$14,'2a. Database N flows'!$U:$U,'3.3a Time series N wasted'!$D$14)</f>
        <v>0</v>
      </c>
      <c r="BL20" s="293">
        <f>SUMIFS('2a. Database N flows'!$N:$N,'2a. Database N flows'!$D:$D,'3.3a Time series N wasted'!$B20,'2a. Database N flows'!$G:$G,"&lt;&gt;"&amp;$B$20,'2a. Database N flows'!$M:$M,'3.3a Time series N wasted'!BL$15,'2a. Database N flows'!$P:$P,BL$14,'2a. Database N flows'!$U:$U,'3.3a Time series N wasted'!$D$14)</f>
        <v>0</v>
      </c>
      <c r="BM20" s="293">
        <f>SUMIFS('2a. Database N flows'!$N:$N,'2a. Database N flows'!$D:$D,'3.3a Time series N wasted'!$B20,'2a. Database N flows'!$G:$G,"&lt;&gt;"&amp;$B$20,'2a. Database N flows'!$M:$M,'3.3a Time series N wasted'!BM$15,'2a. Database N flows'!$P:$P,BM$14,'2a. Database N flows'!$U:$U,'3.3a Time series N wasted'!$D$14)</f>
        <v>0</v>
      </c>
      <c r="BN20" s="293">
        <f>SUMIFS('2a. Database N flows'!$N:$N,'2a. Database N flows'!$D:$D,'3.3a Time series N wasted'!$B20,'2a. Database N flows'!$G:$G,"&lt;&gt;"&amp;$B$20,'2a. Database N flows'!$M:$M,'3.3a Time series N wasted'!BN$15,'2a. Database N flows'!$P:$P,BN$14,'2a. Database N flows'!$U:$U,'3.3a Time series N wasted'!$D$14)</f>
        <v>0</v>
      </c>
      <c r="BO20" s="293">
        <f>SUMIFS('2a. Database N flows'!$N:$N,'2a. Database N flows'!$D:$D,'3.3a Time series N wasted'!$B20,'2a. Database N flows'!$G:$G,"&lt;&gt;"&amp;$B$20,'2a. Database N flows'!$M:$M,'3.3a Time series N wasted'!BO$15,'2a. Database N flows'!$P:$P,BO$14,'2a. Database N flows'!$U:$U,'3.3a Time series N wasted'!$D$14)</f>
        <v>0</v>
      </c>
      <c r="BP20" s="336">
        <f t="shared" si="72"/>
        <v>0</v>
      </c>
      <c r="BQ20" s="293">
        <f>SUMIFS('2a. Database N flows'!$N:$N,'2a. Database N flows'!$D:$D,'3.3a Time series N wasted'!$B20,'2a. Database N flows'!$G:$G,"&lt;&gt;"&amp;$B$20,'2a. Database N flows'!$M:$M,'3.3a Time series N wasted'!BQ$15,'2a. Database N flows'!$P:$P,BQ$14,'2a. Database N flows'!$U:$U,'3.3a Time series N wasted'!$D$14)</f>
        <v>0</v>
      </c>
      <c r="BR20" s="293">
        <f>SUMIFS('2a. Database N flows'!$N:$N,'2a. Database N flows'!$D:$D,'3.3a Time series N wasted'!$B20,'2a. Database N flows'!$G:$G,"&lt;&gt;"&amp;$B$20,'2a. Database N flows'!$M:$M,'3.3a Time series N wasted'!BR$15,'2a. Database N flows'!$P:$P,BR$14,'2a. Database N flows'!$U:$U,'3.3a Time series N wasted'!$D$14)</f>
        <v>0</v>
      </c>
      <c r="BS20" s="293">
        <f>SUMIFS('2a. Database N flows'!$N:$N,'2a. Database N flows'!$D:$D,'3.3a Time series N wasted'!$B20,'2a. Database N flows'!$G:$G,"&lt;&gt;"&amp;$B$20,'2a. Database N flows'!$M:$M,'3.3a Time series N wasted'!BS$15,'2a. Database N flows'!$P:$P,BS$14,'2a. Database N flows'!$U:$U,'3.3a Time series N wasted'!$D$14)</f>
        <v>0</v>
      </c>
      <c r="BT20" s="293">
        <f>SUMIFS('2a. Database N flows'!$N:$N,'2a. Database N flows'!$D:$D,'3.3a Time series N wasted'!$B20,'2a. Database N flows'!$G:$G,"&lt;&gt;"&amp;$B$20,'2a. Database N flows'!$M:$M,'3.3a Time series N wasted'!BT$15,'2a. Database N flows'!$P:$P,BT$14,'2a. Database N flows'!$U:$U,'3.3a Time series N wasted'!$D$14)</f>
        <v>0</v>
      </c>
      <c r="BU20" s="293">
        <f>SUMIFS('2a. Database N flows'!$N:$N,'2a. Database N flows'!$D:$D,'3.3a Time series N wasted'!$B20,'2a. Database N flows'!$G:$G,"&lt;&gt;"&amp;$B$20,'2a. Database N flows'!$M:$M,'3.3a Time series N wasted'!BU$15,'2a. Database N flows'!$P:$P,BU$14,'2a. Database N flows'!$U:$U,'3.3a Time series N wasted'!$D$14)</f>
        <v>0</v>
      </c>
      <c r="BV20" s="293">
        <f>SUMIFS('2a. Database N flows'!$N:$N,'2a. Database N flows'!$D:$D,'3.3a Time series N wasted'!$B20,'2a. Database N flows'!$G:$G,"&lt;&gt;"&amp;$B$20,'2a. Database N flows'!$M:$M,'3.3a Time series N wasted'!BV$15,'2a. Database N flows'!$P:$P,BV$14,'2a. Database N flows'!$U:$U,'3.3a Time series N wasted'!$D$14)</f>
        <v>0</v>
      </c>
      <c r="BW20" s="293">
        <f>SUMIFS('2a. Database N flows'!$N:$N,'2a. Database N flows'!$D:$D,'3.3a Time series N wasted'!$B20,'2a. Database N flows'!$G:$G,"&lt;&gt;"&amp;$B$20,'2a. Database N flows'!$M:$M,'3.3a Time series N wasted'!BW$15,'2a. Database N flows'!$P:$P,BW$14,'2a. Database N flows'!$U:$U,'3.3a Time series N wasted'!$D$14)</f>
        <v>0</v>
      </c>
      <c r="BX20" s="336">
        <f t="shared" si="73"/>
        <v>0</v>
      </c>
      <c r="BY20" s="293">
        <f>SUMIFS('2a. Database N flows'!$N:$N,'2a. Database N flows'!$D:$D,'3.3a Time series N wasted'!$B20,'2a. Database N flows'!$G:$G,"&lt;&gt;"&amp;$B$20,'2a. Database N flows'!$M:$M,'3.3a Time series N wasted'!BY$15,'2a. Database N flows'!$P:$P,BY$14,'2a. Database N flows'!$U:$U,'3.3a Time series N wasted'!$D$14)</f>
        <v>0</v>
      </c>
      <c r="BZ20" s="293">
        <f>SUMIFS('2a. Database N flows'!$N:$N,'2a. Database N flows'!$D:$D,'3.3a Time series N wasted'!$B20,'2a. Database N flows'!$G:$G,"&lt;&gt;"&amp;$B$20,'2a. Database N flows'!$M:$M,'3.3a Time series N wasted'!BZ$15,'2a. Database N flows'!$P:$P,BZ$14,'2a. Database N flows'!$U:$U,'3.3a Time series N wasted'!$D$14)</f>
        <v>0</v>
      </c>
      <c r="CA20" s="293">
        <f>SUMIFS('2a. Database N flows'!$N:$N,'2a. Database N flows'!$D:$D,'3.3a Time series N wasted'!$B20,'2a. Database N flows'!$G:$G,"&lt;&gt;"&amp;$B$20,'2a. Database N flows'!$M:$M,'3.3a Time series N wasted'!CA$15,'2a. Database N flows'!$P:$P,CA$14,'2a. Database N flows'!$U:$U,'3.3a Time series N wasted'!$D$14)</f>
        <v>0</v>
      </c>
      <c r="CB20" s="293">
        <f>SUMIFS('2a. Database N flows'!$N:$N,'2a. Database N flows'!$D:$D,'3.3a Time series N wasted'!$B20,'2a. Database N flows'!$G:$G,"&lt;&gt;"&amp;$B$20,'2a. Database N flows'!$M:$M,'3.3a Time series N wasted'!CB$15,'2a. Database N flows'!$P:$P,CB$14,'2a. Database N flows'!$U:$U,'3.3a Time series N wasted'!$D$14)</f>
        <v>0</v>
      </c>
      <c r="CC20" s="293">
        <f>SUMIFS('2a. Database N flows'!$N:$N,'2a. Database N flows'!$D:$D,'3.3a Time series N wasted'!$B20,'2a. Database N flows'!$G:$G,"&lt;&gt;"&amp;$B$20,'2a. Database N flows'!$M:$M,'3.3a Time series N wasted'!CC$15,'2a. Database N flows'!$P:$P,CC$14,'2a. Database N flows'!$U:$U,'3.3a Time series N wasted'!$D$14)</f>
        <v>0</v>
      </c>
      <c r="CD20" s="293">
        <f>SUMIFS('2a. Database N flows'!$N:$N,'2a. Database N flows'!$D:$D,'3.3a Time series N wasted'!$B20,'2a. Database N flows'!$G:$G,"&lt;&gt;"&amp;$B$20,'2a. Database N flows'!$M:$M,'3.3a Time series N wasted'!CD$15,'2a. Database N flows'!$P:$P,CD$14,'2a. Database N flows'!$U:$U,'3.3a Time series N wasted'!$D$14)</f>
        <v>0</v>
      </c>
      <c r="CE20" s="293">
        <f>SUMIFS('2a. Database N flows'!$N:$N,'2a. Database N flows'!$D:$D,'3.3a Time series N wasted'!$B20,'2a. Database N flows'!$G:$G,"&lt;&gt;"&amp;$B$20,'2a. Database N flows'!$M:$M,'3.3a Time series N wasted'!CE$15,'2a. Database N flows'!$P:$P,CE$14,'2a. Database N flows'!$U:$U,'3.3a Time series N wasted'!$D$14)</f>
        <v>0</v>
      </c>
      <c r="CF20" s="336">
        <f t="shared" si="74"/>
        <v>0</v>
      </c>
      <c r="CG20" s="293">
        <f>SUMIFS('2a. Database N flows'!$N:$N,'2a. Database N flows'!$D:$D,'3.3a Time series N wasted'!$B20,'2a. Database N flows'!$G:$G,"&lt;&gt;"&amp;$B$20,'2a. Database N flows'!$M:$M,'3.3a Time series N wasted'!CG$15,'2a. Database N flows'!$P:$P,CG$14,'2a. Database N flows'!$U:$U,'3.3a Time series N wasted'!$D$14)</f>
        <v>0</v>
      </c>
      <c r="CH20" s="293">
        <f>SUMIFS('2a. Database N flows'!$N:$N,'2a. Database N flows'!$D:$D,'3.3a Time series N wasted'!$B20,'2a. Database N flows'!$G:$G,"&lt;&gt;"&amp;$B$20,'2a. Database N flows'!$M:$M,'3.3a Time series N wasted'!CH$15,'2a. Database N flows'!$P:$P,CH$14,'2a. Database N flows'!$U:$U,'3.3a Time series N wasted'!$D$14)</f>
        <v>0</v>
      </c>
      <c r="CI20" s="293">
        <f>SUMIFS('2a. Database N flows'!$N:$N,'2a. Database N flows'!$D:$D,'3.3a Time series N wasted'!$B20,'2a. Database N flows'!$G:$G,"&lt;&gt;"&amp;$B$20,'2a. Database N flows'!$M:$M,'3.3a Time series N wasted'!CI$15,'2a. Database N flows'!$P:$P,CI$14,'2a. Database N flows'!$U:$U,'3.3a Time series N wasted'!$D$14)</f>
        <v>0</v>
      </c>
      <c r="CJ20" s="293">
        <f>SUMIFS('2a. Database N flows'!$N:$N,'2a. Database N flows'!$D:$D,'3.3a Time series N wasted'!$B20,'2a. Database N flows'!$G:$G,"&lt;&gt;"&amp;$B$20,'2a. Database N flows'!$M:$M,'3.3a Time series N wasted'!CJ$15,'2a. Database N flows'!$P:$P,CJ$14,'2a. Database N flows'!$U:$U,'3.3a Time series N wasted'!$D$14)</f>
        <v>0</v>
      </c>
      <c r="CK20" s="293">
        <f>SUMIFS('2a. Database N flows'!$N:$N,'2a. Database N flows'!$D:$D,'3.3a Time series N wasted'!$B20,'2a. Database N flows'!$G:$G,"&lt;&gt;"&amp;$B$20,'2a. Database N flows'!$M:$M,'3.3a Time series N wasted'!CK$15,'2a. Database N flows'!$P:$P,CK$14,'2a. Database N flows'!$U:$U,'3.3a Time series N wasted'!$D$14)</f>
        <v>0</v>
      </c>
      <c r="CL20" s="293">
        <f>SUMIFS('2a. Database N flows'!$N:$N,'2a. Database N flows'!$D:$D,'3.3a Time series N wasted'!$B20,'2a. Database N flows'!$G:$G,"&lt;&gt;"&amp;$B$20,'2a. Database N flows'!$M:$M,'3.3a Time series N wasted'!CL$15,'2a. Database N flows'!$P:$P,CL$14,'2a. Database N flows'!$U:$U,'3.3a Time series N wasted'!$D$14)</f>
        <v>0</v>
      </c>
      <c r="CM20" s="293">
        <f>SUMIFS('2a. Database N flows'!$N:$N,'2a. Database N flows'!$D:$D,'3.3a Time series N wasted'!$B20,'2a. Database N flows'!$G:$G,"&lt;&gt;"&amp;$B$20,'2a. Database N flows'!$M:$M,'3.3a Time series N wasted'!CM$15,'2a. Database N flows'!$P:$P,CM$14,'2a. Database N flows'!$U:$U,'3.3a Time series N wasted'!$D$14)</f>
        <v>0</v>
      </c>
      <c r="CN20" s="336">
        <f t="shared" si="75"/>
        <v>0</v>
      </c>
      <c r="CO20" s="293">
        <f>SUMIFS('2a. Database N flows'!$N:$N,'2a. Database N flows'!$D:$D,'3.3a Time series N wasted'!$B20,'2a. Database N flows'!$G:$G,"&lt;&gt;"&amp;$B$20,'2a. Database N flows'!$M:$M,'3.3a Time series N wasted'!CO$15,'2a. Database N flows'!$P:$P,CO$14,'2a. Database N flows'!$U:$U,'3.3a Time series N wasted'!$D$14)</f>
        <v>0</v>
      </c>
      <c r="CP20" s="293">
        <f>SUMIFS('2a. Database N flows'!$N:$N,'2a. Database N flows'!$D:$D,'3.3a Time series N wasted'!$B20,'2a. Database N flows'!$G:$G,"&lt;&gt;"&amp;$B$20,'2a. Database N flows'!$M:$M,'3.3a Time series N wasted'!CP$15,'2a. Database N flows'!$P:$P,CP$14,'2a. Database N flows'!$U:$U,'3.3a Time series N wasted'!$D$14)</f>
        <v>0</v>
      </c>
      <c r="CQ20" s="293">
        <f>SUMIFS('2a. Database N flows'!$N:$N,'2a. Database N flows'!$D:$D,'3.3a Time series N wasted'!$B20,'2a. Database N flows'!$G:$G,"&lt;&gt;"&amp;$B$20,'2a. Database N flows'!$M:$M,'3.3a Time series N wasted'!CQ$15,'2a. Database N flows'!$P:$P,CQ$14,'2a. Database N flows'!$U:$U,'3.3a Time series N wasted'!$D$14)</f>
        <v>0</v>
      </c>
      <c r="CR20" s="293">
        <f>SUMIFS('2a. Database N flows'!$N:$N,'2a. Database N flows'!$D:$D,'3.3a Time series N wasted'!$B20,'2a. Database N flows'!$G:$G,"&lt;&gt;"&amp;$B$20,'2a. Database N flows'!$M:$M,'3.3a Time series N wasted'!CR$15,'2a. Database N flows'!$P:$P,CR$14,'2a. Database N flows'!$U:$U,'3.3a Time series N wasted'!$D$14)</f>
        <v>0</v>
      </c>
      <c r="CS20" s="293">
        <f>SUMIFS('2a. Database N flows'!$N:$N,'2a. Database N flows'!$D:$D,'3.3a Time series N wasted'!$B20,'2a. Database N flows'!$G:$G,"&lt;&gt;"&amp;$B$20,'2a. Database N flows'!$M:$M,'3.3a Time series N wasted'!CS$15,'2a. Database N flows'!$P:$P,CS$14,'2a. Database N flows'!$U:$U,'3.3a Time series N wasted'!$D$14)</f>
        <v>0</v>
      </c>
      <c r="CT20" s="293">
        <f>SUMIFS('2a. Database N flows'!$N:$N,'2a. Database N flows'!$D:$D,'3.3a Time series N wasted'!$B20,'2a. Database N flows'!$G:$G,"&lt;&gt;"&amp;$B$20,'2a. Database N flows'!$M:$M,'3.3a Time series N wasted'!CT$15,'2a. Database N flows'!$P:$P,CT$14,'2a. Database N flows'!$U:$U,'3.3a Time series N wasted'!$D$14)</f>
        <v>0</v>
      </c>
      <c r="CU20" s="293">
        <f>SUMIFS('2a. Database N flows'!$N:$N,'2a. Database N flows'!$D:$D,'3.3a Time series N wasted'!$B20,'2a. Database N flows'!$G:$G,"&lt;&gt;"&amp;$B$20,'2a. Database N flows'!$M:$M,'3.3a Time series N wasted'!CU$15,'2a. Database N flows'!$P:$P,CU$14,'2a. Database N flows'!$U:$U,'3.3a Time series N wasted'!$D$14)</f>
        <v>0</v>
      </c>
      <c r="CV20" s="336">
        <f t="shared" si="76"/>
        <v>0</v>
      </c>
      <c r="CY20" s="279"/>
    </row>
    <row r="21" spans="1:106" s="277" customFormat="1" hidden="1" outlineLevel="1" x14ac:dyDescent="0.25">
      <c r="A21" s="403"/>
      <c r="B21" s="403" t="s">
        <v>115</v>
      </c>
      <c r="D21" s="292" t="s">
        <v>890</v>
      </c>
      <c r="E21" s="293">
        <f>SUMIFS('2a. Database N flows'!$N:$N,'2a. Database N flows'!$D:$D,'3.3a Time series N wasted'!$B21,'2a. Database N flows'!$G:$G,"&lt;&gt;"&amp;$B$20,'2a. Database N flows'!$M:$M,'3.3a Time series N wasted'!E$15,'2a. Database N flows'!$P:$P,E$14,'2a. Database N flows'!$U:$U,'3.3a Time series N wasted'!$D$14)</f>
        <v>3.75</v>
      </c>
      <c r="F21" s="293">
        <f>SUMIFS('2a. Database N flows'!$N:$N,'2a. Database N flows'!$D:$D,'3.3a Time series N wasted'!$B21,'2a. Database N flows'!$G:$G,"&lt;&gt;"&amp;$B$20,'2a. Database N flows'!$M:$M,'3.3a Time series N wasted'!F$15,'2a. Database N flows'!$P:$P,F$14,'2a. Database N flows'!$U:$U,'3.3a Time series N wasted'!$D$14)</f>
        <v>0</v>
      </c>
      <c r="G21" s="293">
        <f>SUMIFS('2a. Database N flows'!$N:$N,'2a. Database N flows'!$D:$D,'3.3a Time series N wasted'!$B21,'2a. Database N flows'!$G:$G,"&lt;&gt;"&amp;$B$20,'2a. Database N flows'!$M:$M,'3.3a Time series N wasted'!G$15,'2a. Database N flows'!$P:$P,G$14,'2a. Database N flows'!$U:$U,'3.3a Time series N wasted'!$D$14)</f>
        <v>3.75</v>
      </c>
      <c r="H21" s="293">
        <f>SUMIFS('2a. Database N flows'!$N:$N,'2a. Database N flows'!$D:$D,'3.3a Time series N wasted'!$B21,'2a. Database N flows'!$G:$G,"&lt;&gt;"&amp;$B$20,'2a. Database N flows'!$M:$M,'3.3a Time series N wasted'!H$15,'2a. Database N flows'!$P:$P,H$14,'2a. Database N flows'!$U:$U,'3.3a Time series N wasted'!$D$14)</f>
        <v>3.75</v>
      </c>
      <c r="I21" s="293">
        <f>SUMIFS('2a. Database N flows'!$N:$N,'2a. Database N flows'!$D:$D,'3.3a Time series N wasted'!$B21,'2a. Database N flows'!$G:$G,"&lt;&gt;"&amp;$B$20,'2a. Database N flows'!$M:$M,'3.3a Time series N wasted'!I$15,'2a. Database N flows'!$P:$P,I$14,'2a. Database N flows'!$U:$U,'3.3a Time series N wasted'!$D$14)</f>
        <v>3.75</v>
      </c>
      <c r="J21" s="293">
        <f>SUMIFS('2a. Database N flows'!$N:$N,'2a. Database N flows'!$D:$D,'3.3a Time series N wasted'!$B21,'2a. Database N flows'!$G:$G,"&lt;&gt;"&amp;$B$20,'2a. Database N flows'!$M:$M,'3.3a Time series N wasted'!J$15,'2a. Database N flows'!$P:$P,J$14,'2a. Database N flows'!$U:$U,'3.3a Time series N wasted'!$D$14)</f>
        <v>0</v>
      </c>
      <c r="K21" s="293">
        <f>SUMIFS('2a. Database N flows'!$N:$N,'2a. Database N flows'!$D:$D,'3.3a Time series N wasted'!$B21,'2a. Database N flows'!$G:$G,"&lt;&gt;"&amp;$B$20,'2a. Database N flows'!$M:$M,'3.3a Time series N wasted'!K$15,'2a. Database N flows'!$P:$P,K$14,'2a. Database N flows'!$U:$U,'3.3a Time series N wasted'!$D$14)</f>
        <v>0</v>
      </c>
      <c r="L21" s="336">
        <f t="shared" si="65"/>
        <v>15</v>
      </c>
      <c r="M21" s="293">
        <f>SUMIFS('2a. Database N flows'!$N:$N,'2a. Database N flows'!$D:$D,'3.3a Time series N wasted'!$B21,'2a. Database N flows'!$G:$G,"&lt;&gt;"&amp;$B$20,'2a. Database N flows'!$M:$M,'3.3a Time series N wasted'!M$15,'2a. Database N flows'!$P:$P,M$14,'2a. Database N flows'!$U:$U,'3.3a Time series N wasted'!$D$14)</f>
        <v>3</v>
      </c>
      <c r="N21" s="293">
        <f>SUMIFS('2a. Database N flows'!$N:$N,'2a. Database N flows'!$D:$D,'3.3a Time series N wasted'!$B21,'2a. Database N flows'!$G:$G,"&lt;&gt;"&amp;$B$20,'2a. Database N flows'!$M:$M,'3.3a Time series N wasted'!N$15,'2a. Database N flows'!$P:$P,N$14,'2a. Database N flows'!$U:$U,'3.3a Time series N wasted'!$D$14)</f>
        <v>0</v>
      </c>
      <c r="O21" s="293">
        <f>SUMIFS('2a. Database N flows'!$N:$N,'2a. Database N flows'!$D:$D,'3.3a Time series N wasted'!$B21,'2a. Database N flows'!$G:$G,"&lt;&gt;"&amp;$B$20,'2a. Database N flows'!$M:$M,'3.3a Time series N wasted'!O$15,'2a. Database N flows'!$P:$P,O$14,'2a. Database N flows'!$U:$U,'3.3a Time series N wasted'!$D$14)</f>
        <v>3</v>
      </c>
      <c r="P21" s="293">
        <f>SUMIFS('2a. Database N flows'!$N:$N,'2a. Database N flows'!$D:$D,'3.3a Time series N wasted'!$B21,'2a. Database N flows'!$G:$G,"&lt;&gt;"&amp;$B$20,'2a. Database N flows'!$M:$M,'3.3a Time series N wasted'!P$15,'2a. Database N flows'!$P:$P,P$14,'2a. Database N flows'!$U:$U,'3.3a Time series N wasted'!$D$14)</f>
        <v>3</v>
      </c>
      <c r="Q21" s="293">
        <f>SUMIFS('2a. Database N flows'!$N:$N,'2a. Database N flows'!$D:$D,'3.3a Time series N wasted'!$B21,'2a. Database N flows'!$G:$G,"&lt;&gt;"&amp;$B$20,'2a. Database N flows'!$M:$M,'3.3a Time series N wasted'!Q$15,'2a. Database N flows'!$P:$P,Q$14,'2a. Database N flows'!$U:$U,'3.3a Time series N wasted'!$D$14)</f>
        <v>3</v>
      </c>
      <c r="R21" s="293">
        <f>SUMIFS('2a. Database N flows'!$N:$N,'2a. Database N flows'!$D:$D,'3.3a Time series N wasted'!$B21,'2a. Database N flows'!$G:$G,"&lt;&gt;"&amp;$B$20,'2a. Database N flows'!$M:$M,'3.3a Time series N wasted'!R$15,'2a. Database N flows'!$P:$P,R$14,'2a. Database N flows'!$U:$U,'3.3a Time series N wasted'!$D$14)</f>
        <v>0</v>
      </c>
      <c r="S21" s="293">
        <f>SUMIFS('2a. Database N flows'!$N:$N,'2a. Database N flows'!$D:$D,'3.3a Time series N wasted'!$B21,'2a. Database N flows'!$G:$G,"&lt;&gt;"&amp;$B$20,'2a. Database N flows'!$M:$M,'3.3a Time series N wasted'!S$15,'2a. Database N flows'!$P:$P,S$14,'2a. Database N flows'!$U:$U,'3.3a Time series N wasted'!$D$14)</f>
        <v>0</v>
      </c>
      <c r="T21" s="336">
        <f t="shared" si="66"/>
        <v>12</v>
      </c>
      <c r="U21" s="293">
        <f>SUMIFS('2a. Database N flows'!$N:$N,'2a. Database N flows'!$D:$D,'3.3a Time series N wasted'!$B21,'2a. Database N flows'!$G:$G,"&lt;&gt;"&amp;$B$20,'2a. Database N flows'!$M:$M,'3.3a Time series N wasted'!U$15,'2a. Database N flows'!$P:$P,U$14,'2a. Database N flows'!$U:$U,'3.3a Time series N wasted'!$D$14)</f>
        <v>2.4000000000000004</v>
      </c>
      <c r="V21" s="293">
        <f>SUMIFS('2a. Database N flows'!$N:$N,'2a. Database N flows'!$D:$D,'3.3a Time series N wasted'!$B21,'2a. Database N flows'!$G:$G,"&lt;&gt;"&amp;$B$20,'2a. Database N flows'!$M:$M,'3.3a Time series N wasted'!V$15,'2a. Database N flows'!$P:$P,V$14,'2a. Database N flows'!$U:$U,'3.3a Time series N wasted'!$D$14)</f>
        <v>0</v>
      </c>
      <c r="W21" s="293">
        <f>SUMIFS('2a. Database N flows'!$N:$N,'2a. Database N flows'!$D:$D,'3.3a Time series N wasted'!$B21,'2a. Database N flows'!$G:$G,"&lt;&gt;"&amp;$B$20,'2a. Database N flows'!$M:$M,'3.3a Time series N wasted'!W$15,'2a. Database N flows'!$P:$P,W$14,'2a. Database N flows'!$U:$U,'3.3a Time series N wasted'!$D$14)</f>
        <v>2.4000000000000004</v>
      </c>
      <c r="X21" s="293">
        <f>SUMIFS('2a. Database N flows'!$N:$N,'2a. Database N flows'!$D:$D,'3.3a Time series N wasted'!$B21,'2a. Database N flows'!$G:$G,"&lt;&gt;"&amp;$B$20,'2a. Database N flows'!$M:$M,'3.3a Time series N wasted'!X$15,'2a. Database N flows'!$P:$P,X$14,'2a. Database N flows'!$U:$U,'3.3a Time series N wasted'!$D$14)</f>
        <v>2.4000000000000004</v>
      </c>
      <c r="Y21" s="293">
        <f>SUMIFS('2a. Database N flows'!$N:$N,'2a. Database N flows'!$D:$D,'3.3a Time series N wasted'!$B21,'2a. Database N flows'!$G:$G,"&lt;&gt;"&amp;$B$20,'2a. Database N flows'!$M:$M,'3.3a Time series N wasted'!Y$15,'2a. Database N flows'!$P:$P,Y$14,'2a. Database N flows'!$U:$U,'3.3a Time series N wasted'!$D$14)</f>
        <v>2.4000000000000004</v>
      </c>
      <c r="Z21" s="293">
        <f>SUMIFS('2a. Database N flows'!$N:$N,'2a. Database N flows'!$D:$D,'3.3a Time series N wasted'!$B21,'2a. Database N flows'!$G:$G,"&lt;&gt;"&amp;$B$20,'2a. Database N flows'!$M:$M,'3.3a Time series N wasted'!Z$15,'2a. Database N flows'!$P:$P,Z$14,'2a. Database N flows'!$U:$U,'3.3a Time series N wasted'!$D$14)</f>
        <v>0</v>
      </c>
      <c r="AA21" s="293">
        <f>SUMIFS('2a. Database N flows'!$N:$N,'2a. Database N flows'!$D:$D,'3.3a Time series N wasted'!$B21,'2a. Database N flows'!$G:$G,"&lt;&gt;"&amp;$B$20,'2a. Database N flows'!$M:$M,'3.3a Time series N wasted'!AA$15,'2a. Database N flows'!$P:$P,AA$14,'2a. Database N flows'!$U:$U,'3.3a Time series N wasted'!$D$14)</f>
        <v>0</v>
      </c>
      <c r="AB21" s="336">
        <f t="shared" si="67"/>
        <v>9.6000000000000014</v>
      </c>
      <c r="AC21" s="293">
        <f>SUMIFS('2a. Database N flows'!$N:$N,'2a. Database N flows'!$D:$D,'3.3a Time series N wasted'!$B21,'2a. Database N flows'!$G:$G,"&lt;&gt;"&amp;$B$20,'2a. Database N flows'!$M:$M,'3.3a Time series N wasted'!AC$15,'2a. Database N flows'!$P:$P,AC$14,'2a. Database N flows'!$U:$U,'3.3a Time series N wasted'!$D$14)</f>
        <v>0</v>
      </c>
      <c r="AD21" s="293">
        <f>SUMIFS('2a. Database N flows'!$N:$N,'2a. Database N flows'!$D:$D,'3.3a Time series N wasted'!$B21,'2a. Database N flows'!$G:$G,"&lt;&gt;"&amp;$B$20,'2a. Database N flows'!$M:$M,'3.3a Time series N wasted'!AD$15,'2a. Database N flows'!$P:$P,AD$14,'2a. Database N flows'!$U:$U,'3.3a Time series N wasted'!$D$14)</f>
        <v>0</v>
      </c>
      <c r="AE21" s="293">
        <f>SUMIFS('2a. Database N flows'!$N:$N,'2a. Database N flows'!$D:$D,'3.3a Time series N wasted'!$B21,'2a. Database N flows'!$G:$G,"&lt;&gt;"&amp;$B$20,'2a. Database N flows'!$M:$M,'3.3a Time series N wasted'!AE$15,'2a. Database N flows'!$P:$P,AE$14,'2a. Database N flows'!$U:$U,'3.3a Time series N wasted'!$D$14)</f>
        <v>0</v>
      </c>
      <c r="AF21" s="293">
        <f>SUMIFS('2a. Database N flows'!$N:$N,'2a. Database N flows'!$D:$D,'3.3a Time series N wasted'!$B21,'2a. Database N flows'!$G:$G,"&lt;&gt;"&amp;$B$20,'2a. Database N flows'!$M:$M,'3.3a Time series N wasted'!AF$15,'2a. Database N flows'!$P:$P,AF$14,'2a. Database N flows'!$U:$U,'3.3a Time series N wasted'!$D$14)</f>
        <v>0</v>
      </c>
      <c r="AG21" s="293">
        <f>SUMIFS('2a. Database N flows'!$N:$N,'2a. Database N flows'!$D:$D,'3.3a Time series N wasted'!$B21,'2a. Database N flows'!$G:$G,"&lt;&gt;"&amp;$B$20,'2a. Database N flows'!$M:$M,'3.3a Time series N wasted'!AG$15,'2a. Database N flows'!$P:$P,AG$14,'2a. Database N flows'!$U:$U,'3.3a Time series N wasted'!$D$14)</f>
        <v>0</v>
      </c>
      <c r="AH21" s="293">
        <f>SUMIFS('2a. Database N flows'!$N:$N,'2a. Database N flows'!$D:$D,'3.3a Time series N wasted'!$B21,'2a. Database N flows'!$G:$G,"&lt;&gt;"&amp;$B$20,'2a. Database N flows'!$M:$M,'3.3a Time series N wasted'!AH$15,'2a. Database N flows'!$P:$P,AH$14,'2a. Database N flows'!$U:$U,'3.3a Time series N wasted'!$D$14)</f>
        <v>0</v>
      </c>
      <c r="AI21" s="293">
        <f>SUMIFS('2a. Database N flows'!$N:$N,'2a. Database N flows'!$D:$D,'3.3a Time series N wasted'!$B21,'2a. Database N flows'!$G:$G,"&lt;&gt;"&amp;$B$20,'2a. Database N flows'!$M:$M,'3.3a Time series N wasted'!AI$15,'2a. Database N flows'!$P:$P,AI$14,'2a. Database N flows'!$U:$U,'3.3a Time series N wasted'!$D$14)</f>
        <v>0</v>
      </c>
      <c r="AJ21" s="336">
        <f t="shared" si="68"/>
        <v>0</v>
      </c>
      <c r="AK21" s="293">
        <f>SUMIFS('2a. Database N flows'!$N:$N,'2a. Database N flows'!$D:$D,'3.3a Time series N wasted'!$B21,'2a. Database N flows'!$G:$G,"&lt;&gt;"&amp;$B$20,'2a. Database N flows'!$M:$M,'3.3a Time series N wasted'!AK$15,'2a. Database N flows'!$P:$P,AK$14,'2a. Database N flows'!$U:$U,'3.3a Time series N wasted'!$D$14)</f>
        <v>0</v>
      </c>
      <c r="AL21" s="293">
        <f>SUMIFS('2a. Database N flows'!$N:$N,'2a. Database N flows'!$D:$D,'3.3a Time series N wasted'!$B21,'2a. Database N flows'!$G:$G,"&lt;&gt;"&amp;$B$20,'2a. Database N flows'!$M:$M,'3.3a Time series N wasted'!AL$15,'2a. Database N flows'!$P:$P,AL$14,'2a. Database N flows'!$U:$U,'3.3a Time series N wasted'!$D$14)</f>
        <v>0</v>
      </c>
      <c r="AM21" s="293">
        <f>SUMIFS('2a. Database N flows'!$N:$N,'2a. Database N flows'!$D:$D,'3.3a Time series N wasted'!$B21,'2a. Database N flows'!$G:$G,"&lt;&gt;"&amp;$B$20,'2a. Database N flows'!$M:$M,'3.3a Time series N wasted'!AM$15,'2a. Database N flows'!$P:$P,AM$14,'2a. Database N flows'!$U:$U,'3.3a Time series N wasted'!$D$14)</f>
        <v>0</v>
      </c>
      <c r="AN21" s="293">
        <f>SUMIFS('2a. Database N flows'!$N:$N,'2a. Database N flows'!$D:$D,'3.3a Time series N wasted'!$B21,'2a. Database N flows'!$G:$G,"&lt;&gt;"&amp;$B$20,'2a. Database N flows'!$M:$M,'3.3a Time series N wasted'!AN$15,'2a. Database N flows'!$P:$P,AN$14,'2a. Database N flows'!$U:$U,'3.3a Time series N wasted'!$D$14)</f>
        <v>0</v>
      </c>
      <c r="AO21" s="293">
        <f>SUMIFS('2a. Database N flows'!$N:$N,'2a. Database N flows'!$D:$D,'3.3a Time series N wasted'!$B21,'2a. Database N flows'!$G:$G,"&lt;&gt;"&amp;$B$20,'2a. Database N flows'!$M:$M,'3.3a Time series N wasted'!AO$15,'2a. Database N flows'!$P:$P,AO$14,'2a. Database N flows'!$U:$U,'3.3a Time series N wasted'!$D$14)</f>
        <v>0</v>
      </c>
      <c r="AP21" s="293">
        <f>SUMIFS('2a. Database N flows'!$N:$N,'2a. Database N flows'!$D:$D,'3.3a Time series N wasted'!$B21,'2a. Database N flows'!$G:$G,"&lt;&gt;"&amp;$B$20,'2a. Database N flows'!$M:$M,'3.3a Time series N wasted'!AP$15,'2a. Database N flows'!$P:$P,AP$14,'2a. Database N flows'!$U:$U,'3.3a Time series N wasted'!$D$14)</f>
        <v>0</v>
      </c>
      <c r="AQ21" s="293">
        <f>SUMIFS('2a. Database N flows'!$N:$N,'2a. Database N flows'!$D:$D,'3.3a Time series N wasted'!$B21,'2a. Database N flows'!$G:$G,"&lt;&gt;"&amp;$B$20,'2a. Database N flows'!$M:$M,'3.3a Time series N wasted'!AQ$15,'2a. Database N flows'!$P:$P,AQ$14,'2a. Database N flows'!$U:$U,'3.3a Time series N wasted'!$D$14)</f>
        <v>0</v>
      </c>
      <c r="AR21" s="336">
        <f t="shared" si="69"/>
        <v>0</v>
      </c>
      <c r="AS21" s="293">
        <f>SUMIFS('2a. Database N flows'!$N:$N,'2a. Database N flows'!$D:$D,'3.3a Time series N wasted'!$B21,'2a. Database N flows'!$G:$G,"&lt;&gt;"&amp;$B$20,'2a. Database N flows'!$M:$M,'3.3a Time series N wasted'!AS$15,'2a. Database N flows'!$P:$P,AS$14,'2a. Database N flows'!$U:$U,'3.3a Time series N wasted'!$D$14)</f>
        <v>0</v>
      </c>
      <c r="AT21" s="293">
        <f>SUMIFS('2a. Database N flows'!$N:$N,'2a. Database N flows'!$D:$D,'3.3a Time series N wasted'!$B21,'2a. Database N flows'!$G:$G,"&lt;&gt;"&amp;$B$20,'2a. Database N flows'!$M:$M,'3.3a Time series N wasted'!AT$15,'2a. Database N flows'!$P:$P,AT$14,'2a. Database N flows'!$U:$U,'3.3a Time series N wasted'!$D$14)</f>
        <v>0</v>
      </c>
      <c r="AU21" s="293">
        <f>SUMIFS('2a. Database N flows'!$N:$N,'2a. Database N flows'!$D:$D,'3.3a Time series N wasted'!$B21,'2a. Database N flows'!$G:$G,"&lt;&gt;"&amp;$B$20,'2a. Database N flows'!$M:$M,'3.3a Time series N wasted'!AU$15,'2a. Database N flows'!$P:$P,AU$14,'2a. Database N flows'!$U:$U,'3.3a Time series N wasted'!$D$14)</f>
        <v>0</v>
      </c>
      <c r="AV21" s="293">
        <f>SUMIFS('2a. Database N flows'!$N:$N,'2a. Database N flows'!$D:$D,'3.3a Time series N wasted'!$B21,'2a. Database N flows'!$G:$G,"&lt;&gt;"&amp;$B$20,'2a. Database N flows'!$M:$M,'3.3a Time series N wasted'!AV$15,'2a. Database N flows'!$P:$P,AV$14,'2a. Database N flows'!$U:$U,'3.3a Time series N wasted'!$D$14)</f>
        <v>0</v>
      </c>
      <c r="AW21" s="293">
        <f>SUMIFS('2a. Database N flows'!$N:$N,'2a. Database N flows'!$D:$D,'3.3a Time series N wasted'!$B21,'2a. Database N flows'!$G:$G,"&lt;&gt;"&amp;$B$20,'2a. Database N flows'!$M:$M,'3.3a Time series N wasted'!AW$15,'2a. Database N flows'!$P:$P,AW$14,'2a. Database N flows'!$U:$U,'3.3a Time series N wasted'!$D$14)</f>
        <v>0</v>
      </c>
      <c r="AX21" s="293">
        <f>SUMIFS('2a. Database N flows'!$N:$N,'2a. Database N flows'!$D:$D,'3.3a Time series N wasted'!$B21,'2a. Database N flows'!$G:$G,"&lt;&gt;"&amp;$B$20,'2a. Database N flows'!$M:$M,'3.3a Time series N wasted'!AX$15,'2a. Database N flows'!$P:$P,AX$14,'2a. Database N flows'!$U:$U,'3.3a Time series N wasted'!$D$14)</f>
        <v>0</v>
      </c>
      <c r="AY21" s="293">
        <f>SUMIFS('2a. Database N flows'!$N:$N,'2a. Database N flows'!$D:$D,'3.3a Time series N wasted'!$B21,'2a. Database N flows'!$G:$G,"&lt;&gt;"&amp;$B$20,'2a. Database N flows'!$M:$M,'3.3a Time series N wasted'!AY$15,'2a. Database N flows'!$P:$P,AY$14,'2a. Database N flows'!$U:$U,'3.3a Time series N wasted'!$D$14)</f>
        <v>0</v>
      </c>
      <c r="AZ21" s="336">
        <f t="shared" si="70"/>
        <v>0</v>
      </c>
      <c r="BA21" s="293">
        <f>SUMIFS('2a. Database N flows'!$N:$N,'2a. Database N flows'!$D:$D,'3.3a Time series N wasted'!$B21,'2a. Database N flows'!$G:$G,"&lt;&gt;"&amp;$B$20,'2a. Database N flows'!$M:$M,'3.3a Time series N wasted'!BA$15,'2a. Database N flows'!$P:$P,BA$14,'2a. Database N flows'!$U:$U,'3.3a Time series N wasted'!$D$14)</f>
        <v>0</v>
      </c>
      <c r="BB21" s="293">
        <f>SUMIFS('2a. Database N flows'!$N:$N,'2a. Database N flows'!$D:$D,'3.3a Time series N wasted'!$B21,'2a. Database N flows'!$G:$G,"&lt;&gt;"&amp;$B$20,'2a. Database N flows'!$M:$M,'3.3a Time series N wasted'!BB$15,'2a. Database N flows'!$P:$P,BB$14,'2a. Database N flows'!$U:$U,'3.3a Time series N wasted'!$D$14)</f>
        <v>0</v>
      </c>
      <c r="BC21" s="293">
        <f>SUMIFS('2a. Database N flows'!$N:$N,'2a. Database N flows'!$D:$D,'3.3a Time series N wasted'!$B21,'2a. Database N flows'!$G:$G,"&lt;&gt;"&amp;$B$20,'2a. Database N flows'!$M:$M,'3.3a Time series N wasted'!BC$15,'2a. Database N flows'!$P:$P,BC$14,'2a. Database N flows'!$U:$U,'3.3a Time series N wasted'!$D$14)</f>
        <v>0</v>
      </c>
      <c r="BD21" s="293">
        <f>SUMIFS('2a. Database N flows'!$N:$N,'2a. Database N flows'!$D:$D,'3.3a Time series N wasted'!$B21,'2a. Database N flows'!$G:$G,"&lt;&gt;"&amp;$B$20,'2a. Database N flows'!$M:$M,'3.3a Time series N wasted'!BD$15,'2a. Database N flows'!$P:$P,BD$14,'2a. Database N flows'!$U:$U,'3.3a Time series N wasted'!$D$14)</f>
        <v>0</v>
      </c>
      <c r="BE21" s="293">
        <f>SUMIFS('2a. Database N flows'!$N:$N,'2a. Database N flows'!$D:$D,'3.3a Time series N wasted'!$B21,'2a. Database N flows'!$G:$G,"&lt;&gt;"&amp;$B$20,'2a. Database N flows'!$M:$M,'3.3a Time series N wasted'!BE$15,'2a. Database N flows'!$P:$P,BE$14,'2a. Database N flows'!$U:$U,'3.3a Time series N wasted'!$D$14)</f>
        <v>0</v>
      </c>
      <c r="BF21" s="293">
        <f>SUMIFS('2a. Database N flows'!$N:$N,'2a. Database N flows'!$D:$D,'3.3a Time series N wasted'!$B21,'2a. Database N flows'!$G:$G,"&lt;&gt;"&amp;$B$20,'2a. Database N flows'!$M:$M,'3.3a Time series N wasted'!BF$15,'2a. Database N flows'!$P:$P,BF$14,'2a. Database N flows'!$U:$U,'3.3a Time series N wasted'!$D$14)</f>
        <v>0</v>
      </c>
      <c r="BG21" s="293">
        <f>SUMIFS('2a. Database N flows'!$N:$N,'2a. Database N flows'!$D:$D,'3.3a Time series N wasted'!$B21,'2a. Database N flows'!$G:$G,"&lt;&gt;"&amp;$B$20,'2a. Database N flows'!$M:$M,'3.3a Time series N wasted'!BG$15,'2a. Database N flows'!$P:$P,BG$14,'2a. Database N flows'!$U:$U,'3.3a Time series N wasted'!$D$14)</f>
        <v>0</v>
      </c>
      <c r="BH21" s="336">
        <f t="shared" si="71"/>
        <v>0</v>
      </c>
      <c r="BI21" s="293">
        <f>SUMIFS('2a. Database N flows'!$N:$N,'2a. Database N flows'!$D:$D,'3.3a Time series N wasted'!$B21,'2a. Database N flows'!$G:$G,"&lt;&gt;"&amp;$B$20,'2a. Database N flows'!$M:$M,'3.3a Time series N wasted'!BI$15,'2a. Database N flows'!$P:$P,BI$14,'2a. Database N flows'!$U:$U,'3.3a Time series N wasted'!$D$14)</f>
        <v>0</v>
      </c>
      <c r="BJ21" s="293">
        <f>SUMIFS('2a. Database N flows'!$N:$N,'2a. Database N flows'!$D:$D,'3.3a Time series N wasted'!$B21,'2a. Database N flows'!$G:$G,"&lt;&gt;"&amp;$B$20,'2a. Database N flows'!$M:$M,'3.3a Time series N wasted'!BJ$15,'2a. Database N flows'!$P:$P,BJ$14,'2a. Database N flows'!$U:$U,'3.3a Time series N wasted'!$D$14)</f>
        <v>0</v>
      </c>
      <c r="BK21" s="293">
        <f>SUMIFS('2a. Database N flows'!$N:$N,'2a. Database N flows'!$D:$D,'3.3a Time series N wasted'!$B21,'2a. Database N flows'!$G:$G,"&lt;&gt;"&amp;$B$20,'2a. Database N flows'!$M:$M,'3.3a Time series N wasted'!BK$15,'2a. Database N flows'!$P:$P,BK$14,'2a. Database N flows'!$U:$U,'3.3a Time series N wasted'!$D$14)</f>
        <v>0</v>
      </c>
      <c r="BL21" s="293">
        <f>SUMIFS('2a. Database N flows'!$N:$N,'2a. Database N flows'!$D:$D,'3.3a Time series N wasted'!$B21,'2a. Database N flows'!$G:$G,"&lt;&gt;"&amp;$B$20,'2a. Database N flows'!$M:$M,'3.3a Time series N wasted'!BL$15,'2a. Database N flows'!$P:$P,BL$14,'2a. Database N flows'!$U:$U,'3.3a Time series N wasted'!$D$14)</f>
        <v>0</v>
      </c>
      <c r="BM21" s="293">
        <f>SUMIFS('2a. Database N flows'!$N:$N,'2a. Database N flows'!$D:$D,'3.3a Time series N wasted'!$B21,'2a. Database N flows'!$G:$G,"&lt;&gt;"&amp;$B$20,'2a. Database N flows'!$M:$M,'3.3a Time series N wasted'!BM$15,'2a. Database N flows'!$P:$P,BM$14,'2a. Database N flows'!$U:$U,'3.3a Time series N wasted'!$D$14)</f>
        <v>0</v>
      </c>
      <c r="BN21" s="293">
        <f>SUMIFS('2a. Database N flows'!$N:$N,'2a. Database N flows'!$D:$D,'3.3a Time series N wasted'!$B21,'2a. Database N flows'!$G:$G,"&lt;&gt;"&amp;$B$20,'2a. Database N flows'!$M:$M,'3.3a Time series N wasted'!BN$15,'2a. Database N flows'!$P:$P,BN$14,'2a. Database N flows'!$U:$U,'3.3a Time series N wasted'!$D$14)</f>
        <v>0</v>
      </c>
      <c r="BO21" s="293">
        <f>SUMIFS('2a. Database N flows'!$N:$N,'2a. Database N flows'!$D:$D,'3.3a Time series N wasted'!$B21,'2a. Database N flows'!$G:$G,"&lt;&gt;"&amp;$B$20,'2a. Database N flows'!$M:$M,'3.3a Time series N wasted'!BO$15,'2a. Database N flows'!$P:$P,BO$14,'2a. Database N flows'!$U:$U,'3.3a Time series N wasted'!$D$14)</f>
        <v>0</v>
      </c>
      <c r="BP21" s="336">
        <f t="shared" si="72"/>
        <v>0</v>
      </c>
      <c r="BQ21" s="293">
        <f>SUMIFS('2a. Database N flows'!$N:$N,'2a. Database N flows'!$D:$D,'3.3a Time series N wasted'!$B21,'2a. Database N flows'!$G:$G,"&lt;&gt;"&amp;$B$20,'2a. Database N flows'!$M:$M,'3.3a Time series N wasted'!BQ$15,'2a. Database N flows'!$P:$P,BQ$14,'2a. Database N flows'!$U:$U,'3.3a Time series N wasted'!$D$14)</f>
        <v>0</v>
      </c>
      <c r="BR21" s="293">
        <f>SUMIFS('2a. Database N flows'!$N:$N,'2a. Database N flows'!$D:$D,'3.3a Time series N wasted'!$B21,'2a. Database N flows'!$G:$G,"&lt;&gt;"&amp;$B$20,'2a. Database N flows'!$M:$M,'3.3a Time series N wasted'!BR$15,'2a. Database N flows'!$P:$P,BR$14,'2a. Database N flows'!$U:$U,'3.3a Time series N wasted'!$D$14)</f>
        <v>0</v>
      </c>
      <c r="BS21" s="293">
        <f>SUMIFS('2a. Database N flows'!$N:$N,'2a. Database N flows'!$D:$D,'3.3a Time series N wasted'!$B21,'2a. Database N flows'!$G:$G,"&lt;&gt;"&amp;$B$20,'2a. Database N flows'!$M:$M,'3.3a Time series N wasted'!BS$15,'2a. Database N flows'!$P:$P,BS$14,'2a. Database N flows'!$U:$U,'3.3a Time series N wasted'!$D$14)</f>
        <v>0</v>
      </c>
      <c r="BT21" s="293">
        <f>SUMIFS('2a. Database N flows'!$N:$N,'2a. Database N flows'!$D:$D,'3.3a Time series N wasted'!$B21,'2a. Database N flows'!$G:$G,"&lt;&gt;"&amp;$B$20,'2a. Database N flows'!$M:$M,'3.3a Time series N wasted'!BT$15,'2a. Database N flows'!$P:$P,BT$14,'2a. Database N flows'!$U:$U,'3.3a Time series N wasted'!$D$14)</f>
        <v>0</v>
      </c>
      <c r="BU21" s="293">
        <f>SUMIFS('2a. Database N flows'!$N:$N,'2a. Database N flows'!$D:$D,'3.3a Time series N wasted'!$B21,'2a. Database N flows'!$G:$G,"&lt;&gt;"&amp;$B$20,'2a. Database N flows'!$M:$M,'3.3a Time series N wasted'!BU$15,'2a. Database N flows'!$P:$P,BU$14,'2a. Database N flows'!$U:$U,'3.3a Time series N wasted'!$D$14)</f>
        <v>0</v>
      </c>
      <c r="BV21" s="293">
        <f>SUMIFS('2a. Database N flows'!$N:$N,'2a. Database N flows'!$D:$D,'3.3a Time series N wasted'!$B21,'2a. Database N flows'!$G:$G,"&lt;&gt;"&amp;$B$20,'2a. Database N flows'!$M:$M,'3.3a Time series N wasted'!BV$15,'2a. Database N flows'!$P:$P,BV$14,'2a. Database N flows'!$U:$U,'3.3a Time series N wasted'!$D$14)</f>
        <v>0</v>
      </c>
      <c r="BW21" s="293">
        <f>SUMIFS('2a. Database N flows'!$N:$N,'2a. Database N flows'!$D:$D,'3.3a Time series N wasted'!$B21,'2a. Database N flows'!$G:$G,"&lt;&gt;"&amp;$B$20,'2a. Database N flows'!$M:$M,'3.3a Time series N wasted'!BW$15,'2a. Database N flows'!$P:$P,BW$14,'2a. Database N flows'!$U:$U,'3.3a Time series N wasted'!$D$14)</f>
        <v>0</v>
      </c>
      <c r="BX21" s="336">
        <f t="shared" si="73"/>
        <v>0</v>
      </c>
      <c r="BY21" s="293">
        <f>SUMIFS('2a. Database N flows'!$N:$N,'2a. Database N flows'!$D:$D,'3.3a Time series N wasted'!$B21,'2a. Database N flows'!$G:$G,"&lt;&gt;"&amp;$B$20,'2a. Database N flows'!$M:$M,'3.3a Time series N wasted'!BY$15,'2a. Database N flows'!$P:$P,BY$14,'2a. Database N flows'!$U:$U,'3.3a Time series N wasted'!$D$14)</f>
        <v>0</v>
      </c>
      <c r="BZ21" s="293">
        <f>SUMIFS('2a. Database N flows'!$N:$N,'2a. Database N flows'!$D:$D,'3.3a Time series N wasted'!$B21,'2a. Database N flows'!$G:$G,"&lt;&gt;"&amp;$B$20,'2a. Database N flows'!$M:$M,'3.3a Time series N wasted'!BZ$15,'2a. Database N flows'!$P:$P,BZ$14,'2a. Database N flows'!$U:$U,'3.3a Time series N wasted'!$D$14)</f>
        <v>0</v>
      </c>
      <c r="CA21" s="293">
        <f>SUMIFS('2a. Database N flows'!$N:$N,'2a. Database N flows'!$D:$D,'3.3a Time series N wasted'!$B21,'2a. Database N flows'!$G:$G,"&lt;&gt;"&amp;$B$20,'2a. Database N flows'!$M:$M,'3.3a Time series N wasted'!CA$15,'2a. Database N flows'!$P:$P,CA$14,'2a. Database N flows'!$U:$U,'3.3a Time series N wasted'!$D$14)</f>
        <v>0</v>
      </c>
      <c r="CB21" s="293">
        <f>SUMIFS('2a. Database N flows'!$N:$N,'2a. Database N flows'!$D:$D,'3.3a Time series N wasted'!$B21,'2a. Database N flows'!$G:$G,"&lt;&gt;"&amp;$B$20,'2a. Database N flows'!$M:$M,'3.3a Time series N wasted'!CB$15,'2a. Database N flows'!$P:$P,CB$14,'2a. Database N flows'!$U:$U,'3.3a Time series N wasted'!$D$14)</f>
        <v>0</v>
      </c>
      <c r="CC21" s="293">
        <f>SUMIFS('2a. Database N flows'!$N:$N,'2a. Database N flows'!$D:$D,'3.3a Time series N wasted'!$B21,'2a. Database N flows'!$G:$G,"&lt;&gt;"&amp;$B$20,'2a. Database N flows'!$M:$M,'3.3a Time series N wasted'!CC$15,'2a. Database N flows'!$P:$P,CC$14,'2a. Database N flows'!$U:$U,'3.3a Time series N wasted'!$D$14)</f>
        <v>0</v>
      </c>
      <c r="CD21" s="293">
        <f>SUMIFS('2a. Database N flows'!$N:$N,'2a. Database N flows'!$D:$D,'3.3a Time series N wasted'!$B21,'2a. Database N flows'!$G:$G,"&lt;&gt;"&amp;$B$20,'2a. Database N flows'!$M:$M,'3.3a Time series N wasted'!CD$15,'2a. Database N flows'!$P:$P,CD$14,'2a. Database N flows'!$U:$U,'3.3a Time series N wasted'!$D$14)</f>
        <v>0</v>
      </c>
      <c r="CE21" s="293">
        <f>SUMIFS('2a. Database N flows'!$N:$N,'2a. Database N flows'!$D:$D,'3.3a Time series N wasted'!$B21,'2a. Database N flows'!$G:$G,"&lt;&gt;"&amp;$B$20,'2a. Database N flows'!$M:$M,'3.3a Time series N wasted'!CE$15,'2a. Database N flows'!$P:$P,CE$14,'2a. Database N flows'!$U:$U,'3.3a Time series N wasted'!$D$14)</f>
        <v>0</v>
      </c>
      <c r="CF21" s="336">
        <f t="shared" si="74"/>
        <v>0</v>
      </c>
      <c r="CG21" s="293">
        <f>SUMIFS('2a. Database N flows'!$N:$N,'2a. Database N flows'!$D:$D,'3.3a Time series N wasted'!$B21,'2a. Database N flows'!$G:$G,"&lt;&gt;"&amp;$B$20,'2a. Database N flows'!$M:$M,'3.3a Time series N wasted'!CG$15,'2a. Database N flows'!$P:$P,CG$14,'2a. Database N flows'!$U:$U,'3.3a Time series N wasted'!$D$14)</f>
        <v>0</v>
      </c>
      <c r="CH21" s="293">
        <f>SUMIFS('2a. Database N flows'!$N:$N,'2a. Database N flows'!$D:$D,'3.3a Time series N wasted'!$B21,'2a. Database N flows'!$G:$G,"&lt;&gt;"&amp;$B$20,'2a. Database N flows'!$M:$M,'3.3a Time series N wasted'!CH$15,'2a. Database N flows'!$P:$P,CH$14,'2a. Database N flows'!$U:$U,'3.3a Time series N wasted'!$D$14)</f>
        <v>0</v>
      </c>
      <c r="CI21" s="293">
        <f>SUMIFS('2a. Database N flows'!$N:$N,'2a. Database N flows'!$D:$D,'3.3a Time series N wasted'!$B21,'2a. Database N flows'!$G:$G,"&lt;&gt;"&amp;$B$20,'2a. Database N flows'!$M:$M,'3.3a Time series N wasted'!CI$15,'2a. Database N flows'!$P:$P,CI$14,'2a. Database N flows'!$U:$U,'3.3a Time series N wasted'!$D$14)</f>
        <v>0</v>
      </c>
      <c r="CJ21" s="293">
        <f>SUMIFS('2a. Database N flows'!$N:$N,'2a. Database N flows'!$D:$D,'3.3a Time series N wasted'!$B21,'2a. Database N flows'!$G:$G,"&lt;&gt;"&amp;$B$20,'2a. Database N flows'!$M:$M,'3.3a Time series N wasted'!CJ$15,'2a. Database N flows'!$P:$P,CJ$14,'2a. Database N flows'!$U:$U,'3.3a Time series N wasted'!$D$14)</f>
        <v>0</v>
      </c>
      <c r="CK21" s="293">
        <f>SUMIFS('2a. Database N flows'!$N:$N,'2a. Database N flows'!$D:$D,'3.3a Time series N wasted'!$B21,'2a. Database N flows'!$G:$G,"&lt;&gt;"&amp;$B$20,'2a. Database N flows'!$M:$M,'3.3a Time series N wasted'!CK$15,'2a. Database N flows'!$P:$P,CK$14,'2a. Database N flows'!$U:$U,'3.3a Time series N wasted'!$D$14)</f>
        <v>0</v>
      </c>
      <c r="CL21" s="293">
        <f>SUMIFS('2a. Database N flows'!$N:$N,'2a. Database N flows'!$D:$D,'3.3a Time series N wasted'!$B21,'2a. Database N flows'!$G:$G,"&lt;&gt;"&amp;$B$20,'2a. Database N flows'!$M:$M,'3.3a Time series N wasted'!CL$15,'2a. Database N flows'!$P:$P,CL$14,'2a. Database N flows'!$U:$U,'3.3a Time series N wasted'!$D$14)</f>
        <v>0</v>
      </c>
      <c r="CM21" s="293">
        <f>SUMIFS('2a. Database N flows'!$N:$N,'2a. Database N flows'!$D:$D,'3.3a Time series N wasted'!$B21,'2a. Database N flows'!$G:$G,"&lt;&gt;"&amp;$B$20,'2a. Database N flows'!$M:$M,'3.3a Time series N wasted'!CM$15,'2a. Database N flows'!$P:$P,CM$14,'2a. Database N flows'!$U:$U,'3.3a Time series N wasted'!$D$14)</f>
        <v>0</v>
      </c>
      <c r="CN21" s="336">
        <f t="shared" si="75"/>
        <v>0</v>
      </c>
      <c r="CO21" s="293">
        <f>SUMIFS('2a. Database N flows'!$N:$N,'2a. Database N flows'!$D:$D,'3.3a Time series N wasted'!$B21,'2a. Database N flows'!$G:$G,"&lt;&gt;"&amp;$B$20,'2a. Database N flows'!$M:$M,'3.3a Time series N wasted'!CO$15,'2a. Database N flows'!$P:$P,CO$14,'2a. Database N flows'!$U:$U,'3.3a Time series N wasted'!$D$14)</f>
        <v>0</v>
      </c>
      <c r="CP21" s="293">
        <f>SUMIFS('2a. Database N flows'!$N:$N,'2a. Database N flows'!$D:$D,'3.3a Time series N wasted'!$B21,'2a. Database N flows'!$G:$G,"&lt;&gt;"&amp;$B$20,'2a. Database N flows'!$M:$M,'3.3a Time series N wasted'!CP$15,'2a. Database N flows'!$P:$P,CP$14,'2a. Database N flows'!$U:$U,'3.3a Time series N wasted'!$D$14)</f>
        <v>0</v>
      </c>
      <c r="CQ21" s="293">
        <f>SUMIFS('2a. Database N flows'!$N:$N,'2a. Database N flows'!$D:$D,'3.3a Time series N wasted'!$B21,'2a. Database N flows'!$G:$G,"&lt;&gt;"&amp;$B$20,'2a. Database N flows'!$M:$M,'3.3a Time series N wasted'!CQ$15,'2a. Database N flows'!$P:$P,CQ$14,'2a. Database N flows'!$U:$U,'3.3a Time series N wasted'!$D$14)</f>
        <v>0</v>
      </c>
      <c r="CR21" s="293">
        <f>SUMIFS('2a. Database N flows'!$N:$N,'2a. Database N flows'!$D:$D,'3.3a Time series N wasted'!$B21,'2a. Database N flows'!$G:$G,"&lt;&gt;"&amp;$B$20,'2a. Database N flows'!$M:$M,'3.3a Time series N wasted'!CR$15,'2a. Database N flows'!$P:$P,CR$14,'2a. Database N flows'!$U:$U,'3.3a Time series N wasted'!$D$14)</f>
        <v>0</v>
      </c>
      <c r="CS21" s="293">
        <f>SUMIFS('2a. Database N flows'!$N:$N,'2a. Database N flows'!$D:$D,'3.3a Time series N wasted'!$B21,'2a. Database N flows'!$G:$G,"&lt;&gt;"&amp;$B$20,'2a. Database N flows'!$M:$M,'3.3a Time series N wasted'!CS$15,'2a. Database N flows'!$P:$P,CS$14,'2a. Database N flows'!$U:$U,'3.3a Time series N wasted'!$D$14)</f>
        <v>0</v>
      </c>
      <c r="CT21" s="293">
        <f>SUMIFS('2a. Database N flows'!$N:$N,'2a. Database N flows'!$D:$D,'3.3a Time series N wasted'!$B21,'2a. Database N flows'!$G:$G,"&lt;&gt;"&amp;$B$20,'2a. Database N flows'!$M:$M,'3.3a Time series N wasted'!CT$15,'2a. Database N flows'!$P:$P,CT$14,'2a. Database N flows'!$U:$U,'3.3a Time series N wasted'!$D$14)</f>
        <v>0</v>
      </c>
      <c r="CU21" s="293">
        <f>SUMIFS('2a. Database N flows'!$N:$N,'2a. Database N flows'!$D:$D,'3.3a Time series N wasted'!$B21,'2a. Database N flows'!$G:$G,"&lt;&gt;"&amp;$B$20,'2a. Database N flows'!$M:$M,'3.3a Time series N wasted'!CU$15,'2a. Database N flows'!$P:$P,CU$14,'2a. Database N flows'!$U:$U,'3.3a Time series N wasted'!$D$14)</f>
        <v>0</v>
      </c>
      <c r="CV21" s="336">
        <f t="shared" si="76"/>
        <v>0</v>
      </c>
      <c r="CY21" s="279"/>
    </row>
    <row r="22" spans="1:106" s="277" customFormat="1" hidden="1" outlineLevel="1" x14ac:dyDescent="0.25">
      <c r="A22" s="403"/>
      <c r="B22" s="403" t="s">
        <v>75</v>
      </c>
      <c r="D22" s="292" t="s">
        <v>213</v>
      </c>
      <c r="E22" s="293">
        <f>SUMIFS('2a. Database N flows'!$N:$N,'2a. Database N flows'!$D:$D,'3.3a Time series N wasted'!$B22,'2a. Database N flows'!$G:$G,"&lt;&gt;"&amp;$B$20,'2a. Database N flows'!$M:$M,'3.3a Time series N wasted'!E$15,'2a. Database N flows'!$P:$P,E$14,'2a. Database N flows'!$U:$U,'3.3a Time series N wasted'!$D$14)</f>
        <v>0</v>
      </c>
      <c r="F22" s="293">
        <f>SUMIFS('2a. Database N flows'!$N:$N,'2a. Database N flows'!$D:$D,'3.3a Time series N wasted'!$B22,'2a. Database N flows'!$G:$G,"&lt;&gt;"&amp;$B$20,'2a. Database N flows'!$M:$M,'3.3a Time series N wasted'!F$15,'2a. Database N flows'!$P:$P,F$14,'2a. Database N flows'!$U:$U,'3.3a Time series N wasted'!$D$14)</f>
        <v>0</v>
      </c>
      <c r="G22" s="293">
        <f>SUMIFS('2a. Database N flows'!$N:$N,'2a. Database N flows'!$D:$D,'3.3a Time series N wasted'!$B22,'2a. Database N flows'!$G:$G,"&lt;&gt;"&amp;$B$20,'2a. Database N flows'!$M:$M,'3.3a Time series N wasted'!G$15,'2a. Database N flows'!$P:$P,G$14,'2a. Database N flows'!$U:$U,'3.3a Time series N wasted'!$D$14)</f>
        <v>0</v>
      </c>
      <c r="H22" s="293">
        <f>SUMIFS('2a. Database N flows'!$N:$N,'2a. Database N flows'!$D:$D,'3.3a Time series N wasted'!$B22,'2a. Database N flows'!$G:$G,"&lt;&gt;"&amp;$B$20,'2a. Database N flows'!$M:$M,'3.3a Time series N wasted'!H$15,'2a. Database N flows'!$P:$P,H$14,'2a. Database N flows'!$U:$U,'3.3a Time series N wasted'!$D$14)</f>
        <v>0</v>
      </c>
      <c r="I22" s="293">
        <f>SUMIFS('2a. Database N flows'!$N:$N,'2a. Database N flows'!$D:$D,'3.3a Time series N wasted'!$B22,'2a. Database N flows'!$G:$G,"&lt;&gt;"&amp;$B$20,'2a. Database N flows'!$M:$M,'3.3a Time series N wasted'!I$15,'2a. Database N flows'!$P:$P,I$14,'2a. Database N flows'!$U:$U,'3.3a Time series N wasted'!$D$14)</f>
        <v>0</v>
      </c>
      <c r="J22" s="293">
        <f>SUMIFS('2a. Database N flows'!$N:$N,'2a. Database N flows'!$D:$D,'3.3a Time series N wasted'!$B22,'2a. Database N flows'!$G:$G,"&lt;&gt;"&amp;$B$20,'2a. Database N flows'!$M:$M,'3.3a Time series N wasted'!J$15,'2a. Database N flows'!$P:$P,J$14,'2a. Database N flows'!$U:$U,'3.3a Time series N wasted'!$D$14)</f>
        <v>0</v>
      </c>
      <c r="K22" s="293">
        <f>SUMIFS('2a. Database N flows'!$N:$N,'2a. Database N flows'!$D:$D,'3.3a Time series N wasted'!$B22,'2a. Database N flows'!$G:$G,"&lt;&gt;"&amp;$B$20,'2a. Database N flows'!$M:$M,'3.3a Time series N wasted'!K$15,'2a. Database N flows'!$P:$P,K$14,'2a. Database N flows'!$U:$U,'3.3a Time series N wasted'!$D$14)</f>
        <v>0</v>
      </c>
      <c r="L22" s="336">
        <f t="shared" si="65"/>
        <v>0</v>
      </c>
      <c r="M22" s="293">
        <f>SUMIFS('2a. Database N flows'!$N:$N,'2a. Database N flows'!$D:$D,'3.3a Time series N wasted'!$B22,'2a. Database N flows'!$G:$G,"&lt;&gt;"&amp;$B$20,'2a. Database N flows'!$M:$M,'3.3a Time series N wasted'!M$15,'2a. Database N flows'!$P:$P,M$14,'2a. Database N flows'!$U:$U,'3.3a Time series N wasted'!$D$14)</f>
        <v>0</v>
      </c>
      <c r="N22" s="293">
        <f>SUMIFS('2a. Database N flows'!$N:$N,'2a. Database N flows'!$D:$D,'3.3a Time series N wasted'!$B22,'2a. Database N flows'!$G:$G,"&lt;&gt;"&amp;$B$20,'2a. Database N flows'!$M:$M,'3.3a Time series N wasted'!N$15,'2a. Database N flows'!$P:$P,N$14,'2a. Database N flows'!$U:$U,'3.3a Time series N wasted'!$D$14)</f>
        <v>0</v>
      </c>
      <c r="O22" s="293">
        <f>SUMIFS('2a. Database N flows'!$N:$N,'2a. Database N flows'!$D:$D,'3.3a Time series N wasted'!$B22,'2a. Database N flows'!$G:$G,"&lt;&gt;"&amp;$B$20,'2a. Database N flows'!$M:$M,'3.3a Time series N wasted'!O$15,'2a. Database N flows'!$P:$P,O$14,'2a. Database N flows'!$U:$U,'3.3a Time series N wasted'!$D$14)</f>
        <v>0</v>
      </c>
      <c r="P22" s="293">
        <f>SUMIFS('2a. Database N flows'!$N:$N,'2a. Database N flows'!$D:$D,'3.3a Time series N wasted'!$B22,'2a. Database N flows'!$G:$G,"&lt;&gt;"&amp;$B$20,'2a. Database N flows'!$M:$M,'3.3a Time series N wasted'!P$15,'2a. Database N flows'!$P:$P,P$14,'2a. Database N flows'!$U:$U,'3.3a Time series N wasted'!$D$14)</f>
        <v>0</v>
      </c>
      <c r="Q22" s="293">
        <f>SUMIFS('2a. Database N flows'!$N:$N,'2a. Database N flows'!$D:$D,'3.3a Time series N wasted'!$B22,'2a. Database N flows'!$G:$G,"&lt;&gt;"&amp;$B$20,'2a. Database N flows'!$M:$M,'3.3a Time series N wasted'!Q$15,'2a. Database N flows'!$P:$P,Q$14,'2a. Database N flows'!$U:$U,'3.3a Time series N wasted'!$D$14)</f>
        <v>0</v>
      </c>
      <c r="R22" s="293">
        <f>SUMIFS('2a. Database N flows'!$N:$N,'2a. Database N flows'!$D:$D,'3.3a Time series N wasted'!$B22,'2a. Database N flows'!$G:$G,"&lt;&gt;"&amp;$B$20,'2a. Database N flows'!$M:$M,'3.3a Time series N wasted'!R$15,'2a. Database N flows'!$P:$P,R$14,'2a. Database N flows'!$U:$U,'3.3a Time series N wasted'!$D$14)</f>
        <v>0</v>
      </c>
      <c r="S22" s="293">
        <f>SUMIFS('2a. Database N flows'!$N:$N,'2a. Database N flows'!$D:$D,'3.3a Time series N wasted'!$B22,'2a. Database N flows'!$G:$G,"&lt;&gt;"&amp;$B$20,'2a. Database N flows'!$M:$M,'3.3a Time series N wasted'!S$15,'2a. Database N flows'!$P:$P,S$14,'2a. Database N flows'!$U:$U,'3.3a Time series N wasted'!$D$14)</f>
        <v>0</v>
      </c>
      <c r="T22" s="336">
        <f t="shared" si="66"/>
        <v>0</v>
      </c>
      <c r="U22" s="293">
        <f>SUMIFS('2a. Database N flows'!$N:$N,'2a. Database N flows'!$D:$D,'3.3a Time series N wasted'!$B22,'2a. Database N flows'!$G:$G,"&lt;&gt;"&amp;$B$20,'2a. Database N flows'!$M:$M,'3.3a Time series N wasted'!U$15,'2a. Database N flows'!$P:$P,U$14,'2a. Database N flows'!$U:$U,'3.3a Time series N wasted'!$D$14)</f>
        <v>0</v>
      </c>
      <c r="V22" s="293">
        <f>SUMIFS('2a. Database N flows'!$N:$N,'2a. Database N flows'!$D:$D,'3.3a Time series N wasted'!$B22,'2a. Database N flows'!$G:$G,"&lt;&gt;"&amp;$B$20,'2a. Database N flows'!$M:$M,'3.3a Time series N wasted'!V$15,'2a. Database N flows'!$P:$P,V$14,'2a. Database N flows'!$U:$U,'3.3a Time series N wasted'!$D$14)</f>
        <v>0</v>
      </c>
      <c r="W22" s="293">
        <f>SUMIFS('2a. Database N flows'!$N:$N,'2a. Database N flows'!$D:$D,'3.3a Time series N wasted'!$B22,'2a. Database N flows'!$G:$G,"&lt;&gt;"&amp;$B$20,'2a. Database N flows'!$M:$M,'3.3a Time series N wasted'!W$15,'2a. Database N flows'!$P:$P,W$14,'2a. Database N flows'!$U:$U,'3.3a Time series N wasted'!$D$14)</f>
        <v>0</v>
      </c>
      <c r="X22" s="293">
        <f>SUMIFS('2a. Database N flows'!$N:$N,'2a. Database N flows'!$D:$D,'3.3a Time series N wasted'!$B22,'2a. Database N flows'!$G:$G,"&lt;&gt;"&amp;$B$20,'2a. Database N flows'!$M:$M,'3.3a Time series N wasted'!X$15,'2a. Database N flows'!$P:$P,X$14,'2a. Database N flows'!$U:$U,'3.3a Time series N wasted'!$D$14)</f>
        <v>0</v>
      </c>
      <c r="Y22" s="293">
        <f>SUMIFS('2a. Database N flows'!$N:$N,'2a. Database N flows'!$D:$D,'3.3a Time series N wasted'!$B22,'2a. Database N flows'!$G:$G,"&lt;&gt;"&amp;$B$20,'2a. Database N flows'!$M:$M,'3.3a Time series N wasted'!Y$15,'2a. Database N flows'!$P:$P,Y$14,'2a. Database N flows'!$U:$U,'3.3a Time series N wasted'!$D$14)</f>
        <v>0</v>
      </c>
      <c r="Z22" s="293">
        <f>SUMIFS('2a. Database N flows'!$N:$N,'2a. Database N flows'!$D:$D,'3.3a Time series N wasted'!$B22,'2a. Database N flows'!$G:$G,"&lt;&gt;"&amp;$B$20,'2a. Database N flows'!$M:$M,'3.3a Time series N wasted'!Z$15,'2a. Database N flows'!$P:$P,Z$14,'2a. Database N flows'!$U:$U,'3.3a Time series N wasted'!$D$14)</f>
        <v>0</v>
      </c>
      <c r="AA22" s="293">
        <f>SUMIFS('2a. Database N flows'!$N:$N,'2a. Database N flows'!$D:$D,'3.3a Time series N wasted'!$B22,'2a. Database N flows'!$G:$G,"&lt;&gt;"&amp;$B$20,'2a. Database N flows'!$M:$M,'3.3a Time series N wasted'!AA$15,'2a. Database N flows'!$P:$P,AA$14,'2a. Database N flows'!$U:$U,'3.3a Time series N wasted'!$D$14)</f>
        <v>0</v>
      </c>
      <c r="AB22" s="336">
        <f t="shared" si="67"/>
        <v>0</v>
      </c>
      <c r="AC22" s="293">
        <f>SUMIFS('2a. Database N flows'!$N:$N,'2a. Database N flows'!$D:$D,'3.3a Time series N wasted'!$B22,'2a. Database N flows'!$G:$G,"&lt;&gt;"&amp;$B$20,'2a. Database N flows'!$M:$M,'3.3a Time series N wasted'!AC$15,'2a. Database N flows'!$P:$P,AC$14,'2a. Database N flows'!$U:$U,'3.3a Time series N wasted'!$D$14)</f>
        <v>0</v>
      </c>
      <c r="AD22" s="293">
        <f>SUMIFS('2a. Database N flows'!$N:$N,'2a. Database N flows'!$D:$D,'3.3a Time series N wasted'!$B22,'2a. Database N flows'!$G:$G,"&lt;&gt;"&amp;$B$20,'2a. Database N flows'!$M:$M,'3.3a Time series N wasted'!AD$15,'2a. Database N flows'!$P:$P,AD$14,'2a. Database N flows'!$U:$U,'3.3a Time series N wasted'!$D$14)</f>
        <v>0</v>
      </c>
      <c r="AE22" s="293">
        <f>SUMIFS('2a. Database N flows'!$N:$N,'2a. Database N flows'!$D:$D,'3.3a Time series N wasted'!$B22,'2a. Database N flows'!$G:$G,"&lt;&gt;"&amp;$B$20,'2a. Database N flows'!$M:$M,'3.3a Time series N wasted'!AE$15,'2a. Database N flows'!$P:$P,AE$14,'2a. Database N flows'!$U:$U,'3.3a Time series N wasted'!$D$14)</f>
        <v>0</v>
      </c>
      <c r="AF22" s="293">
        <f>SUMIFS('2a. Database N flows'!$N:$N,'2a. Database N flows'!$D:$D,'3.3a Time series N wasted'!$B22,'2a. Database N flows'!$G:$G,"&lt;&gt;"&amp;$B$20,'2a. Database N flows'!$M:$M,'3.3a Time series N wasted'!AF$15,'2a. Database N flows'!$P:$P,AF$14,'2a. Database N flows'!$U:$U,'3.3a Time series N wasted'!$D$14)</f>
        <v>0</v>
      </c>
      <c r="AG22" s="293">
        <f>SUMIFS('2a. Database N flows'!$N:$N,'2a. Database N flows'!$D:$D,'3.3a Time series N wasted'!$B22,'2a. Database N flows'!$G:$G,"&lt;&gt;"&amp;$B$20,'2a. Database N flows'!$M:$M,'3.3a Time series N wasted'!AG$15,'2a. Database N flows'!$P:$P,AG$14,'2a. Database N flows'!$U:$U,'3.3a Time series N wasted'!$D$14)</f>
        <v>0</v>
      </c>
      <c r="AH22" s="293">
        <f>SUMIFS('2a. Database N flows'!$N:$N,'2a. Database N flows'!$D:$D,'3.3a Time series N wasted'!$B22,'2a. Database N flows'!$G:$G,"&lt;&gt;"&amp;$B$20,'2a. Database N flows'!$M:$M,'3.3a Time series N wasted'!AH$15,'2a. Database N flows'!$P:$P,AH$14,'2a. Database N flows'!$U:$U,'3.3a Time series N wasted'!$D$14)</f>
        <v>0</v>
      </c>
      <c r="AI22" s="293">
        <f>SUMIFS('2a. Database N flows'!$N:$N,'2a. Database N flows'!$D:$D,'3.3a Time series N wasted'!$B22,'2a. Database N flows'!$G:$G,"&lt;&gt;"&amp;$B$20,'2a. Database N flows'!$M:$M,'3.3a Time series N wasted'!AI$15,'2a. Database N flows'!$P:$P,AI$14,'2a. Database N flows'!$U:$U,'3.3a Time series N wasted'!$D$14)</f>
        <v>0</v>
      </c>
      <c r="AJ22" s="336">
        <f t="shared" si="68"/>
        <v>0</v>
      </c>
      <c r="AK22" s="293">
        <f>SUMIFS('2a. Database N flows'!$N:$N,'2a. Database N flows'!$D:$D,'3.3a Time series N wasted'!$B22,'2a. Database N flows'!$G:$G,"&lt;&gt;"&amp;$B$20,'2a. Database N flows'!$M:$M,'3.3a Time series N wasted'!AK$15,'2a. Database N flows'!$P:$P,AK$14,'2a. Database N flows'!$U:$U,'3.3a Time series N wasted'!$D$14)</f>
        <v>0</v>
      </c>
      <c r="AL22" s="293">
        <f>SUMIFS('2a. Database N flows'!$N:$N,'2a. Database N flows'!$D:$D,'3.3a Time series N wasted'!$B22,'2a. Database N flows'!$G:$G,"&lt;&gt;"&amp;$B$20,'2a. Database N flows'!$M:$M,'3.3a Time series N wasted'!AL$15,'2a. Database N flows'!$P:$P,AL$14,'2a. Database N flows'!$U:$U,'3.3a Time series N wasted'!$D$14)</f>
        <v>0</v>
      </c>
      <c r="AM22" s="293">
        <f>SUMIFS('2a. Database N flows'!$N:$N,'2a. Database N flows'!$D:$D,'3.3a Time series N wasted'!$B22,'2a. Database N flows'!$G:$G,"&lt;&gt;"&amp;$B$20,'2a. Database N flows'!$M:$M,'3.3a Time series N wasted'!AM$15,'2a. Database N flows'!$P:$P,AM$14,'2a. Database N flows'!$U:$U,'3.3a Time series N wasted'!$D$14)</f>
        <v>0</v>
      </c>
      <c r="AN22" s="293">
        <f>SUMIFS('2a. Database N flows'!$N:$N,'2a. Database N flows'!$D:$D,'3.3a Time series N wasted'!$B22,'2a. Database N flows'!$G:$G,"&lt;&gt;"&amp;$B$20,'2a. Database N flows'!$M:$M,'3.3a Time series N wasted'!AN$15,'2a. Database N flows'!$P:$P,AN$14,'2a. Database N flows'!$U:$U,'3.3a Time series N wasted'!$D$14)</f>
        <v>0</v>
      </c>
      <c r="AO22" s="293">
        <f>SUMIFS('2a. Database N flows'!$N:$N,'2a. Database N flows'!$D:$D,'3.3a Time series N wasted'!$B22,'2a. Database N flows'!$G:$G,"&lt;&gt;"&amp;$B$20,'2a. Database N flows'!$M:$M,'3.3a Time series N wasted'!AO$15,'2a. Database N flows'!$P:$P,AO$14,'2a. Database N flows'!$U:$U,'3.3a Time series N wasted'!$D$14)</f>
        <v>0</v>
      </c>
      <c r="AP22" s="293">
        <f>SUMIFS('2a. Database N flows'!$N:$N,'2a. Database N flows'!$D:$D,'3.3a Time series N wasted'!$B22,'2a. Database N flows'!$G:$G,"&lt;&gt;"&amp;$B$20,'2a. Database N flows'!$M:$M,'3.3a Time series N wasted'!AP$15,'2a. Database N flows'!$P:$P,AP$14,'2a. Database N flows'!$U:$U,'3.3a Time series N wasted'!$D$14)</f>
        <v>0</v>
      </c>
      <c r="AQ22" s="293">
        <f>SUMIFS('2a. Database N flows'!$N:$N,'2a. Database N flows'!$D:$D,'3.3a Time series N wasted'!$B22,'2a. Database N flows'!$G:$G,"&lt;&gt;"&amp;$B$20,'2a. Database N flows'!$M:$M,'3.3a Time series N wasted'!AQ$15,'2a. Database N flows'!$P:$P,AQ$14,'2a. Database N flows'!$U:$U,'3.3a Time series N wasted'!$D$14)</f>
        <v>0</v>
      </c>
      <c r="AR22" s="336">
        <f t="shared" si="69"/>
        <v>0</v>
      </c>
      <c r="AS22" s="293">
        <f>SUMIFS('2a. Database N flows'!$N:$N,'2a. Database N flows'!$D:$D,'3.3a Time series N wasted'!$B22,'2a. Database N flows'!$G:$G,"&lt;&gt;"&amp;$B$20,'2a. Database N flows'!$M:$M,'3.3a Time series N wasted'!AS$15,'2a. Database N flows'!$P:$P,AS$14,'2a. Database N flows'!$U:$U,'3.3a Time series N wasted'!$D$14)</f>
        <v>0</v>
      </c>
      <c r="AT22" s="293">
        <f>SUMIFS('2a. Database N flows'!$N:$N,'2a. Database N flows'!$D:$D,'3.3a Time series N wasted'!$B22,'2a. Database N flows'!$G:$G,"&lt;&gt;"&amp;$B$20,'2a. Database N flows'!$M:$M,'3.3a Time series N wasted'!AT$15,'2a. Database N flows'!$P:$P,AT$14,'2a. Database N flows'!$U:$U,'3.3a Time series N wasted'!$D$14)</f>
        <v>0</v>
      </c>
      <c r="AU22" s="293">
        <f>SUMIFS('2a. Database N flows'!$N:$N,'2a. Database N flows'!$D:$D,'3.3a Time series N wasted'!$B22,'2a. Database N flows'!$G:$G,"&lt;&gt;"&amp;$B$20,'2a. Database N flows'!$M:$M,'3.3a Time series N wasted'!AU$15,'2a. Database N flows'!$P:$P,AU$14,'2a. Database N flows'!$U:$U,'3.3a Time series N wasted'!$D$14)</f>
        <v>0</v>
      </c>
      <c r="AV22" s="293">
        <f>SUMIFS('2a. Database N flows'!$N:$N,'2a. Database N flows'!$D:$D,'3.3a Time series N wasted'!$B22,'2a. Database N flows'!$G:$G,"&lt;&gt;"&amp;$B$20,'2a. Database N flows'!$M:$M,'3.3a Time series N wasted'!AV$15,'2a. Database N flows'!$P:$P,AV$14,'2a. Database N flows'!$U:$U,'3.3a Time series N wasted'!$D$14)</f>
        <v>0</v>
      </c>
      <c r="AW22" s="293">
        <f>SUMIFS('2a. Database N flows'!$N:$N,'2a. Database N flows'!$D:$D,'3.3a Time series N wasted'!$B22,'2a. Database N flows'!$G:$G,"&lt;&gt;"&amp;$B$20,'2a. Database N flows'!$M:$M,'3.3a Time series N wasted'!AW$15,'2a. Database N flows'!$P:$P,AW$14,'2a. Database N flows'!$U:$U,'3.3a Time series N wasted'!$D$14)</f>
        <v>0</v>
      </c>
      <c r="AX22" s="293">
        <f>SUMIFS('2a. Database N flows'!$N:$N,'2a. Database N flows'!$D:$D,'3.3a Time series N wasted'!$B22,'2a. Database N flows'!$G:$G,"&lt;&gt;"&amp;$B$20,'2a. Database N flows'!$M:$M,'3.3a Time series N wasted'!AX$15,'2a. Database N flows'!$P:$P,AX$14,'2a. Database N flows'!$U:$U,'3.3a Time series N wasted'!$D$14)</f>
        <v>0</v>
      </c>
      <c r="AY22" s="293">
        <f>SUMIFS('2a. Database N flows'!$N:$N,'2a. Database N flows'!$D:$D,'3.3a Time series N wasted'!$B22,'2a. Database N flows'!$G:$G,"&lt;&gt;"&amp;$B$20,'2a. Database N flows'!$M:$M,'3.3a Time series N wasted'!AY$15,'2a. Database N flows'!$P:$P,AY$14,'2a. Database N flows'!$U:$U,'3.3a Time series N wasted'!$D$14)</f>
        <v>0</v>
      </c>
      <c r="AZ22" s="336">
        <f t="shared" si="70"/>
        <v>0</v>
      </c>
      <c r="BA22" s="293">
        <f>SUMIFS('2a. Database N flows'!$N:$N,'2a. Database N flows'!$D:$D,'3.3a Time series N wasted'!$B22,'2a. Database N flows'!$G:$G,"&lt;&gt;"&amp;$B$20,'2a. Database N flows'!$M:$M,'3.3a Time series N wasted'!BA$15,'2a. Database N flows'!$P:$P,BA$14,'2a. Database N flows'!$U:$U,'3.3a Time series N wasted'!$D$14)</f>
        <v>0</v>
      </c>
      <c r="BB22" s="293">
        <f>SUMIFS('2a. Database N flows'!$N:$N,'2a. Database N flows'!$D:$D,'3.3a Time series N wasted'!$B22,'2a. Database N flows'!$G:$G,"&lt;&gt;"&amp;$B$20,'2a. Database N flows'!$M:$M,'3.3a Time series N wasted'!BB$15,'2a. Database N flows'!$P:$P,BB$14,'2a. Database N flows'!$U:$U,'3.3a Time series N wasted'!$D$14)</f>
        <v>0</v>
      </c>
      <c r="BC22" s="293">
        <f>SUMIFS('2a. Database N flows'!$N:$N,'2a. Database N flows'!$D:$D,'3.3a Time series N wasted'!$B22,'2a. Database N flows'!$G:$G,"&lt;&gt;"&amp;$B$20,'2a. Database N flows'!$M:$M,'3.3a Time series N wasted'!BC$15,'2a. Database N flows'!$P:$P,BC$14,'2a. Database N flows'!$U:$U,'3.3a Time series N wasted'!$D$14)</f>
        <v>0</v>
      </c>
      <c r="BD22" s="293">
        <f>SUMIFS('2a. Database N flows'!$N:$N,'2a. Database N flows'!$D:$D,'3.3a Time series N wasted'!$B22,'2a. Database N flows'!$G:$G,"&lt;&gt;"&amp;$B$20,'2a. Database N flows'!$M:$M,'3.3a Time series N wasted'!BD$15,'2a. Database N flows'!$P:$P,BD$14,'2a. Database N flows'!$U:$U,'3.3a Time series N wasted'!$D$14)</f>
        <v>0</v>
      </c>
      <c r="BE22" s="293">
        <f>SUMIFS('2a. Database N flows'!$N:$N,'2a. Database N flows'!$D:$D,'3.3a Time series N wasted'!$B22,'2a. Database N flows'!$G:$G,"&lt;&gt;"&amp;$B$20,'2a. Database N flows'!$M:$M,'3.3a Time series N wasted'!BE$15,'2a. Database N flows'!$P:$P,BE$14,'2a. Database N flows'!$U:$U,'3.3a Time series N wasted'!$D$14)</f>
        <v>0</v>
      </c>
      <c r="BF22" s="293">
        <f>SUMIFS('2a. Database N flows'!$N:$N,'2a. Database N flows'!$D:$D,'3.3a Time series N wasted'!$B22,'2a. Database N flows'!$G:$G,"&lt;&gt;"&amp;$B$20,'2a. Database N flows'!$M:$M,'3.3a Time series N wasted'!BF$15,'2a. Database N flows'!$P:$P,BF$14,'2a. Database N flows'!$U:$U,'3.3a Time series N wasted'!$D$14)</f>
        <v>0</v>
      </c>
      <c r="BG22" s="293">
        <f>SUMIFS('2a. Database N flows'!$N:$N,'2a. Database N flows'!$D:$D,'3.3a Time series N wasted'!$B22,'2a. Database N flows'!$G:$G,"&lt;&gt;"&amp;$B$20,'2a. Database N flows'!$M:$M,'3.3a Time series N wasted'!BG$15,'2a. Database N flows'!$P:$P,BG$14,'2a. Database N flows'!$U:$U,'3.3a Time series N wasted'!$D$14)</f>
        <v>0</v>
      </c>
      <c r="BH22" s="336">
        <f t="shared" si="71"/>
        <v>0</v>
      </c>
      <c r="BI22" s="293">
        <f>SUMIFS('2a. Database N flows'!$N:$N,'2a. Database N flows'!$D:$D,'3.3a Time series N wasted'!$B22,'2a. Database N flows'!$G:$G,"&lt;&gt;"&amp;$B$20,'2a. Database N flows'!$M:$M,'3.3a Time series N wasted'!BI$15,'2a. Database N flows'!$P:$P,BI$14,'2a. Database N flows'!$U:$U,'3.3a Time series N wasted'!$D$14)</f>
        <v>0</v>
      </c>
      <c r="BJ22" s="293">
        <f>SUMIFS('2a. Database N flows'!$N:$N,'2a. Database N flows'!$D:$D,'3.3a Time series N wasted'!$B22,'2a. Database N flows'!$G:$G,"&lt;&gt;"&amp;$B$20,'2a. Database N flows'!$M:$M,'3.3a Time series N wasted'!BJ$15,'2a. Database N flows'!$P:$P,BJ$14,'2a. Database N flows'!$U:$U,'3.3a Time series N wasted'!$D$14)</f>
        <v>0</v>
      </c>
      <c r="BK22" s="293">
        <f>SUMIFS('2a. Database N flows'!$N:$N,'2a. Database N flows'!$D:$D,'3.3a Time series N wasted'!$B22,'2a. Database N flows'!$G:$G,"&lt;&gt;"&amp;$B$20,'2a. Database N flows'!$M:$M,'3.3a Time series N wasted'!BK$15,'2a. Database N flows'!$P:$P,BK$14,'2a. Database N flows'!$U:$U,'3.3a Time series N wasted'!$D$14)</f>
        <v>0</v>
      </c>
      <c r="BL22" s="293">
        <f>SUMIFS('2a. Database N flows'!$N:$N,'2a. Database N flows'!$D:$D,'3.3a Time series N wasted'!$B22,'2a. Database N flows'!$G:$G,"&lt;&gt;"&amp;$B$20,'2a. Database N flows'!$M:$M,'3.3a Time series N wasted'!BL$15,'2a. Database N flows'!$P:$P,BL$14,'2a. Database N flows'!$U:$U,'3.3a Time series N wasted'!$D$14)</f>
        <v>0</v>
      </c>
      <c r="BM22" s="293">
        <f>SUMIFS('2a. Database N flows'!$N:$N,'2a. Database N flows'!$D:$D,'3.3a Time series N wasted'!$B22,'2a. Database N flows'!$G:$G,"&lt;&gt;"&amp;$B$20,'2a. Database N flows'!$M:$M,'3.3a Time series N wasted'!BM$15,'2a. Database N flows'!$P:$P,BM$14,'2a. Database N flows'!$U:$U,'3.3a Time series N wasted'!$D$14)</f>
        <v>0</v>
      </c>
      <c r="BN22" s="293">
        <f>SUMIFS('2a. Database N flows'!$N:$N,'2a. Database N flows'!$D:$D,'3.3a Time series N wasted'!$B22,'2a. Database N flows'!$G:$G,"&lt;&gt;"&amp;$B$20,'2a. Database N flows'!$M:$M,'3.3a Time series N wasted'!BN$15,'2a. Database N flows'!$P:$P,BN$14,'2a. Database N flows'!$U:$U,'3.3a Time series N wasted'!$D$14)</f>
        <v>0</v>
      </c>
      <c r="BO22" s="293">
        <f>SUMIFS('2a. Database N flows'!$N:$N,'2a. Database N flows'!$D:$D,'3.3a Time series N wasted'!$B22,'2a. Database N flows'!$G:$G,"&lt;&gt;"&amp;$B$20,'2a. Database N flows'!$M:$M,'3.3a Time series N wasted'!BO$15,'2a. Database N flows'!$P:$P,BO$14,'2a. Database N flows'!$U:$U,'3.3a Time series N wasted'!$D$14)</f>
        <v>0</v>
      </c>
      <c r="BP22" s="336">
        <f t="shared" si="72"/>
        <v>0</v>
      </c>
      <c r="BQ22" s="293">
        <f>SUMIFS('2a. Database N flows'!$N:$N,'2a. Database N flows'!$D:$D,'3.3a Time series N wasted'!$B22,'2a. Database N flows'!$G:$G,"&lt;&gt;"&amp;$B$20,'2a. Database N flows'!$M:$M,'3.3a Time series N wasted'!BQ$15,'2a. Database N flows'!$P:$P,BQ$14,'2a. Database N flows'!$U:$U,'3.3a Time series N wasted'!$D$14)</f>
        <v>0</v>
      </c>
      <c r="BR22" s="293">
        <f>SUMIFS('2a. Database N flows'!$N:$N,'2a. Database N flows'!$D:$D,'3.3a Time series N wasted'!$B22,'2a. Database N flows'!$G:$G,"&lt;&gt;"&amp;$B$20,'2a. Database N flows'!$M:$M,'3.3a Time series N wasted'!BR$15,'2a. Database N flows'!$P:$P,BR$14,'2a. Database N flows'!$U:$U,'3.3a Time series N wasted'!$D$14)</f>
        <v>0</v>
      </c>
      <c r="BS22" s="293">
        <f>SUMIFS('2a. Database N flows'!$N:$N,'2a. Database N flows'!$D:$D,'3.3a Time series N wasted'!$B22,'2a. Database N flows'!$G:$G,"&lt;&gt;"&amp;$B$20,'2a. Database N flows'!$M:$M,'3.3a Time series N wasted'!BS$15,'2a. Database N flows'!$P:$P,BS$14,'2a. Database N flows'!$U:$U,'3.3a Time series N wasted'!$D$14)</f>
        <v>0</v>
      </c>
      <c r="BT22" s="293">
        <f>SUMIFS('2a. Database N flows'!$N:$N,'2a. Database N flows'!$D:$D,'3.3a Time series N wasted'!$B22,'2a. Database N flows'!$G:$G,"&lt;&gt;"&amp;$B$20,'2a. Database N flows'!$M:$M,'3.3a Time series N wasted'!BT$15,'2a. Database N flows'!$P:$P,BT$14,'2a. Database N flows'!$U:$U,'3.3a Time series N wasted'!$D$14)</f>
        <v>0</v>
      </c>
      <c r="BU22" s="293">
        <f>SUMIFS('2a. Database N flows'!$N:$N,'2a. Database N flows'!$D:$D,'3.3a Time series N wasted'!$B22,'2a. Database N flows'!$G:$G,"&lt;&gt;"&amp;$B$20,'2a. Database N flows'!$M:$M,'3.3a Time series N wasted'!BU$15,'2a. Database N flows'!$P:$P,BU$14,'2a. Database N flows'!$U:$U,'3.3a Time series N wasted'!$D$14)</f>
        <v>0</v>
      </c>
      <c r="BV22" s="293">
        <f>SUMIFS('2a. Database N flows'!$N:$N,'2a. Database N flows'!$D:$D,'3.3a Time series N wasted'!$B22,'2a. Database N flows'!$G:$G,"&lt;&gt;"&amp;$B$20,'2a. Database N flows'!$M:$M,'3.3a Time series N wasted'!BV$15,'2a. Database N flows'!$P:$P,BV$14,'2a. Database N flows'!$U:$U,'3.3a Time series N wasted'!$D$14)</f>
        <v>0</v>
      </c>
      <c r="BW22" s="293">
        <f>SUMIFS('2a. Database N flows'!$N:$N,'2a. Database N flows'!$D:$D,'3.3a Time series N wasted'!$B22,'2a. Database N flows'!$G:$G,"&lt;&gt;"&amp;$B$20,'2a. Database N flows'!$M:$M,'3.3a Time series N wasted'!BW$15,'2a. Database N flows'!$P:$P,BW$14,'2a. Database N flows'!$U:$U,'3.3a Time series N wasted'!$D$14)</f>
        <v>0</v>
      </c>
      <c r="BX22" s="336">
        <f t="shared" si="73"/>
        <v>0</v>
      </c>
      <c r="BY22" s="293">
        <f>SUMIFS('2a. Database N flows'!$N:$N,'2a. Database N flows'!$D:$D,'3.3a Time series N wasted'!$B22,'2a. Database N flows'!$G:$G,"&lt;&gt;"&amp;$B$20,'2a. Database N flows'!$M:$M,'3.3a Time series N wasted'!BY$15,'2a. Database N flows'!$P:$P,BY$14,'2a. Database N flows'!$U:$U,'3.3a Time series N wasted'!$D$14)</f>
        <v>0</v>
      </c>
      <c r="BZ22" s="293">
        <f>SUMIFS('2a. Database N flows'!$N:$N,'2a. Database N flows'!$D:$D,'3.3a Time series N wasted'!$B22,'2a. Database N flows'!$G:$G,"&lt;&gt;"&amp;$B$20,'2a. Database N flows'!$M:$M,'3.3a Time series N wasted'!BZ$15,'2a. Database N flows'!$P:$P,BZ$14,'2a. Database N flows'!$U:$U,'3.3a Time series N wasted'!$D$14)</f>
        <v>0</v>
      </c>
      <c r="CA22" s="293">
        <f>SUMIFS('2a. Database N flows'!$N:$N,'2a. Database N flows'!$D:$D,'3.3a Time series N wasted'!$B22,'2a. Database N flows'!$G:$G,"&lt;&gt;"&amp;$B$20,'2a. Database N flows'!$M:$M,'3.3a Time series N wasted'!CA$15,'2a. Database N flows'!$P:$P,CA$14,'2a. Database N flows'!$U:$U,'3.3a Time series N wasted'!$D$14)</f>
        <v>0</v>
      </c>
      <c r="CB22" s="293">
        <f>SUMIFS('2a. Database N flows'!$N:$N,'2a. Database N flows'!$D:$D,'3.3a Time series N wasted'!$B22,'2a. Database N flows'!$G:$G,"&lt;&gt;"&amp;$B$20,'2a. Database N flows'!$M:$M,'3.3a Time series N wasted'!CB$15,'2a. Database N flows'!$P:$P,CB$14,'2a. Database N flows'!$U:$U,'3.3a Time series N wasted'!$D$14)</f>
        <v>0</v>
      </c>
      <c r="CC22" s="293">
        <f>SUMIFS('2a. Database N flows'!$N:$N,'2a. Database N flows'!$D:$D,'3.3a Time series N wasted'!$B22,'2a. Database N flows'!$G:$G,"&lt;&gt;"&amp;$B$20,'2a. Database N flows'!$M:$M,'3.3a Time series N wasted'!CC$15,'2a. Database N flows'!$P:$P,CC$14,'2a. Database N flows'!$U:$U,'3.3a Time series N wasted'!$D$14)</f>
        <v>0</v>
      </c>
      <c r="CD22" s="293">
        <f>SUMIFS('2a. Database N flows'!$N:$N,'2a. Database N flows'!$D:$D,'3.3a Time series N wasted'!$B22,'2a. Database N flows'!$G:$G,"&lt;&gt;"&amp;$B$20,'2a. Database N flows'!$M:$M,'3.3a Time series N wasted'!CD$15,'2a. Database N flows'!$P:$P,CD$14,'2a. Database N flows'!$U:$U,'3.3a Time series N wasted'!$D$14)</f>
        <v>0</v>
      </c>
      <c r="CE22" s="293">
        <f>SUMIFS('2a. Database N flows'!$N:$N,'2a. Database N flows'!$D:$D,'3.3a Time series N wasted'!$B22,'2a. Database N flows'!$G:$G,"&lt;&gt;"&amp;$B$20,'2a. Database N flows'!$M:$M,'3.3a Time series N wasted'!CE$15,'2a. Database N flows'!$P:$P,CE$14,'2a. Database N flows'!$U:$U,'3.3a Time series N wasted'!$D$14)</f>
        <v>0</v>
      </c>
      <c r="CF22" s="336">
        <f t="shared" si="74"/>
        <v>0</v>
      </c>
      <c r="CG22" s="293">
        <f>SUMIFS('2a. Database N flows'!$N:$N,'2a. Database N flows'!$D:$D,'3.3a Time series N wasted'!$B22,'2a. Database N flows'!$G:$G,"&lt;&gt;"&amp;$B$20,'2a. Database N flows'!$M:$M,'3.3a Time series N wasted'!CG$15,'2a. Database N flows'!$P:$P,CG$14,'2a. Database N flows'!$U:$U,'3.3a Time series N wasted'!$D$14)</f>
        <v>0</v>
      </c>
      <c r="CH22" s="293">
        <f>SUMIFS('2a. Database N flows'!$N:$N,'2a. Database N flows'!$D:$D,'3.3a Time series N wasted'!$B22,'2a. Database N flows'!$G:$G,"&lt;&gt;"&amp;$B$20,'2a. Database N flows'!$M:$M,'3.3a Time series N wasted'!CH$15,'2a. Database N flows'!$P:$P,CH$14,'2a. Database N flows'!$U:$U,'3.3a Time series N wasted'!$D$14)</f>
        <v>0</v>
      </c>
      <c r="CI22" s="293">
        <f>SUMIFS('2a. Database N flows'!$N:$N,'2a. Database N flows'!$D:$D,'3.3a Time series N wasted'!$B22,'2a. Database N flows'!$G:$G,"&lt;&gt;"&amp;$B$20,'2a. Database N flows'!$M:$M,'3.3a Time series N wasted'!CI$15,'2a. Database N flows'!$P:$P,CI$14,'2a. Database N flows'!$U:$U,'3.3a Time series N wasted'!$D$14)</f>
        <v>0</v>
      </c>
      <c r="CJ22" s="293">
        <f>SUMIFS('2a. Database N flows'!$N:$N,'2a. Database N flows'!$D:$D,'3.3a Time series N wasted'!$B22,'2a. Database N flows'!$G:$G,"&lt;&gt;"&amp;$B$20,'2a. Database N flows'!$M:$M,'3.3a Time series N wasted'!CJ$15,'2a. Database N flows'!$P:$P,CJ$14,'2a. Database N flows'!$U:$U,'3.3a Time series N wasted'!$D$14)</f>
        <v>0</v>
      </c>
      <c r="CK22" s="293">
        <f>SUMIFS('2a. Database N flows'!$N:$N,'2a. Database N flows'!$D:$D,'3.3a Time series N wasted'!$B22,'2a. Database N flows'!$G:$G,"&lt;&gt;"&amp;$B$20,'2a. Database N flows'!$M:$M,'3.3a Time series N wasted'!CK$15,'2a. Database N flows'!$P:$P,CK$14,'2a. Database N flows'!$U:$U,'3.3a Time series N wasted'!$D$14)</f>
        <v>0</v>
      </c>
      <c r="CL22" s="293">
        <f>SUMIFS('2a. Database N flows'!$N:$N,'2a. Database N flows'!$D:$D,'3.3a Time series N wasted'!$B22,'2a. Database N flows'!$G:$G,"&lt;&gt;"&amp;$B$20,'2a. Database N flows'!$M:$M,'3.3a Time series N wasted'!CL$15,'2a. Database N flows'!$P:$P,CL$14,'2a. Database N flows'!$U:$U,'3.3a Time series N wasted'!$D$14)</f>
        <v>0</v>
      </c>
      <c r="CM22" s="293">
        <f>SUMIFS('2a. Database N flows'!$N:$N,'2a. Database N flows'!$D:$D,'3.3a Time series N wasted'!$B22,'2a. Database N flows'!$G:$G,"&lt;&gt;"&amp;$B$20,'2a. Database N flows'!$M:$M,'3.3a Time series N wasted'!CM$15,'2a. Database N flows'!$P:$P,CM$14,'2a. Database N flows'!$U:$U,'3.3a Time series N wasted'!$D$14)</f>
        <v>0</v>
      </c>
      <c r="CN22" s="336">
        <f t="shared" si="75"/>
        <v>0</v>
      </c>
      <c r="CO22" s="293">
        <f>SUMIFS('2a. Database N flows'!$N:$N,'2a. Database N flows'!$D:$D,'3.3a Time series N wasted'!$B22,'2a. Database N flows'!$G:$G,"&lt;&gt;"&amp;$B$20,'2a. Database N flows'!$M:$M,'3.3a Time series N wasted'!CO$15,'2a. Database N flows'!$P:$P,CO$14,'2a. Database N flows'!$U:$U,'3.3a Time series N wasted'!$D$14)</f>
        <v>0</v>
      </c>
      <c r="CP22" s="293">
        <f>SUMIFS('2a. Database N flows'!$N:$N,'2a. Database N flows'!$D:$D,'3.3a Time series N wasted'!$B22,'2a. Database N flows'!$G:$G,"&lt;&gt;"&amp;$B$20,'2a. Database N flows'!$M:$M,'3.3a Time series N wasted'!CP$15,'2a. Database N flows'!$P:$P,CP$14,'2a. Database N flows'!$U:$U,'3.3a Time series N wasted'!$D$14)</f>
        <v>0</v>
      </c>
      <c r="CQ22" s="293">
        <f>SUMIFS('2a. Database N flows'!$N:$N,'2a. Database N flows'!$D:$D,'3.3a Time series N wasted'!$B22,'2a. Database N flows'!$G:$G,"&lt;&gt;"&amp;$B$20,'2a. Database N flows'!$M:$M,'3.3a Time series N wasted'!CQ$15,'2a. Database N flows'!$P:$P,CQ$14,'2a. Database N flows'!$U:$U,'3.3a Time series N wasted'!$D$14)</f>
        <v>0</v>
      </c>
      <c r="CR22" s="293">
        <f>SUMIFS('2a. Database N flows'!$N:$N,'2a. Database N flows'!$D:$D,'3.3a Time series N wasted'!$B22,'2a. Database N flows'!$G:$G,"&lt;&gt;"&amp;$B$20,'2a. Database N flows'!$M:$M,'3.3a Time series N wasted'!CR$15,'2a. Database N flows'!$P:$P,CR$14,'2a. Database N flows'!$U:$U,'3.3a Time series N wasted'!$D$14)</f>
        <v>0</v>
      </c>
      <c r="CS22" s="293">
        <f>SUMIFS('2a. Database N flows'!$N:$N,'2a. Database N flows'!$D:$D,'3.3a Time series N wasted'!$B22,'2a. Database N flows'!$G:$G,"&lt;&gt;"&amp;$B$20,'2a. Database N flows'!$M:$M,'3.3a Time series N wasted'!CS$15,'2a. Database N flows'!$P:$P,CS$14,'2a. Database N flows'!$U:$U,'3.3a Time series N wasted'!$D$14)</f>
        <v>0</v>
      </c>
      <c r="CT22" s="293">
        <f>SUMIFS('2a. Database N flows'!$N:$N,'2a. Database N flows'!$D:$D,'3.3a Time series N wasted'!$B22,'2a. Database N flows'!$G:$G,"&lt;&gt;"&amp;$B$20,'2a. Database N flows'!$M:$M,'3.3a Time series N wasted'!CT$15,'2a. Database N flows'!$P:$P,CT$14,'2a. Database N flows'!$U:$U,'3.3a Time series N wasted'!$D$14)</f>
        <v>0</v>
      </c>
      <c r="CU22" s="293">
        <f>SUMIFS('2a. Database N flows'!$N:$N,'2a. Database N flows'!$D:$D,'3.3a Time series N wasted'!$B22,'2a. Database N flows'!$G:$G,"&lt;&gt;"&amp;$B$20,'2a. Database N flows'!$M:$M,'3.3a Time series N wasted'!CU$15,'2a. Database N flows'!$P:$P,CU$14,'2a. Database N flows'!$U:$U,'3.3a Time series N wasted'!$D$14)</f>
        <v>0</v>
      </c>
      <c r="CV22" s="336">
        <f t="shared" si="76"/>
        <v>0</v>
      </c>
      <c r="CY22" s="279"/>
    </row>
    <row r="23" spans="1:106" s="277" customFormat="1" hidden="1" outlineLevel="1" x14ac:dyDescent="0.25">
      <c r="A23" s="403"/>
      <c r="B23" s="403" t="s">
        <v>97</v>
      </c>
      <c r="D23" s="292" t="s">
        <v>152</v>
      </c>
      <c r="E23" s="293">
        <f>SUMIFS('2a. Database N flows'!$N:$N,'2a. Database N flows'!$D:$D,'3.3a Time series N wasted'!$B23,'2a. Database N flows'!$G:$G,"&lt;&gt;"&amp;$B$20,'2a. Database N flows'!$M:$M,'3.3a Time series N wasted'!E$15,'2a. Database N flows'!$P:$P,E$14,'2a. Database N flows'!$U:$U,'3.3a Time series N wasted'!$D$14)</f>
        <v>3.75</v>
      </c>
      <c r="F23" s="293">
        <f>SUMIFS('2a. Database N flows'!$N:$N,'2a. Database N flows'!$D:$D,'3.3a Time series N wasted'!$B23,'2a. Database N flows'!$G:$G,"&lt;&gt;"&amp;$B$20,'2a. Database N flows'!$M:$M,'3.3a Time series N wasted'!F$15,'2a. Database N flows'!$P:$P,F$14,'2a. Database N flows'!$U:$U,'3.3a Time series N wasted'!$D$14)</f>
        <v>1.25</v>
      </c>
      <c r="G23" s="293">
        <f>SUMIFS('2a. Database N flows'!$N:$N,'2a. Database N flows'!$D:$D,'3.3a Time series N wasted'!$B23,'2a. Database N flows'!$G:$G,"&lt;&gt;"&amp;$B$20,'2a. Database N flows'!$M:$M,'3.3a Time series N wasted'!G$15,'2a. Database N flows'!$P:$P,G$14,'2a. Database N flows'!$U:$U,'3.3a Time series N wasted'!$D$14)</f>
        <v>3.75</v>
      </c>
      <c r="H23" s="293">
        <f>SUMIFS('2a. Database N flows'!$N:$N,'2a. Database N flows'!$D:$D,'3.3a Time series N wasted'!$B23,'2a. Database N flows'!$G:$G,"&lt;&gt;"&amp;$B$20,'2a. Database N flows'!$M:$M,'3.3a Time series N wasted'!H$15,'2a. Database N flows'!$P:$P,H$14,'2a. Database N flows'!$U:$U,'3.3a Time series N wasted'!$D$14)</f>
        <v>5</v>
      </c>
      <c r="I23" s="293">
        <f>SUMIFS('2a. Database N flows'!$N:$N,'2a. Database N flows'!$D:$D,'3.3a Time series N wasted'!$B23,'2a. Database N flows'!$G:$G,"&lt;&gt;"&amp;$B$20,'2a. Database N flows'!$M:$M,'3.3a Time series N wasted'!I$15,'2a. Database N flows'!$P:$P,I$14,'2a. Database N flows'!$U:$U,'3.3a Time series N wasted'!$D$14)</f>
        <v>3.75</v>
      </c>
      <c r="J23" s="293">
        <f>SUMIFS('2a. Database N flows'!$N:$N,'2a. Database N flows'!$D:$D,'3.3a Time series N wasted'!$B23,'2a. Database N flows'!$G:$G,"&lt;&gt;"&amp;$B$20,'2a. Database N flows'!$M:$M,'3.3a Time series N wasted'!J$15,'2a. Database N flows'!$P:$P,J$14,'2a. Database N flows'!$U:$U,'3.3a Time series N wasted'!$D$14)</f>
        <v>0</v>
      </c>
      <c r="K23" s="293">
        <f>SUMIFS('2a. Database N flows'!$N:$N,'2a. Database N flows'!$D:$D,'3.3a Time series N wasted'!$B23,'2a. Database N flows'!$G:$G,"&lt;&gt;"&amp;$B$20,'2a. Database N flows'!$M:$M,'3.3a Time series N wasted'!K$15,'2a. Database N flows'!$P:$P,K$14,'2a. Database N flows'!$U:$U,'3.3a Time series N wasted'!$D$14)</f>
        <v>0</v>
      </c>
      <c r="L23" s="336">
        <f t="shared" si="65"/>
        <v>17.5</v>
      </c>
      <c r="M23" s="293">
        <f>SUMIFS('2a. Database N flows'!$N:$N,'2a. Database N flows'!$D:$D,'3.3a Time series N wasted'!$B23,'2a. Database N flows'!$G:$G,"&lt;&gt;"&amp;$B$20,'2a. Database N flows'!$M:$M,'3.3a Time series N wasted'!M$15,'2a. Database N flows'!$P:$P,M$14,'2a. Database N flows'!$U:$U,'3.3a Time series N wasted'!$D$14)</f>
        <v>3</v>
      </c>
      <c r="N23" s="293">
        <f>SUMIFS('2a. Database N flows'!$N:$N,'2a. Database N flows'!$D:$D,'3.3a Time series N wasted'!$B23,'2a. Database N flows'!$G:$G,"&lt;&gt;"&amp;$B$20,'2a. Database N flows'!$M:$M,'3.3a Time series N wasted'!N$15,'2a. Database N flows'!$P:$P,N$14,'2a. Database N flows'!$U:$U,'3.3a Time series N wasted'!$D$14)</f>
        <v>1</v>
      </c>
      <c r="O23" s="293">
        <f>SUMIFS('2a. Database N flows'!$N:$N,'2a. Database N flows'!$D:$D,'3.3a Time series N wasted'!$B23,'2a. Database N flows'!$G:$G,"&lt;&gt;"&amp;$B$20,'2a. Database N flows'!$M:$M,'3.3a Time series N wasted'!O$15,'2a. Database N flows'!$P:$P,O$14,'2a. Database N flows'!$U:$U,'3.3a Time series N wasted'!$D$14)</f>
        <v>3</v>
      </c>
      <c r="P23" s="293">
        <f>SUMIFS('2a. Database N flows'!$N:$N,'2a. Database N flows'!$D:$D,'3.3a Time series N wasted'!$B23,'2a. Database N flows'!$G:$G,"&lt;&gt;"&amp;$B$20,'2a. Database N flows'!$M:$M,'3.3a Time series N wasted'!P$15,'2a. Database N flows'!$P:$P,P$14,'2a. Database N flows'!$U:$U,'3.3a Time series N wasted'!$D$14)</f>
        <v>4</v>
      </c>
      <c r="Q23" s="293">
        <f>SUMIFS('2a. Database N flows'!$N:$N,'2a. Database N flows'!$D:$D,'3.3a Time series N wasted'!$B23,'2a. Database N flows'!$G:$G,"&lt;&gt;"&amp;$B$20,'2a. Database N flows'!$M:$M,'3.3a Time series N wasted'!Q$15,'2a. Database N flows'!$P:$P,Q$14,'2a. Database N flows'!$U:$U,'3.3a Time series N wasted'!$D$14)</f>
        <v>3</v>
      </c>
      <c r="R23" s="293">
        <f>SUMIFS('2a. Database N flows'!$N:$N,'2a. Database N flows'!$D:$D,'3.3a Time series N wasted'!$B23,'2a. Database N flows'!$G:$G,"&lt;&gt;"&amp;$B$20,'2a. Database N flows'!$M:$M,'3.3a Time series N wasted'!R$15,'2a. Database N flows'!$P:$P,R$14,'2a. Database N flows'!$U:$U,'3.3a Time series N wasted'!$D$14)</f>
        <v>0</v>
      </c>
      <c r="S23" s="293">
        <f>SUMIFS('2a. Database N flows'!$N:$N,'2a. Database N flows'!$D:$D,'3.3a Time series N wasted'!$B23,'2a. Database N flows'!$G:$G,"&lt;&gt;"&amp;$B$20,'2a. Database N flows'!$M:$M,'3.3a Time series N wasted'!S$15,'2a. Database N flows'!$P:$P,S$14,'2a. Database N flows'!$U:$U,'3.3a Time series N wasted'!$D$14)</f>
        <v>0</v>
      </c>
      <c r="T23" s="336">
        <f t="shared" si="66"/>
        <v>14</v>
      </c>
      <c r="U23" s="293">
        <f>SUMIFS('2a. Database N flows'!$N:$N,'2a. Database N flows'!$D:$D,'3.3a Time series N wasted'!$B23,'2a. Database N flows'!$G:$G,"&lt;&gt;"&amp;$B$20,'2a. Database N flows'!$M:$M,'3.3a Time series N wasted'!U$15,'2a. Database N flows'!$P:$P,U$14,'2a. Database N flows'!$U:$U,'3.3a Time series N wasted'!$D$14)</f>
        <v>2.4000000000000004</v>
      </c>
      <c r="V23" s="293">
        <f>SUMIFS('2a. Database N flows'!$N:$N,'2a. Database N flows'!$D:$D,'3.3a Time series N wasted'!$B23,'2a. Database N flows'!$G:$G,"&lt;&gt;"&amp;$B$20,'2a. Database N flows'!$M:$M,'3.3a Time series N wasted'!V$15,'2a. Database N flows'!$P:$P,V$14,'2a. Database N flows'!$U:$U,'3.3a Time series N wasted'!$D$14)</f>
        <v>0.8</v>
      </c>
      <c r="W23" s="293">
        <f>SUMIFS('2a. Database N flows'!$N:$N,'2a. Database N flows'!$D:$D,'3.3a Time series N wasted'!$B23,'2a. Database N flows'!$G:$G,"&lt;&gt;"&amp;$B$20,'2a. Database N flows'!$M:$M,'3.3a Time series N wasted'!W$15,'2a. Database N flows'!$P:$P,W$14,'2a. Database N flows'!$U:$U,'3.3a Time series N wasted'!$D$14)</f>
        <v>2.4000000000000004</v>
      </c>
      <c r="X23" s="293">
        <f>SUMIFS('2a. Database N flows'!$N:$N,'2a. Database N flows'!$D:$D,'3.3a Time series N wasted'!$B23,'2a. Database N flows'!$G:$G,"&lt;&gt;"&amp;$B$20,'2a. Database N flows'!$M:$M,'3.3a Time series N wasted'!X$15,'2a. Database N flows'!$P:$P,X$14,'2a. Database N flows'!$U:$U,'3.3a Time series N wasted'!$D$14)</f>
        <v>3.2</v>
      </c>
      <c r="Y23" s="293">
        <f>SUMIFS('2a. Database N flows'!$N:$N,'2a. Database N flows'!$D:$D,'3.3a Time series N wasted'!$B23,'2a. Database N flows'!$G:$G,"&lt;&gt;"&amp;$B$20,'2a. Database N flows'!$M:$M,'3.3a Time series N wasted'!Y$15,'2a. Database N flows'!$P:$P,Y$14,'2a. Database N flows'!$U:$U,'3.3a Time series N wasted'!$D$14)</f>
        <v>2.4000000000000004</v>
      </c>
      <c r="Z23" s="293">
        <f>SUMIFS('2a. Database N flows'!$N:$N,'2a. Database N flows'!$D:$D,'3.3a Time series N wasted'!$B23,'2a. Database N flows'!$G:$G,"&lt;&gt;"&amp;$B$20,'2a. Database N flows'!$M:$M,'3.3a Time series N wasted'!Z$15,'2a. Database N flows'!$P:$P,Z$14,'2a. Database N flows'!$U:$U,'3.3a Time series N wasted'!$D$14)</f>
        <v>0</v>
      </c>
      <c r="AA23" s="293">
        <f>SUMIFS('2a. Database N flows'!$N:$N,'2a. Database N flows'!$D:$D,'3.3a Time series N wasted'!$B23,'2a. Database N flows'!$G:$G,"&lt;&gt;"&amp;$B$20,'2a. Database N flows'!$M:$M,'3.3a Time series N wasted'!AA$15,'2a. Database N flows'!$P:$P,AA$14,'2a. Database N flows'!$U:$U,'3.3a Time series N wasted'!$D$14)</f>
        <v>0</v>
      </c>
      <c r="AB23" s="336">
        <f t="shared" si="67"/>
        <v>11.200000000000001</v>
      </c>
      <c r="AC23" s="293">
        <f>SUMIFS('2a. Database N flows'!$N:$N,'2a. Database N flows'!$D:$D,'3.3a Time series N wasted'!$B23,'2a. Database N flows'!$G:$G,"&lt;&gt;"&amp;$B$20,'2a. Database N flows'!$M:$M,'3.3a Time series N wasted'!AC$15,'2a. Database N flows'!$P:$P,AC$14,'2a. Database N flows'!$U:$U,'3.3a Time series N wasted'!$D$14)</f>
        <v>0</v>
      </c>
      <c r="AD23" s="293">
        <f>SUMIFS('2a. Database N flows'!$N:$N,'2a. Database N flows'!$D:$D,'3.3a Time series N wasted'!$B23,'2a. Database N flows'!$G:$G,"&lt;&gt;"&amp;$B$20,'2a. Database N flows'!$M:$M,'3.3a Time series N wasted'!AD$15,'2a. Database N flows'!$P:$P,AD$14,'2a. Database N flows'!$U:$U,'3.3a Time series N wasted'!$D$14)</f>
        <v>0</v>
      </c>
      <c r="AE23" s="293">
        <f>SUMIFS('2a. Database N flows'!$N:$N,'2a. Database N flows'!$D:$D,'3.3a Time series N wasted'!$B23,'2a. Database N flows'!$G:$G,"&lt;&gt;"&amp;$B$20,'2a. Database N flows'!$M:$M,'3.3a Time series N wasted'!AE$15,'2a. Database N flows'!$P:$P,AE$14,'2a. Database N flows'!$U:$U,'3.3a Time series N wasted'!$D$14)</f>
        <v>0</v>
      </c>
      <c r="AF23" s="293">
        <f>SUMIFS('2a. Database N flows'!$N:$N,'2a. Database N flows'!$D:$D,'3.3a Time series N wasted'!$B23,'2a. Database N flows'!$G:$G,"&lt;&gt;"&amp;$B$20,'2a. Database N flows'!$M:$M,'3.3a Time series N wasted'!AF$15,'2a. Database N flows'!$P:$P,AF$14,'2a. Database N flows'!$U:$U,'3.3a Time series N wasted'!$D$14)</f>
        <v>0</v>
      </c>
      <c r="AG23" s="293">
        <f>SUMIFS('2a. Database N flows'!$N:$N,'2a. Database N flows'!$D:$D,'3.3a Time series N wasted'!$B23,'2a. Database N flows'!$G:$G,"&lt;&gt;"&amp;$B$20,'2a. Database N flows'!$M:$M,'3.3a Time series N wasted'!AG$15,'2a. Database N flows'!$P:$P,AG$14,'2a. Database N flows'!$U:$U,'3.3a Time series N wasted'!$D$14)</f>
        <v>0</v>
      </c>
      <c r="AH23" s="293">
        <f>SUMIFS('2a. Database N flows'!$N:$N,'2a. Database N flows'!$D:$D,'3.3a Time series N wasted'!$B23,'2a. Database N flows'!$G:$G,"&lt;&gt;"&amp;$B$20,'2a. Database N flows'!$M:$M,'3.3a Time series N wasted'!AH$15,'2a. Database N flows'!$P:$P,AH$14,'2a. Database N flows'!$U:$U,'3.3a Time series N wasted'!$D$14)</f>
        <v>0</v>
      </c>
      <c r="AI23" s="293">
        <f>SUMIFS('2a. Database N flows'!$N:$N,'2a. Database N flows'!$D:$D,'3.3a Time series N wasted'!$B23,'2a. Database N flows'!$G:$G,"&lt;&gt;"&amp;$B$20,'2a. Database N flows'!$M:$M,'3.3a Time series N wasted'!AI$15,'2a. Database N flows'!$P:$P,AI$14,'2a. Database N flows'!$U:$U,'3.3a Time series N wasted'!$D$14)</f>
        <v>0</v>
      </c>
      <c r="AJ23" s="336">
        <f t="shared" si="68"/>
        <v>0</v>
      </c>
      <c r="AK23" s="293">
        <f>SUMIFS('2a. Database N flows'!$N:$N,'2a. Database N flows'!$D:$D,'3.3a Time series N wasted'!$B23,'2a. Database N flows'!$G:$G,"&lt;&gt;"&amp;$B$20,'2a. Database N flows'!$M:$M,'3.3a Time series N wasted'!AK$15,'2a. Database N flows'!$P:$P,AK$14,'2a. Database N flows'!$U:$U,'3.3a Time series N wasted'!$D$14)</f>
        <v>0</v>
      </c>
      <c r="AL23" s="293">
        <f>SUMIFS('2a. Database N flows'!$N:$N,'2a. Database N flows'!$D:$D,'3.3a Time series N wasted'!$B23,'2a. Database N flows'!$G:$G,"&lt;&gt;"&amp;$B$20,'2a. Database N flows'!$M:$M,'3.3a Time series N wasted'!AL$15,'2a. Database N flows'!$P:$P,AL$14,'2a. Database N flows'!$U:$U,'3.3a Time series N wasted'!$D$14)</f>
        <v>0</v>
      </c>
      <c r="AM23" s="293">
        <f>SUMIFS('2a. Database N flows'!$N:$N,'2a. Database N flows'!$D:$D,'3.3a Time series N wasted'!$B23,'2a. Database N flows'!$G:$G,"&lt;&gt;"&amp;$B$20,'2a. Database N flows'!$M:$M,'3.3a Time series N wasted'!AM$15,'2a. Database N flows'!$P:$P,AM$14,'2a. Database N flows'!$U:$U,'3.3a Time series N wasted'!$D$14)</f>
        <v>0</v>
      </c>
      <c r="AN23" s="293">
        <f>SUMIFS('2a. Database N flows'!$N:$N,'2a. Database N flows'!$D:$D,'3.3a Time series N wasted'!$B23,'2a. Database N flows'!$G:$G,"&lt;&gt;"&amp;$B$20,'2a. Database N flows'!$M:$M,'3.3a Time series N wasted'!AN$15,'2a. Database N flows'!$P:$P,AN$14,'2a. Database N flows'!$U:$U,'3.3a Time series N wasted'!$D$14)</f>
        <v>0</v>
      </c>
      <c r="AO23" s="293">
        <f>SUMIFS('2a. Database N flows'!$N:$N,'2a. Database N flows'!$D:$D,'3.3a Time series N wasted'!$B23,'2a. Database N flows'!$G:$G,"&lt;&gt;"&amp;$B$20,'2a. Database N flows'!$M:$M,'3.3a Time series N wasted'!AO$15,'2a. Database N flows'!$P:$P,AO$14,'2a. Database N flows'!$U:$U,'3.3a Time series N wasted'!$D$14)</f>
        <v>0</v>
      </c>
      <c r="AP23" s="293">
        <f>SUMIFS('2a. Database N flows'!$N:$N,'2a. Database N flows'!$D:$D,'3.3a Time series N wasted'!$B23,'2a. Database N flows'!$G:$G,"&lt;&gt;"&amp;$B$20,'2a. Database N flows'!$M:$M,'3.3a Time series N wasted'!AP$15,'2a. Database N flows'!$P:$P,AP$14,'2a. Database N flows'!$U:$U,'3.3a Time series N wasted'!$D$14)</f>
        <v>0</v>
      </c>
      <c r="AQ23" s="293">
        <f>SUMIFS('2a. Database N flows'!$N:$N,'2a. Database N flows'!$D:$D,'3.3a Time series N wasted'!$B23,'2a. Database N flows'!$G:$G,"&lt;&gt;"&amp;$B$20,'2a. Database N flows'!$M:$M,'3.3a Time series N wasted'!AQ$15,'2a. Database N flows'!$P:$P,AQ$14,'2a. Database N flows'!$U:$U,'3.3a Time series N wasted'!$D$14)</f>
        <v>0</v>
      </c>
      <c r="AR23" s="336">
        <f t="shared" si="69"/>
        <v>0</v>
      </c>
      <c r="AS23" s="293">
        <f>SUMIFS('2a. Database N flows'!$N:$N,'2a. Database N flows'!$D:$D,'3.3a Time series N wasted'!$B23,'2a. Database N flows'!$G:$G,"&lt;&gt;"&amp;$B$20,'2a. Database N flows'!$M:$M,'3.3a Time series N wasted'!AS$15,'2a. Database N flows'!$P:$P,AS$14,'2a. Database N flows'!$U:$U,'3.3a Time series N wasted'!$D$14)</f>
        <v>0</v>
      </c>
      <c r="AT23" s="293">
        <f>SUMIFS('2a. Database N flows'!$N:$N,'2a. Database N flows'!$D:$D,'3.3a Time series N wasted'!$B23,'2a. Database N flows'!$G:$G,"&lt;&gt;"&amp;$B$20,'2a. Database N flows'!$M:$M,'3.3a Time series N wasted'!AT$15,'2a. Database N flows'!$P:$P,AT$14,'2a. Database N flows'!$U:$U,'3.3a Time series N wasted'!$D$14)</f>
        <v>0</v>
      </c>
      <c r="AU23" s="293">
        <f>SUMIFS('2a. Database N flows'!$N:$N,'2a. Database N flows'!$D:$D,'3.3a Time series N wasted'!$B23,'2a. Database N flows'!$G:$G,"&lt;&gt;"&amp;$B$20,'2a. Database N flows'!$M:$M,'3.3a Time series N wasted'!AU$15,'2a. Database N flows'!$P:$P,AU$14,'2a. Database N flows'!$U:$U,'3.3a Time series N wasted'!$D$14)</f>
        <v>0</v>
      </c>
      <c r="AV23" s="293">
        <f>SUMIFS('2a. Database N flows'!$N:$N,'2a. Database N flows'!$D:$D,'3.3a Time series N wasted'!$B23,'2a. Database N flows'!$G:$G,"&lt;&gt;"&amp;$B$20,'2a. Database N flows'!$M:$M,'3.3a Time series N wasted'!AV$15,'2a. Database N flows'!$P:$P,AV$14,'2a. Database N flows'!$U:$U,'3.3a Time series N wasted'!$D$14)</f>
        <v>0</v>
      </c>
      <c r="AW23" s="293">
        <f>SUMIFS('2a. Database N flows'!$N:$N,'2a. Database N flows'!$D:$D,'3.3a Time series N wasted'!$B23,'2a. Database N flows'!$G:$G,"&lt;&gt;"&amp;$B$20,'2a. Database N flows'!$M:$M,'3.3a Time series N wasted'!AW$15,'2a. Database N flows'!$P:$P,AW$14,'2a. Database N flows'!$U:$U,'3.3a Time series N wasted'!$D$14)</f>
        <v>0</v>
      </c>
      <c r="AX23" s="293">
        <f>SUMIFS('2a. Database N flows'!$N:$N,'2a. Database N flows'!$D:$D,'3.3a Time series N wasted'!$B23,'2a. Database N flows'!$G:$G,"&lt;&gt;"&amp;$B$20,'2a. Database N flows'!$M:$M,'3.3a Time series N wasted'!AX$15,'2a. Database N flows'!$P:$P,AX$14,'2a. Database N flows'!$U:$U,'3.3a Time series N wasted'!$D$14)</f>
        <v>0</v>
      </c>
      <c r="AY23" s="293">
        <f>SUMIFS('2a. Database N flows'!$N:$N,'2a. Database N flows'!$D:$D,'3.3a Time series N wasted'!$B23,'2a. Database N flows'!$G:$G,"&lt;&gt;"&amp;$B$20,'2a. Database N flows'!$M:$M,'3.3a Time series N wasted'!AY$15,'2a. Database N flows'!$P:$P,AY$14,'2a. Database N flows'!$U:$U,'3.3a Time series N wasted'!$D$14)</f>
        <v>0</v>
      </c>
      <c r="AZ23" s="336">
        <f t="shared" si="70"/>
        <v>0</v>
      </c>
      <c r="BA23" s="293">
        <f>SUMIFS('2a. Database N flows'!$N:$N,'2a. Database N flows'!$D:$D,'3.3a Time series N wasted'!$B23,'2a. Database N flows'!$G:$G,"&lt;&gt;"&amp;$B$20,'2a. Database N flows'!$M:$M,'3.3a Time series N wasted'!BA$15,'2a. Database N flows'!$P:$P,BA$14,'2a. Database N flows'!$U:$U,'3.3a Time series N wasted'!$D$14)</f>
        <v>0</v>
      </c>
      <c r="BB23" s="293">
        <f>SUMIFS('2a. Database N flows'!$N:$N,'2a. Database N flows'!$D:$D,'3.3a Time series N wasted'!$B23,'2a. Database N flows'!$G:$G,"&lt;&gt;"&amp;$B$20,'2a. Database N flows'!$M:$M,'3.3a Time series N wasted'!BB$15,'2a. Database N flows'!$P:$P,BB$14,'2a. Database N flows'!$U:$U,'3.3a Time series N wasted'!$D$14)</f>
        <v>0</v>
      </c>
      <c r="BC23" s="293">
        <f>SUMIFS('2a. Database N flows'!$N:$N,'2a. Database N flows'!$D:$D,'3.3a Time series N wasted'!$B23,'2a. Database N flows'!$G:$G,"&lt;&gt;"&amp;$B$20,'2a. Database N flows'!$M:$M,'3.3a Time series N wasted'!BC$15,'2a. Database N flows'!$P:$P,BC$14,'2a. Database N flows'!$U:$U,'3.3a Time series N wasted'!$D$14)</f>
        <v>0</v>
      </c>
      <c r="BD23" s="293">
        <f>SUMIFS('2a. Database N flows'!$N:$N,'2a. Database N flows'!$D:$D,'3.3a Time series N wasted'!$B23,'2a. Database N flows'!$G:$G,"&lt;&gt;"&amp;$B$20,'2a. Database N flows'!$M:$M,'3.3a Time series N wasted'!BD$15,'2a. Database N flows'!$P:$P,BD$14,'2a. Database N flows'!$U:$U,'3.3a Time series N wasted'!$D$14)</f>
        <v>0</v>
      </c>
      <c r="BE23" s="293">
        <f>SUMIFS('2a. Database N flows'!$N:$N,'2a. Database N flows'!$D:$D,'3.3a Time series N wasted'!$B23,'2a. Database N flows'!$G:$G,"&lt;&gt;"&amp;$B$20,'2a. Database N flows'!$M:$M,'3.3a Time series N wasted'!BE$15,'2a. Database N flows'!$P:$P,BE$14,'2a. Database N flows'!$U:$U,'3.3a Time series N wasted'!$D$14)</f>
        <v>0</v>
      </c>
      <c r="BF23" s="293">
        <f>SUMIFS('2a. Database N flows'!$N:$N,'2a. Database N flows'!$D:$D,'3.3a Time series N wasted'!$B23,'2a. Database N flows'!$G:$G,"&lt;&gt;"&amp;$B$20,'2a. Database N flows'!$M:$M,'3.3a Time series N wasted'!BF$15,'2a. Database N flows'!$P:$P,BF$14,'2a. Database N flows'!$U:$U,'3.3a Time series N wasted'!$D$14)</f>
        <v>0</v>
      </c>
      <c r="BG23" s="293">
        <f>SUMIFS('2a. Database N flows'!$N:$N,'2a. Database N flows'!$D:$D,'3.3a Time series N wasted'!$B23,'2a. Database N flows'!$G:$G,"&lt;&gt;"&amp;$B$20,'2a. Database N flows'!$M:$M,'3.3a Time series N wasted'!BG$15,'2a. Database N flows'!$P:$P,BG$14,'2a. Database N flows'!$U:$U,'3.3a Time series N wasted'!$D$14)</f>
        <v>0</v>
      </c>
      <c r="BH23" s="336">
        <f t="shared" si="71"/>
        <v>0</v>
      </c>
      <c r="BI23" s="293">
        <f>SUMIFS('2a. Database N flows'!$N:$N,'2a. Database N flows'!$D:$D,'3.3a Time series N wasted'!$B23,'2a. Database N flows'!$G:$G,"&lt;&gt;"&amp;$B$20,'2a. Database N flows'!$M:$M,'3.3a Time series N wasted'!BI$15,'2a. Database N flows'!$P:$P,BI$14,'2a. Database N flows'!$U:$U,'3.3a Time series N wasted'!$D$14)</f>
        <v>0</v>
      </c>
      <c r="BJ23" s="293">
        <f>SUMIFS('2a. Database N flows'!$N:$N,'2a. Database N flows'!$D:$D,'3.3a Time series N wasted'!$B23,'2a. Database N flows'!$G:$G,"&lt;&gt;"&amp;$B$20,'2a. Database N flows'!$M:$M,'3.3a Time series N wasted'!BJ$15,'2a. Database N flows'!$P:$P,BJ$14,'2a. Database N flows'!$U:$U,'3.3a Time series N wasted'!$D$14)</f>
        <v>0</v>
      </c>
      <c r="BK23" s="293">
        <f>SUMIFS('2a. Database N flows'!$N:$N,'2a. Database N flows'!$D:$D,'3.3a Time series N wasted'!$B23,'2a. Database N flows'!$G:$G,"&lt;&gt;"&amp;$B$20,'2a. Database N flows'!$M:$M,'3.3a Time series N wasted'!BK$15,'2a. Database N flows'!$P:$P,BK$14,'2a. Database N flows'!$U:$U,'3.3a Time series N wasted'!$D$14)</f>
        <v>0</v>
      </c>
      <c r="BL23" s="293">
        <f>SUMIFS('2a. Database N flows'!$N:$N,'2a. Database N flows'!$D:$D,'3.3a Time series N wasted'!$B23,'2a. Database N flows'!$G:$G,"&lt;&gt;"&amp;$B$20,'2a. Database N flows'!$M:$M,'3.3a Time series N wasted'!BL$15,'2a. Database N flows'!$P:$P,BL$14,'2a. Database N flows'!$U:$U,'3.3a Time series N wasted'!$D$14)</f>
        <v>0</v>
      </c>
      <c r="BM23" s="293">
        <f>SUMIFS('2a. Database N flows'!$N:$N,'2a. Database N flows'!$D:$D,'3.3a Time series N wasted'!$B23,'2a. Database N flows'!$G:$G,"&lt;&gt;"&amp;$B$20,'2a. Database N flows'!$M:$M,'3.3a Time series N wasted'!BM$15,'2a. Database N flows'!$P:$P,BM$14,'2a. Database N flows'!$U:$U,'3.3a Time series N wasted'!$D$14)</f>
        <v>0</v>
      </c>
      <c r="BN23" s="293">
        <f>SUMIFS('2a. Database N flows'!$N:$N,'2a. Database N flows'!$D:$D,'3.3a Time series N wasted'!$B23,'2a. Database N flows'!$G:$G,"&lt;&gt;"&amp;$B$20,'2a. Database N flows'!$M:$M,'3.3a Time series N wasted'!BN$15,'2a. Database N flows'!$P:$P,BN$14,'2a. Database N flows'!$U:$U,'3.3a Time series N wasted'!$D$14)</f>
        <v>0</v>
      </c>
      <c r="BO23" s="293">
        <f>SUMIFS('2a. Database N flows'!$N:$N,'2a. Database N flows'!$D:$D,'3.3a Time series N wasted'!$B23,'2a. Database N flows'!$G:$G,"&lt;&gt;"&amp;$B$20,'2a. Database N flows'!$M:$M,'3.3a Time series N wasted'!BO$15,'2a. Database N flows'!$P:$P,BO$14,'2a. Database N flows'!$U:$U,'3.3a Time series N wasted'!$D$14)</f>
        <v>0</v>
      </c>
      <c r="BP23" s="336">
        <f t="shared" si="72"/>
        <v>0</v>
      </c>
      <c r="BQ23" s="293">
        <f>SUMIFS('2a. Database N flows'!$N:$N,'2a. Database N flows'!$D:$D,'3.3a Time series N wasted'!$B23,'2a. Database N flows'!$G:$G,"&lt;&gt;"&amp;$B$20,'2a. Database N flows'!$M:$M,'3.3a Time series N wasted'!BQ$15,'2a. Database N flows'!$P:$P,BQ$14,'2a. Database N flows'!$U:$U,'3.3a Time series N wasted'!$D$14)</f>
        <v>0</v>
      </c>
      <c r="BR23" s="293">
        <f>SUMIFS('2a. Database N flows'!$N:$N,'2a. Database N flows'!$D:$D,'3.3a Time series N wasted'!$B23,'2a. Database N flows'!$G:$G,"&lt;&gt;"&amp;$B$20,'2a. Database N flows'!$M:$M,'3.3a Time series N wasted'!BR$15,'2a. Database N flows'!$P:$P,BR$14,'2a. Database N flows'!$U:$U,'3.3a Time series N wasted'!$D$14)</f>
        <v>0</v>
      </c>
      <c r="BS23" s="293">
        <f>SUMIFS('2a. Database N flows'!$N:$N,'2a. Database N flows'!$D:$D,'3.3a Time series N wasted'!$B23,'2a. Database N flows'!$G:$G,"&lt;&gt;"&amp;$B$20,'2a. Database N flows'!$M:$M,'3.3a Time series N wasted'!BS$15,'2a. Database N flows'!$P:$P,BS$14,'2a. Database N flows'!$U:$U,'3.3a Time series N wasted'!$D$14)</f>
        <v>0</v>
      </c>
      <c r="BT23" s="293">
        <f>SUMIFS('2a. Database N flows'!$N:$N,'2a. Database N flows'!$D:$D,'3.3a Time series N wasted'!$B23,'2a. Database N flows'!$G:$G,"&lt;&gt;"&amp;$B$20,'2a. Database N flows'!$M:$M,'3.3a Time series N wasted'!BT$15,'2a. Database N flows'!$P:$P,BT$14,'2a. Database N flows'!$U:$U,'3.3a Time series N wasted'!$D$14)</f>
        <v>0</v>
      </c>
      <c r="BU23" s="293">
        <f>SUMIFS('2a. Database N flows'!$N:$N,'2a. Database N flows'!$D:$D,'3.3a Time series N wasted'!$B23,'2a. Database N flows'!$G:$G,"&lt;&gt;"&amp;$B$20,'2a. Database N flows'!$M:$M,'3.3a Time series N wasted'!BU$15,'2a. Database N flows'!$P:$P,BU$14,'2a. Database N flows'!$U:$U,'3.3a Time series N wasted'!$D$14)</f>
        <v>0</v>
      </c>
      <c r="BV23" s="293">
        <f>SUMIFS('2a. Database N flows'!$N:$N,'2a. Database N flows'!$D:$D,'3.3a Time series N wasted'!$B23,'2a. Database N flows'!$G:$G,"&lt;&gt;"&amp;$B$20,'2a. Database N flows'!$M:$M,'3.3a Time series N wasted'!BV$15,'2a. Database N flows'!$P:$P,BV$14,'2a. Database N flows'!$U:$U,'3.3a Time series N wasted'!$D$14)</f>
        <v>0</v>
      </c>
      <c r="BW23" s="293">
        <f>SUMIFS('2a. Database N flows'!$N:$N,'2a. Database N flows'!$D:$D,'3.3a Time series N wasted'!$B23,'2a. Database N flows'!$G:$G,"&lt;&gt;"&amp;$B$20,'2a. Database N flows'!$M:$M,'3.3a Time series N wasted'!BW$15,'2a. Database N flows'!$P:$P,BW$14,'2a. Database N flows'!$U:$U,'3.3a Time series N wasted'!$D$14)</f>
        <v>0</v>
      </c>
      <c r="BX23" s="336">
        <f t="shared" si="73"/>
        <v>0</v>
      </c>
      <c r="BY23" s="293">
        <f>SUMIFS('2a. Database N flows'!$N:$N,'2a. Database N flows'!$D:$D,'3.3a Time series N wasted'!$B23,'2a. Database N flows'!$G:$G,"&lt;&gt;"&amp;$B$20,'2a. Database N flows'!$M:$M,'3.3a Time series N wasted'!BY$15,'2a. Database N flows'!$P:$P,BY$14,'2a. Database N flows'!$U:$U,'3.3a Time series N wasted'!$D$14)</f>
        <v>0</v>
      </c>
      <c r="BZ23" s="293">
        <f>SUMIFS('2a. Database N flows'!$N:$N,'2a. Database N flows'!$D:$D,'3.3a Time series N wasted'!$B23,'2a. Database N flows'!$G:$G,"&lt;&gt;"&amp;$B$20,'2a. Database N flows'!$M:$M,'3.3a Time series N wasted'!BZ$15,'2a. Database N flows'!$P:$P,BZ$14,'2a. Database N flows'!$U:$U,'3.3a Time series N wasted'!$D$14)</f>
        <v>0</v>
      </c>
      <c r="CA23" s="293">
        <f>SUMIFS('2a. Database N flows'!$N:$N,'2a. Database N flows'!$D:$D,'3.3a Time series N wasted'!$B23,'2a. Database N flows'!$G:$G,"&lt;&gt;"&amp;$B$20,'2a. Database N flows'!$M:$M,'3.3a Time series N wasted'!CA$15,'2a. Database N flows'!$P:$P,CA$14,'2a. Database N flows'!$U:$U,'3.3a Time series N wasted'!$D$14)</f>
        <v>0</v>
      </c>
      <c r="CB23" s="293">
        <f>SUMIFS('2a. Database N flows'!$N:$N,'2a. Database N flows'!$D:$D,'3.3a Time series N wasted'!$B23,'2a. Database N flows'!$G:$G,"&lt;&gt;"&amp;$B$20,'2a. Database N flows'!$M:$M,'3.3a Time series N wasted'!CB$15,'2a. Database N flows'!$P:$P,CB$14,'2a. Database N flows'!$U:$U,'3.3a Time series N wasted'!$D$14)</f>
        <v>0</v>
      </c>
      <c r="CC23" s="293">
        <f>SUMIFS('2a. Database N flows'!$N:$N,'2a. Database N flows'!$D:$D,'3.3a Time series N wasted'!$B23,'2a. Database N flows'!$G:$G,"&lt;&gt;"&amp;$B$20,'2a. Database N flows'!$M:$M,'3.3a Time series N wasted'!CC$15,'2a. Database N flows'!$P:$P,CC$14,'2a. Database N flows'!$U:$U,'3.3a Time series N wasted'!$D$14)</f>
        <v>0</v>
      </c>
      <c r="CD23" s="293">
        <f>SUMIFS('2a. Database N flows'!$N:$N,'2a. Database N flows'!$D:$D,'3.3a Time series N wasted'!$B23,'2a. Database N flows'!$G:$G,"&lt;&gt;"&amp;$B$20,'2a. Database N flows'!$M:$M,'3.3a Time series N wasted'!CD$15,'2a. Database N flows'!$P:$P,CD$14,'2a. Database N flows'!$U:$U,'3.3a Time series N wasted'!$D$14)</f>
        <v>0</v>
      </c>
      <c r="CE23" s="293">
        <f>SUMIFS('2a. Database N flows'!$N:$N,'2a. Database N flows'!$D:$D,'3.3a Time series N wasted'!$B23,'2a. Database N flows'!$G:$G,"&lt;&gt;"&amp;$B$20,'2a. Database N flows'!$M:$M,'3.3a Time series N wasted'!CE$15,'2a. Database N flows'!$P:$P,CE$14,'2a. Database N flows'!$U:$U,'3.3a Time series N wasted'!$D$14)</f>
        <v>0</v>
      </c>
      <c r="CF23" s="336">
        <f t="shared" si="74"/>
        <v>0</v>
      </c>
      <c r="CG23" s="293">
        <f>SUMIFS('2a. Database N flows'!$N:$N,'2a. Database N flows'!$D:$D,'3.3a Time series N wasted'!$B23,'2a. Database N flows'!$G:$G,"&lt;&gt;"&amp;$B$20,'2a. Database N flows'!$M:$M,'3.3a Time series N wasted'!CG$15,'2a. Database N flows'!$P:$P,CG$14,'2a. Database N flows'!$U:$U,'3.3a Time series N wasted'!$D$14)</f>
        <v>0</v>
      </c>
      <c r="CH23" s="293">
        <f>SUMIFS('2a. Database N flows'!$N:$N,'2a. Database N flows'!$D:$D,'3.3a Time series N wasted'!$B23,'2a. Database N flows'!$G:$G,"&lt;&gt;"&amp;$B$20,'2a. Database N flows'!$M:$M,'3.3a Time series N wasted'!CH$15,'2a. Database N flows'!$P:$P,CH$14,'2a. Database N flows'!$U:$U,'3.3a Time series N wasted'!$D$14)</f>
        <v>0</v>
      </c>
      <c r="CI23" s="293">
        <f>SUMIFS('2a. Database N flows'!$N:$N,'2a. Database N flows'!$D:$D,'3.3a Time series N wasted'!$B23,'2a. Database N flows'!$G:$G,"&lt;&gt;"&amp;$B$20,'2a. Database N flows'!$M:$M,'3.3a Time series N wasted'!CI$15,'2a. Database N flows'!$P:$P,CI$14,'2a. Database N flows'!$U:$U,'3.3a Time series N wasted'!$D$14)</f>
        <v>0</v>
      </c>
      <c r="CJ23" s="293">
        <f>SUMIFS('2a. Database N flows'!$N:$N,'2a. Database N flows'!$D:$D,'3.3a Time series N wasted'!$B23,'2a. Database N flows'!$G:$G,"&lt;&gt;"&amp;$B$20,'2a. Database N flows'!$M:$M,'3.3a Time series N wasted'!CJ$15,'2a. Database N flows'!$P:$P,CJ$14,'2a. Database N flows'!$U:$U,'3.3a Time series N wasted'!$D$14)</f>
        <v>0</v>
      </c>
      <c r="CK23" s="293">
        <f>SUMIFS('2a. Database N flows'!$N:$N,'2a. Database N flows'!$D:$D,'3.3a Time series N wasted'!$B23,'2a. Database N flows'!$G:$G,"&lt;&gt;"&amp;$B$20,'2a. Database N flows'!$M:$M,'3.3a Time series N wasted'!CK$15,'2a. Database N flows'!$P:$P,CK$14,'2a. Database N flows'!$U:$U,'3.3a Time series N wasted'!$D$14)</f>
        <v>0</v>
      </c>
      <c r="CL23" s="293">
        <f>SUMIFS('2a. Database N flows'!$N:$N,'2a. Database N flows'!$D:$D,'3.3a Time series N wasted'!$B23,'2a. Database N flows'!$G:$G,"&lt;&gt;"&amp;$B$20,'2a. Database N flows'!$M:$M,'3.3a Time series N wasted'!CL$15,'2a. Database N flows'!$P:$P,CL$14,'2a. Database N flows'!$U:$U,'3.3a Time series N wasted'!$D$14)</f>
        <v>0</v>
      </c>
      <c r="CM23" s="293">
        <f>SUMIFS('2a. Database N flows'!$N:$N,'2a. Database N flows'!$D:$D,'3.3a Time series N wasted'!$B23,'2a. Database N flows'!$G:$G,"&lt;&gt;"&amp;$B$20,'2a. Database N flows'!$M:$M,'3.3a Time series N wasted'!CM$15,'2a. Database N flows'!$P:$P,CM$14,'2a. Database N flows'!$U:$U,'3.3a Time series N wasted'!$D$14)</f>
        <v>0</v>
      </c>
      <c r="CN23" s="336">
        <f t="shared" si="75"/>
        <v>0</v>
      </c>
      <c r="CO23" s="293">
        <f>SUMIFS('2a. Database N flows'!$N:$N,'2a. Database N flows'!$D:$D,'3.3a Time series N wasted'!$B23,'2a. Database N flows'!$G:$G,"&lt;&gt;"&amp;$B$20,'2a. Database N flows'!$M:$M,'3.3a Time series N wasted'!CO$15,'2a. Database N flows'!$P:$P,CO$14,'2a. Database N flows'!$U:$U,'3.3a Time series N wasted'!$D$14)</f>
        <v>0</v>
      </c>
      <c r="CP23" s="293">
        <f>SUMIFS('2a. Database N flows'!$N:$N,'2a. Database N flows'!$D:$D,'3.3a Time series N wasted'!$B23,'2a. Database N flows'!$G:$G,"&lt;&gt;"&amp;$B$20,'2a. Database N flows'!$M:$M,'3.3a Time series N wasted'!CP$15,'2a. Database N flows'!$P:$P,CP$14,'2a. Database N flows'!$U:$U,'3.3a Time series N wasted'!$D$14)</f>
        <v>0</v>
      </c>
      <c r="CQ23" s="293">
        <f>SUMIFS('2a. Database N flows'!$N:$N,'2a. Database N flows'!$D:$D,'3.3a Time series N wasted'!$B23,'2a. Database N flows'!$G:$G,"&lt;&gt;"&amp;$B$20,'2a. Database N flows'!$M:$M,'3.3a Time series N wasted'!CQ$15,'2a. Database N flows'!$P:$P,CQ$14,'2a. Database N flows'!$U:$U,'3.3a Time series N wasted'!$D$14)</f>
        <v>0</v>
      </c>
      <c r="CR23" s="293">
        <f>SUMIFS('2a. Database N flows'!$N:$N,'2a. Database N flows'!$D:$D,'3.3a Time series N wasted'!$B23,'2a. Database N flows'!$G:$G,"&lt;&gt;"&amp;$B$20,'2a. Database N flows'!$M:$M,'3.3a Time series N wasted'!CR$15,'2a. Database N flows'!$P:$P,CR$14,'2a. Database N flows'!$U:$U,'3.3a Time series N wasted'!$D$14)</f>
        <v>0</v>
      </c>
      <c r="CS23" s="293">
        <f>SUMIFS('2a. Database N flows'!$N:$N,'2a. Database N flows'!$D:$D,'3.3a Time series N wasted'!$B23,'2a. Database N flows'!$G:$G,"&lt;&gt;"&amp;$B$20,'2a. Database N flows'!$M:$M,'3.3a Time series N wasted'!CS$15,'2a. Database N flows'!$P:$P,CS$14,'2a. Database N flows'!$U:$U,'3.3a Time series N wasted'!$D$14)</f>
        <v>0</v>
      </c>
      <c r="CT23" s="293">
        <f>SUMIFS('2a. Database N flows'!$N:$N,'2a. Database N flows'!$D:$D,'3.3a Time series N wasted'!$B23,'2a. Database N flows'!$G:$G,"&lt;&gt;"&amp;$B$20,'2a. Database N flows'!$M:$M,'3.3a Time series N wasted'!CT$15,'2a. Database N flows'!$P:$P,CT$14,'2a. Database N flows'!$U:$U,'3.3a Time series N wasted'!$D$14)</f>
        <v>0</v>
      </c>
      <c r="CU23" s="293">
        <f>SUMIFS('2a. Database N flows'!$N:$N,'2a. Database N flows'!$D:$D,'3.3a Time series N wasted'!$B23,'2a. Database N flows'!$G:$G,"&lt;&gt;"&amp;$B$20,'2a. Database N flows'!$M:$M,'3.3a Time series N wasted'!CU$15,'2a. Database N flows'!$P:$P,CU$14,'2a. Database N flows'!$U:$U,'3.3a Time series N wasted'!$D$14)</f>
        <v>0</v>
      </c>
      <c r="CV23" s="336">
        <f t="shared" si="76"/>
        <v>0</v>
      </c>
      <c r="CY23" s="279"/>
    </row>
    <row r="24" spans="1:106" s="277" customFormat="1" hidden="1" outlineLevel="1" x14ac:dyDescent="0.25">
      <c r="A24" s="403"/>
      <c r="B24" s="403" t="s">
        <v>81</v>
      </c>
      <c r="D24" s="292" t="s">
        <v>214</v>
      </c>
      <c r="E24" s="293">
        <f>SUMIFS('2a. Database N flows'!$N:$N,'2a. Database N flows'!$D:$D,'3.3a Time series N wasted'!$B24,'2a. Database N flows'!$G:$G,"&lt;&gt;"&amp;$B$20,'2a. Database N flows'!$M:$M,'3.3a Time series N wasted'!E$15,'2a. Database N flows'!$P:$P,E$14,'2a. Database N flows'!$U:$U,'3.3a Time series N wasted'!$D$14)</f>
        <v>0</v>
      </c>
      <c r="F24" s="293">
        <f>SUMIFS('2a. Database N flows'!$N:$N,'2a. Database N flows'!$D:$D,'3.3a Time series N wasted'!$B24,'2a. Database N flows'!$G:$G,"&lt;&gt;"&amp;$B$20,'2a. Database N flows'!$M:$M,'3.3a Time series N wasted'!F$15,'2a. Database N flows'!$P:$P,F$14,'2a. Database N flows'!$U:$U,'3.3a Time series N wasted'!$D$14)</f>
        <v>0</v>
      </c>
      <c r="G24" s="293">
        <f>SUMIFS('2a. Database N flows'!$N:$N,'2a. Database N flows'!$D:$D,'3.3a Time series N wasted'!$B24,'2a. Database N flows'!$G:$G,"&lt;&gt;"&amp;$B$20,'2a. Database N flows'!$M:$M,'3.3a Time series N wasted'!G$15,'2a. Database N flows'!$P:$P,G$14,'2a. Database N flows'!$U:$U,'3.3a Time series N wasted'!$D$14)</f>
        <v>0</v>
      </c>
      <c r="H24" s="293">
        <f>SUMIFS('2a. Database N flows'!$N:$N,'2a. Database N flows'!$D:$D,'3.3a Time series N wasted'!$B24,'2a. Database N flows'!$G:$G,"&lt;&gt;"&amp;$B$20,'2a. Database N flows'!$M:$M,'3.3a Time series N wasted'!H$15,'2a. Database N flows'!$P:$P,H$14,'2a. Database N flows'!$U:$U,'3.3a Time series N wasted'!$D$14)</f>
        <v>0</v>
      </c>
      <c r="I24" s="293">
        <f>SUMIFS('2a. Database N flows'!$N:$N,'2a. Database N flows'!$D:$D,'3.3a Time series N wasted'!$B24,'2a. Database N flows'!$G:$G,"&lt;&gt;"&amp;$B$20,'2a. Database N flows'!$M:$M,'3.3a Time series N wasted'!I$15,'2a. Database N flows'!$P:$P,I$14,'2a. Database N flows'!$U:$U,'3.3a Time series N wasted'!$D$14)</f>
        <v>0</v>
      </c>
      <c r="J24" s="293">
        <f>SUMIFS('2a. Database N flows'!$N:$N,'2a. Database N flows'!$D:$D,'3.3a Time series N wasted'!$B24,'2a. Database N flows'!$G:$G,"&lt;&gt;"&amp;$B$20,'2a. Database N flows'!$M:$M,'3.3a Time series N wasted'!J$15,'2a. Database N flows'!$P:$P,J$14,'2a. Database N flows'!$U:$U,'3.3a Time series N wasted'!$D$14)</f>
        <v>0</v>
      </c>
      <c r="K24" s="293">
        <f>SUMIFS('2a. Database N flows'!$N:$N,'2a. Database N flows'!$D:$D,'3.3a Time series N wasted'!$B24,'2a. Database N flows'!$G:$G,"&lt;&gt;"&amp;$B$20,'2a. Database N flows'!$M:$M,'3.3a Time series N wasted'!K$15,'2a. Database N flows'!$P:$P,K$14,'2a. Database N flows'!$U:$U,'3.3a Time series N wasted'!$D$14)</f>
        <v>0</v>
      </c>
      <c r="L24" s="336">
        <f t="shared" si="65"/>
        <v>0</v>
      </c>
      <c r="M24" s="293">
        <f>SUMIFS('2a. Database N flows'!$N:$N,'2a. Database N flows'!$D:$D,'3.3a Time series N wasted'!$B24,'2a. Database N flows'!$G:$G,"&lt;&gt;"&amp;$B$20,'2a. Database N flows'!$M:$M,'3.3a Time series N wasted'!M$15,'2a. Database N flows'!$P:$P,M$14,'2a. Database N flows'!$U:$U,'3.3a Time series N wasted'!$D$14)</f>
        <v>0</v>
      </c>
      <c r="N24" s="293">
        <f>SUMIFS('2a. Database N flows'!$N:$N,'2a. Database N flows'!$D:$D,'3.3a Time series N wasted'!$B24,'2a. Database N flows'!$G:$G,"&lt;&gt;"&amp;$B$20,'2a. Database N flows'!$M:$M,'3.3a Time series N wasted'!N$15,'2a. Database N flows'!$P:$P,N$14,'2a. Database N flows'!$U:$U,'3.3a Time series N wasted'!$D$14)</f>
        <v>0</v>
      </c>
      <c r="O24" s="293">
        <f>SUMIFS('2a. Database N flows'!$N:$N,'2a. Database N flows'!$D:$D,'3.3a Time series N wasted'!$B24,'2a. Database N flows'!$G:$G,"&lt;&gt;"&amp;$B$20,'2a. Database N flows'!$M:$M,'3.3a Time series N wasted'!O$15,'2a. Database N flows'!$P:$P,O$14,'2a. Database N flows'!$U:$U,'3.3a Time series N wasted'!$D$14)</f>
        <v>0</v>
      </c>
      <c r="P24" s="293">
        <f>SUMIFS('2a. Database N flows'!$N:$N,'2a. Database N flows'!$D:$D,'3.3a Time series N wasted'!$B24,'2a. Database N flows'!$G:$G,"&lt;&gt;"&amp;$B$20,'2a. Database N flows'!$M:$M,'3.3a Time series N wasted'!P$15,'2a. Database N flows'!$P:$P,P$14,'2a. Database N flows'!$U:$U,'3.3a Time series N wasted'!$D$14)</f>
        <v>0</v>
      </c>
      <c r="Q24" s="293">
        <f>SUMIFS('2a. Database N flows'!$N:$N,'2a. Database N flows'!$D:$D,'3.3a Time series N wasted'!$B24,'2a. Database N flows'!$G:$G,"&lt;&gt;"&amp;$B$20,'2a. Database N flows'!$M:$M,'3.3a Time series N wasted'!Q$15,'2a. Database N flows'!$P:$P,Q$14,'2a. Database N flows'!$U:$U,'3.3a Time series N wasted'!$D$14)</f>
        <v>0</v>
      </c>
      <c r="R24" s="293">
        <f>SUMIFS('2a. Database N flows'!$N:$N,'2a. Database N flows'!$D:$D,'3.3a Time series N wasted'!$B24,'2a. Database N flows'!$G:$G,"&lt;&gt;"&amp;$B$20,'2a. Database N flows'!$M:$M,'3.3a Time series N wasted'!R$15,'2a. Database N flows'!$P:$P,R$14,'2a. Database N flows'!$U:$U,'3.3a Time series N wasted'!$D$14)</f>
        <v>0</v>
      </c>
      <c r="S24" s="293">
        <f>SUMIFS('2a. Database N flows'!$N:$N,'2a. Database N flows'!$D:$D,'3.3a Time series N wasted'!$B24,'2a. Database N flows'!$G:$G,"&lt;&gt;"&amp;$B$20,'2a. Database N flows'!$M:$M,'3.3a Time series N wasted'!S$15,'2a. Database N flows'!$P:$P,S$14,'2a. Database N flows'!$U:$U,'3.3a Time series N wasted'!$D$14)</f>
        <v>0</v>
      </c>
      <c r="T24" s="336">
        <f t="shared" si="66"/>
        <v>0</v>
      </c>
      <c r="U24" s="293">
        <f>SUMIFS('2a. Database N flows'!$N:$N,'2a. Database N flows'!$D:$D,'3.3a Time series N wasted'!$B24,'2a. Database N flows'!$G:$G,"&lt;&gt;"&amp;$B$20,'2a. Database N flows'!$M:$M,'3.3a Time series N wasted'!U$15,'2a. Database N flows'!$P:$P,U$14,'2a. Database N flows'!$U:$U,'3.3a Time series N wasted'!$D$14)</f>
        <v>0</v>
      </c>
      <c r="V24" s="293">
        <f>SUMIFS('2a. Database N flows'!$N:$N,'2a. Database N flows'!$D:$D,'3.3a Time series N wasted'!$B24,'2a. Database N flows'!$G:$G,"&lt;&gt;"&amp;$B$20,'2a. Database N flows'!$M:$M,'3.3a Time series N wasted'!V$15,'2a. Database N flows'!$P:$P,V$14,'2a. Database N flows'!$U:$U,'3.3a Time series N wasted'!$D$14)</f>
        <v>0</v>
      </c>
      <c r="W24" s="293">
        <f>SUMIFS('2a. Database N flows'!$N:$N,'2a. Database N flows'!$D:$D,'3.3a Time series N wasted'!$B24,'2a. Database N flows'!$G:$G,"&lt;&gt;"&amp;$B$20,'2a. Database N flows'!$M:$M,'3.3a Time series N wasted'!W$15,'2a. Database N flows'!$P:$P,W$14,'2a. Database N flows'!$U:$U,'3.3a Time series N wasted'!$D$14)</f>
        <v>0</v>
      </c>
      <c r="X24" s="293">
        <f>SUMIFS('2a. Database N flows'!$N:$N,'2a. Database N flows'!$D:$D,'3.3a Time series N wasted'!$B24,'2a. Database N flows'!$G:$G,"&lt;&gt;"&amp;$B$20,'2a. Database N flows'!$M:$M,'3.3a Time series N wasted'!X$15,'2a. Database N flows'!$P:$P,X$14,'2a. Database N flows'!$U:$U,'3.3a Time series N wasted'!$D$14)</f>
        <v>0</v>
      </c>
      <c r="Y24" s="293">
        <f>SUMIFS('2a. Database N flows'!$N:$N,'2a. Database N flows'!$D:$D,'3.3a Time series N wasted'!$B24,'2a. Database N flows'!$G:$G,"&lt;&gt;"&amp;$B$20,'2a. Database N flows'!$M:$M,'3.3a Time series N wasted'!Y$15,'2a. Database N flows'!$P:$P,Y$14,'2a. Database N flows'!$U:$U,'3.3a Time series N wasted'!$D$14)</f>
        <v>0</v>
      </c>
      <c r="Z24" s="293">
        <f>SUMIFS('2a. Database N flows'!$N:$N,'2a. Database N flows'!$D:$D,'3.3a Time series N wasted'!$B24,'2a. Database N flows'!$G:$G,"&lt;&gt;"&amp;$B$20,'2a. Database N flows'!$M:$M,'3.3a Time series N wasted'!Z$15,'2a. Database N flows'!$P:$P,Z$14,'2a. Database N flows'!$U:$U,'3.3a Time series N wasted'!$D$14)</f>
        <v>0</v>
      </c>
      <c r="AA24" s="293">
        <f>SUMIFS('2a. Database N flows'!$N:$N,'2a. Database N flows'!$D:$D,'3.3a Time series N wasted'!$B24,'2a. Database N flows'!$G:$G,"&lt;&gt;"&amp;$B$20,'2a. Database N flows'!$M:$M,'3.3a Time series N wasted'!AA$15,'2a. Database N flows'!$P:$P,AA$14,'2a. Database N flows'!$U:$U,'3.3a Time series N wasted'!$D$14)</f>
        <v>0</v>
      </c>
      <c r="AB24" s="336">
        <f t="shared" si="67"/>
        <v>0</v>
      </c>
      <c r="AC24" s="293">
        <f>SUMIFS('2a. Database N flows'!$N:$N,'2a. Database N flows'!$D:$D,'3.3a Time series N wasted'!$B24,'2a. Database N flows'!$G:$G,"&lt;&gt;"&amp;$B$20,'2a. Database N flows'!$M:$M,'3.3a Time series N wasted'!AC$15,'2a. Database N flows'!$P:$P,AC$14,'2a. Database N flows'!$U:$U,'3.3a Time series N wasted'!$D$14)</f>
        <v>0</v>
      </c>
      <c r="AD24" s="293">
        <f>SUMIFS('2a. Database N flows'!$N:$N,'2a. Database N flows'!$D:$D,'3.3a Time series N wasted'!$B24,'2a. Database N flows'!$G:$G,"&lt;&gt;"&amp;$B$20,'2a. Database N flows'!$M:$M,'3.3a Time series N wasted'!AD$15,'2a. Database N flows'!$P:$P,AD$14,'2a. Database N flows'!$U:$U,'3.3a Time series N wasted'!$D$14)</f>
        <v>0</v>
      </c>
      <c r="AE24" s="293">
        <f>SUMIFS('2a. Database N flows'!$N:$N,'2a. Database N flows'!$D:$D,'3.3a Time series N wasted'!$B24,'2a. Database N flows'!$G:$G,"&lt;&gt;"&amp;$B$20,'2a. Database N flows'!$M:$M,'3.3a Time series N wasted'!AE$15,'2a. Database N flows'!$P:$P,AE$14,'2a. Database N flows'!$U:$U,'3.3a Time series N wasted'!$D$14)</f>
        <v>0</v>
      </c>
      <c r="AF24" s="293">
        <f>SUMIFS('2a. Database N flows'!$N:$N,'2a. Database N flows'!$D:$D,'3.3a Time series N wasted'!$B24,'2a. Database N flows'!$G:$G,"&lt;&gt;"&amp;$B$20,'2a. Database N flows'!$M:$M,'3.3a Time series N wasted'!AF$15,'2a. Database N flows'!$P:$P,AF$14,'2a. Database N flows'!$U:$U,'3.3a Time series N wasted'!$D$14)</f>
        <v>0</v>
      </c>
      <c r="AG24" s="293">
        <f>SUMIFS('2a. Database N flows'!$N:$N,'2a. Database N flows'!$D:$D,'3.3a Time series N wasted'!$B24,'2a. Database N flows'!$G:$G,"&lt;&gt;"&amp;$B$20,'2a. Database N flows'!$M:$M,'3.3a Time series N wasted'!AG$15,'2a. Database N flows'!$P:$P,AG$14,'2a. Database N flows'!$U:$U,'3.3a Time series N wasted'!$D$14)</f>
        <v>0</v>
      </c>
      <c r="AH24" s="293">
        <f>SUMIFS('2a. Database N flows'!$N:$N,'2a. Database N flows'!$D:$D,'3.3a Time series N wasted'!$B24,'2a. Database N flows'!$G:$G,"&lt;&gt;"&amp;$B$20,'2a. Database N flows'!$M:$M,'3.3a Time series N wasted'!AH$15,'2a. Database N flows'!$P:$P,AH$14,'2a. Database N flows'!$U:$U,'3.3a Time series N wasted'!$D$14)</f>
        <v>0</v>
      </c>
      <c r="AI24" s="293">
        <f>SUMIFS('2a. Database N flows'!$N:$N,'2a. Database N flows'!$D:$D,'3.3a Time series N wasted'!$B24,'2a. Database N flows'!$G:$G,"&lt;&gt;"&amp;$B$20,'2a. Database N flows'!$M:$M,'3.3a Time series N wasted'!AI$15,'2a. Database N flows'!$P:$P,AI$14,'2a. Database N flows'!$U:$U,'3.3a Time series N wasted'!$D$14)</f>
        <v>0</v>
      </c>
      <c r="AJ24" s="336">
        <f t="shared" si="68"/>
        <v>0</v>
      </c>
      <c r="AK24" s="293">
        <f>SUMIFS('2a. Database N flows'!$N:$N,'2a. Database N flows'!$D:$D,'3.3a Time series N wasted'!$B24,'2a. Database N flows'!$G:$G,"&lt;&gt;"&amp;$B$20,'2a. Database N flows'!$M:$M,'3.3a Time series N wasted'!AK$15,'2a. Database N flows'!$P:$P,AK$14,'2a. Database N flows'!$U:$U,'3.3a Time series N wasted'!$D$14)</f>
        <v>0</v>
      </c>
      <c r="AL24" s="293">
        <f>SUMIFS('2a. Database N flows'!$N:$N,'2a. Database N flows'!$D:$D,'3.3a Time series N wasted'!$B24,'2a. Database N flows'!$G:$G,"&lt;&gt;"&amp;$B$20,'2a. Database N flows'!$M:$M,'3.3a Time series N wasted'!AL$15,'2a. Database N flows'!$P:$P,AL$14,'2a. Database N flows'!$U:$U,'3.3a Time series N wasted'!$D$14)</f>
        <v>0</v>
      </c>
      <c r="AM24" s="293">
        <f>SUMIFS('2a. Database N flows'!$N:$N,'2a. Database N flows'!$D:$D,'3.3a Time series N wasted'!$B24,'2a. Database N flows'!$G:$G,"&lt;&gt;"&amp;$B$20,'2a. Database N flows'!$M:$M,'3.3a Time series N wasted'!AM$15,'2a. Database N flows'!$P:$P,AM$14,'2a. Database N flows'!$U:$U,'3.3a Time series N wasted'!$D$14)</f>
        <v>0</v>
      </c>
      <c r="AN24" s="293">
        <f>SUMIFS('2a. Database N flows'!$N:$N,'2a. Database N flows'!$D:$D,'3.3a Time series N wasted'!$B24,'2a. Database N flows'!$G:$G,"&lt;&gt;"&amp;$B$20,'2a. Database N flows'!$M:$M,'3.3a Time series N wasted'!AN$15,'2a. Database N flows'!$P:$P,AN$14,'2a. Database N flows'!$U:$U,'3.3a Time series N wasted'!$D$14)</f>
        <v>0</v>
      </c>
      <c r="AO24" s="293">
        <f>SUMIFS('2a. Database N flows'!$N:$N,'2a. Database N flows'!$D:$D,'3.3a Time series N wasted'!$B24,'2a. Database N flows'!$G:$G,"&lt;&gt;"&amp;$B$20,'2a. Database N flows'!$M:$M,'3.3a Time series N wasted'!AO$15,'2a. Database N flows'!$P:$P,AO$14,'2a. Database N flows'!$U:$U,'3.3a Time series N wasted'!$D$14)</f>
        <v>0</v>
      </c>
      <c r="AP24" s="293">
        <f>SUMIFS('2a. Database N flows'!$N:$N,'2a. Database N flows'!$D:$D,'3.3a Time series N wasted'!$B24,'2a. Database N flows'!$G:$G,"&lt;&gt;"&amp;$B$20,'2a. Database N flows'!$M:$M,'3.3a Time series N wasted'!AP$15,'2a. Database N flows'!$P:$P,AP$14,'2a. Database N flows'!$U:$U,'3.3a Time series N wasted'!$D$14)</f>
        <v>0</v>
      </c>
      <c r="AQ24" s="293">
        <f>SUMIFS('2a. Database N flows'!$N:$N,'2a. Database N flows'!$D:$D,'3.3a Time series N wasted'!$B24,'2a. Database N flows'!$G:$G,"&lt;&gt;"&amp;$B$20,'2a. Database N flows'!$M:$M,'3.3a Time series N wasted'!AQ$15,'2a. Database N flows'!$P:$P,AQ$14,'2a. Database N flows'!$U:$U,'3.3a Time series N wasted'!$D$14)</f>
        <v>0</v>
      </c>
      <c r="AR24" s="336">
        <f t="shared" si="69"/>
        <v>0</v>
      </c>
      <c r="AS24" s="293">
        <f>SUMIFS('2a. Database N flows'!$N:$N,'2a. Database N flows'!$D:$D,'3.3a Time series N wasted'!$B24,'2a. Database N flows'!$G:$G,"&lt;&gt;"&amp;$B$20,'2a. Database N flows'!$M:$M,'3.3a Time series N wasted'!AS$15,'2a. Database N flows'!$P:$P,AS$14,'2a. Database N flows'!$U:$U,'3.3a Time series N wasted'!$D$14)</f>
        <v>0</v>
      </c>
      <c r="AT24" s="293">
        <f>SUMIFS('2a. Database N flows'!$N:$N,'2a. Database N flows'!$D:$D,'3.3a Time series N wasted'!$B24,'2a. Database N flows'!$G:$G,"&lt;&gt;"&amp;$B$20,'2a. Database N flows'!$M:$M,'3.3a Time series N wasted'!AT$15,'2a. Database N flows'!$P:$P,AT$14,'2a. Database N flows'!$U:$U,'3.3a Time series N wasted'!$D$14)</f>
        <v>0</v>
      </c>
      <c r="AU24" s="293">
        <f>SUMIFS('2a. Database N flows'!$N:$N,'2a. Database N flows'!$D:$D,'3.3a Time series N wasted'!$B24,'2a. Database N flows'!$G:$G,"&lt;&gt;"&amp;$B$20,'2a. Database N flows'!$M:$M,'3.3a Time series N wasted'!AU$15,'2a. Database N flows'!$P:$P,AU$14,'2a. Database N flows'!$U:$U,'3.3a Time series N wasted'!$D$14)</f>
        <v>0</v>
      </c>
      <c r="AV24" s="293">
        <f>SUMIFS('2a. Database N flows'!$N:$N,'2a. Database N flows'!$D:$D,'3.3a Time series N wasted'!$B24,'2a. Database N flows'!$G:$G,"&lt;&gt;"&amp;$B$20,'2a. Database N flows'!$M:$M,'3.3a Time series N wasted'!AV$15,'2a. Database N flows'!$P:$P,AV$14,'2a. Database N flows'!$U:$U,'3.3a Time series N wasted'!$D$14)</f>
        <v>0</v>
      </c>
      <c r="AW24" s="293">
        <f>SUMIFS('2a. Database N flows'!$N:$N,'2a. Database N flows'!$D:$D,'3.3a Time series N wasted'!$B24,'2a. Database N flows'!$G:$G,"&lt;&gt;"&amp;$B$20,'2a. Database N flows'!$M:$M,'3.3a Time series N wasted'!AW$15,'2a. Database N flows'!$P:$P,AW$14,'2a. Database N flows'!$U:$U,'3.3a Time series N wasted'!$D$14)</f>
        <v>0</v>
      </c>
      <c r="AX24" s="293">
        <f>SUMIFS('2a. Database N flows'!$N:$N,'2a. Database N flows'!$D:$D,'3.3a Time series N wasted'!$B24,'2a. Database N flows'!$G:$G,"&lt;&gt;"&amp;$B$20,'2a. Database N flows'!$M:$M,'3.3a Time series N wasted'!AX$15,'2a. Database N flows'!$P:$P,AX$14,'2a. Database N flows'!$U:$U,'3.3a Time series N wasted'!$D$14)</f>
        <v>0</v>
      </c>
      <c r="AY24" s="293">
        <f>SUMIFS('2a. Database N flows'!$N:$N,'2a. Database N flows'!$D:$D,'3.3a Time series N wasted'!$B24,'2a. Database N flows'!$G:$G,"&lt;&gt;"&amp;$B$20,'2a. Database N flows'!$M:$M,'3.3a Time series N wasted'!AY$15,'2a. Database N flows'!$P:$P,AY$14,'2a. Database N flows'!$U:$U,'3.3a Time series N wasted'!$D$14)</f>
        <v>0</v>
      </c>
      <c r="AZ24" s="336">
        <f t="shared" si="70"/>
        <v>0</v>
      </c>
      <c r="BA24" s="293">
        <f>SUMIFS('2a. Database N flows'!$N:$N,'2a. Database N flows'!$D:$D,'3.3a Time series N wasted'!$B24,'2a. Database N flows'!$G:$G,"&lt;&gt;"&amp;$B$20,'2a. Database N flows'!$M:$M,'3.3a Time series N wasted'!BA$15,'2a. Database N flows'!$P:$P,BA$14,'2a. Database N flows'!$U:$U,'3.3a Time series N wasted'!$D$14)</f>
        <v>0</v>
      </c>
      <c r="BB24" s="293">
        <f>SUMIFS('2a. Database N flows'!$N:$N,'2a. Database N flows'!$D:$D,'3.3a Time series N wasted'!$B24,'2a. Database N flows'!$G:$G,"&lt;&gt;"&amp;$B$20,'2a. Database N flows'!$M:$M,'3.3a Time series N wasted'!BB$15,'2a. Database N flows'!$P:$P,BB$14,'2a. Database N flows'!$U:$U,'3.3a Time series N wasted'!$D$14)</f>
        <v>0</v>
      </c>
      <c r="BC24" s="293">
        <f>SUMIFS('2a. Database N flows'!$N:$N,'2a. Database N flows'!$D:$D,'3.3a Time series N wasted'!$B24,'2a. Database N flows'!$G:$G,"&lt;&gt;"&amp;$B$20,'2a. Database N flows'!$M:$M,'3.3a Time series N wasted'!BC$15,'2a. Database N flows'!$P:$P,BC$14,'2a. Database N flows'!$U:$U,'3.3a Time series N wasted'!$D$14)</f>
        <v>0</v>
      </c>
      <c r="BD24" s="293">
        <f>SUMIFS('2a. Database N flows'!$N:$N,'2a. Database N flows'!$D:$D,'3.3a Time series N wasted'!$B24,'2a. Database N flows'!$G:$G,"&lt;&gt;"&amp;$B$20,'2a. Database N flows'!$M:$M,'3.3a Time series N wasted'!BD$15,'2a. Database N flows'!$P:$P,BD$14,'2a. Database N flows'!$U:$U,'3.3a Time series N wasted'!$D$14)</f>
        <v>0</v>
      </c>
      <c r="BE24" s="293">
        <f>SUMIFS('2a. Database N flows'!$N:$N,'2a. Database N flows'!$D:$D,'3.3a Time series N wasted'!$B24,'2a. Database N flows'!$G:$G,"&lt;&gt;"&amp;$B$20,'2a. Database N flows'!$M:$M,'3.3a Time series N wasted'!BE$15,'2a. Database N flows'!$P:$P,BE$14,'2a. Database N flows'!$U:$U,'3.3a Time series N wasted'!$D$14)</f>
        <v>0</v>
      </c>
      <c r="BF24" s="293">
        <f>SUMIFS('2a. Database N flows'!$N:$N,'2a. Database N flows'!$D:$D,'3.3a Time series N wasted'!$B24,'2a. Database N flows'!$G:$G,"&lt;&gt;"&amp;$B$20,'2a. Database N flows'!$M:$M,'3.3a Time series N wasted'!BF$15,'2a. Database N flows'!$P:$P,BF$14,'2a. Database N flows'!$U:$U,'3.3a Time series N wasted'!$D$14)</f>
        <v>0</v>
      </c>
      <c r="BG24" s="293">
        <f>SUMIFS('2a. Database N flows'!$N:$N,'2a. Database N flows'!$D:$D,'3.3a Time series N wasted'!$B24,'2a. Database N flows'!$G:$G,"&lt;&gt;"&amp;$B$20,'2a. Database N flows'!$M:$M,'3.3a Time series N wasted'!BG$15,'2a. Database N flows'!$P:$P,BG$14,'2a. Database N flows'!$U:$U,'3.3a Time series N wasted'!$D$14)</f>
        <v>0</v>
      </c>
      <c r="BH24" s="336">
        <f t="shared" si="71"/>
        <v>0</v>
      </c>
      <c r="BI24" s="293">
        <f>SUMIFS('2a. Database N flows'!$N:$N,'2a. Database N flows'!$D:$D,'3.3a Time series N wasted'!$B24,'2a. Database N flows'!$G:$G,"&lt;&gt;"&amp;$B$20,'2a. Database N flows'!$M:$M,'3.3a Time series N wasted'!BI$15,'2a. Database N flows'!$P:$P,BI$14,'2a. Database N flows'!$U:$U,'3.3a Time series N wasted'!$D$14)</f>
        <v>0</v>
      </c>
      <c r="BJ24" s="293">
        <f>SUMIFS('2a. Database N flows'!$N:$N,'2a. Database N flows'!$D:$D,'3.3a Time series N wasted'!$B24,'2a. Database N flows'!$G:$G,"&lt;&gt;"&amp;$B$20,'2a. Database N flows'!$M:$M,'3.3a Time series N wasted'!BJ$15,'2a. Database N flows'!$P:$P,BJ$14,'2a. Database N flows'!$U:$U,'3.3a Time series N wasted'!$D$14)</f>
        <v>0</v>
      </c>
      <c r="BK24" s="293">
        <f>SUMIFS('2a. Database N flows'!$N:$N,'2a. Database N flows'!$D:$D,'3.3a Time series N wasted'!$B24,'2a. Database N flows'!$G:$G,"&lt;&gt;"&amp;$B$20,'2a. Database N flows'!$M:$M,'3.3a Time series N wasted'!BK$15,'2a. Database N flows'!$P:$P,BK$14,'2a. Database N flows'!$U:$U,'3.3a Time series N wasted'!$D$14)</f>
        <v>0</v>
      </c>
      <c r="BL24" s="293">
        <f>SUMIFS('2a. Database N flows'!$N:$N,'2a. Database N flows'!$D:$D,'3.3a Time series N wasted'!$B24,'2a. Database N flows'!$G:$G,"&lt;&gt;"&amp;$B$20,'2a. Database N flows'!$M:$M,'3.3a Time series N wasted'!BL$15,'2a. Database N flows'!$P:$P,BL$14,'2a. Database N flows'!$U:$U,'3.3a Time series N wasted'!$D$14)</f>
        <v>0</v>
      </c>
      <c r="BM24" s="293">
        <f>SUMIFS('2a. Database N flows'!$N:$N,'2a. Database N flows'!$D:$D,'3.3a Time series N wasted'!$B24,'2a. Database N flows'!$G:$G,"&lt;&gt;"&amp;$B$20,'2a. Database N flows'!$M:$M,'3.3a Time series N wasted'!BM$15,'2a. Database N flows'!$P:$P,BM$14,'2a. Database N flows'!$U:$U,'3.3a Time series N wasted'!$D$14)</f>
        <v>0</v>
      </c>
      <c r="BN24" s="293">
        <f>SUMIFS('2a. Database N flows'!$N:$N,'2a. Database N flows'!$D:$D,'3.3a Time series N wasted'!$B24,'2a. Database N flows'!$G:$G,"&lt;&gt;"&amp;$B$20,'2a. Database N flows'!$M:$M,'3.3a Time series N wasted'!BN$15,'2a. Database N flows'!$P:$P,BN$14,'2a. Database N flows'!$U:$U,'3.3a Time series N wasted'!$D$14)</f>
        <v>0</v>
      </c>
      <c r="BO24" s="293">
        <f>SUMIFS('2a. Database N flows'!$N:$N,'2a. Database N flows'!$D:$D,'3.3a Time series N wasted'!$B24,'2a. Database N flows'!$G:$G,"&lt;&gt;"&amp;$B$20,'2a. Database N flows'!$M:$M,'3.3a Time series N wasted'!BO$15,'2a. Database N flows'!$P:$P,BO$14,'2a. Database N flows'!$U:$U,'3.3a Time series N wasted'!$D$14)</f>
        <v>0</v>
      </c>
      <c r="BP24" s="336">
        <f t="shared" si="72"/>
        <v>0</v>
      </c>
      <c r="BQ24" s="293">
        <f>SUMIFS('2a. Database N flows'!$N:$N,'2a. Database N flows'!$D:$D,'3.3a Time series N wasted'!$B24,'2a. Database N flows'!$G:$G,"&lt;&gt;"&amp;$B$20,'2a. Database N flows'!$M:$M,'3.3a Time series N wasted'!BQ$15,'2a. Database N flows'!$P:$P,BQ$14,'2a. Database N flows'!$U:$U,'3.3a Time series N wasted'!$D$14)</f>
        <v>0</v>
      </c>
      <c r="BR24" s="293">
        <f>SUMIFS('2a. Database N flows'!$N:$N,'2a. Database N flows'!$D:$D,'3.3a Time series N wasted'!$B24,'2a. Database N flows'!$G:$G,"&lt;&gt;"&amp;$B$20,'2a. Database N flows'!$M:$M,'3.3a Time series N wasted'!BR$15,'2a. Database N flows'!$P:$P,BR$14,'2a. Database N flows'!$U:$U,'3.3a Time series N wasted'!$D$14)</f>
        <v>0</v>
      </c>
      <c r="BS24" s="293">
        <f>SUMIFS('2a. Database N flows'!$N:$N,'2a. Database N flows'!$D:$D,'3.3a Time series N wasted'!$B24,'2a. Database N flows'!$G:$G,"&lt;&gt;"&amp;$B$20,'2a. Database N flows'!$M:$M,'3.3a Time series N wasted'!BS$15,'2a. Database N flows'!$P:$P,BS$14,'2a. Database N flows'!$U:$U,'3.3a Time series N wasted'!$D$14)</f>
        <v>0</v>
      </c>
      <c r="BT24" s="293">
        <f>SUMIFS('2a. Database N flows'!$N:$N,'2a. Database N flows'!$D:$D,'3.3a Time series N wasted'!$B24,'2a. Database N flows'!$G:$G,"&lt;&gt;"&amp;$B$20,'2a. Database N flows'!$M:$M,'3.3a Time series N wasted'!BT$15,'2a. Database N flows'!$P:$P,BT$14,'2a. Database N flows'!$U:$U,'3.3a Time series N wasted'!$D$14)</f>
        <v>0</v>
      </c>
      <c r="BU24" s="293">
        <f>SUMIFS('2a. Database N flows'!$N:$N,'2a. Database N flows'!$D:$D,'3.3a Time series N wasted'!$B24,'2a. Database N flows'!$G:$G,"&lt;&gt;"&amp;$B$20,'2a. Database N flows'!$M:$M,'3.3a Time series N wasted'!BU$15,'2a. Database N flows'!$P:$P,BU$14,'2a. Database N flows'!$U:$U,'3.3a Time series N wasted'!$D$14)</f>
        <v>0</v>
      </c>
      <c r="BV24" s="293">
        <f>SUMIFS('2a. Database N flows'!$N:$N,'2a. Database N flows'!$D:$D,'3.3a Time series N wasted'!$B24,'2a. Database N flows'!$G:$G,"&lt;&gt;"&amp;$B$20,'2a. Database N flows'!$M:$M,'3.3a Time series N wasted'!BV$15,'2a. Database N flows'!$P:$P,BV$14,'2a. Database N flows'!$U:$U,'3.3a Time series N wasted'!$D$14)</f>
        <v>0</v>
      </c>
      <c r="BW24" s="293">
        <f>SUMIFS('2a. Database N flows'!$N:$N,'2a. Database N flows'!$D:$D,'3.3a Time series N wasted'!$B24,'2a. Database N flows'!$G:$G,"&lt;&gt;"&amp;$B$20,'2a. Database N flows'!$M:$M,'3.3a Time series N wasted'!BW$15,'2a. Database N flows'!$P:$P,BW$14,'2a. Database N flows'!$U:$U,'3.3a Time series N wasted'!$D$14)</f>
        <v>0</v>
      </c>
      <c r="BX24" s="336">
        <f t="shared" si="73"/>
        <v>0</v>
      </c>
      <c r="BY24" s="293">
        <f>SUMIFS('2a. Database N flows'!$N:$N,'2a. Database N flows'!$D:$D,'3.3a Time series N wasted'!$B24,'2a. Database N flows'!$G:$G,"&lt;&gt;"&amp;$B$20,'2a. Database N flows'!$M:$M,'3.3a Time series N wasted'!BY$15,'2a. Database N flows'!$P:$P,BY$14,'2a. Database N flows'!$U:$U,'3.3a Time series N wasted'!$D$14)</f>
        <v>0</v>
      </c>
      <c r="BZ24" s="293">
        <f>SUMIFS('2a. Database N flows'!$N:$N,'2a. Database N flows'!$D:$D,'3.3a Time series N wasted'!$B24,'2a. Database N flows'!$G:$G,"&lt;&gt;"&amp;$B$20,'2a. Database N flows'!$M:$M,'3.3a Time series N wasted'!BZ$15,'2a. Database N flows'!$P:$P,BZ$14,'2a. Database N flows'!$U:$U,'3.3a Time series N wasted'!$D$14)</f>
        <v>0</v>
      </c>
      <c r="CA24" s="293">
        <f>SUMIFS('2a. Database N flows'!$N:$N,'2a. Database N flows'!$D:$D,'3.3a Time series N wasted'!$B24,'2a. Database N flows'!$G:$G,"&lt;&gt;"&amp;$B$20,'2a. Database N flows'!$M:$M,'3.3a Time series N wasted'!CA$15,'2a. Database N flows'!$P:$P,CA$14,'2a. Database N flows'!$U:$U,'3.3a Time series N wasted'!$D$14)</f>
        <v>0</v>
      </c>
      <c r="CB24" s="293">
        <f>SUMIFS('2a. Database N flows'!$N:$N,'2a. Database N flows'!$D:$D,'3.3a Time series N wasted'!$B24,'2a. Database N flows'!$G:$G,"&lt;&gt;"&amp;$B$20,'2a. Database N flows'!$M:$M,'3.3a Time series N wasted'!CB$15,'2a. Database N flows'!$P:$P,CB$14,'2a. Database N flows'!$U:$U,'3.3a Time series N wasted'!$D$14)</f>
        <v>0</v>
      </c>
      <c r="CC24" s="293">
        <f>SUMIFS('2a. Database N flows'!$N:$N,'2a. Database N flows'!$D:$D,'3.3a Time series N wasted'!$B24,'2a. Database N flows'!$G:$G,"&lt;&gt;"&amp;$B$20,'2a. Database N flows'!$M:$M,'3.3a Time series N wasted'!CC$15,'2a. Database N flows'!$P:$P,CC$14,'2a. Database N flows'!$U:$U,'3.3a Time series N wasted'!$D$14)</f>
        <v>0</v>
      </c>
      <c r="CD24" s="293">
        <f>SUMIFS('2a. Database N flows'!$N:$N,'2a. Database N flows'!$D:$D,'3.3a Time series N wasted'!$B24,'2a. Database N flows'!$G:$G,"&lt;&gt;"&amp;$B$20,'2a. Database N flows'!$M:$M,'3.3a Time series N wasted'!CD$15,'2a. Database N flows'!$P:$P,CD$14,'2a. Database N flows'!$U:$U,'3.3a Time series N wasted'!$D$14)</f>
        <v>0</v>
      </c>
      <c r="CE24" s="293">
        <f>SUMIFS('2a. Database N flows'!$N:$N,'2a. Database N flows'!$D:$D,'3.3a Time series N wasted'!$B24,'2a. Database N flows'!$G:$G,"&lt;&gt;"&amp;$B$20,'2a. Database N flows'!$M:$M,'3.3a Time series N wasted'!CE$15,'2a. Database N flows'!$P:$P,CE$14,'2a. Database N flows'!$U:$U,'3.3a Time series N wasted'!$D$14)</f>
        <v>0</v>
      </c>
      <c r="CF24" s="336">
        <f t="shared" si="74"/>
        <v>0</v>
      </c>
      <c r="CG24" s="293">
        <f>SUMIFS('2a. Database N flows'!$N:$N,'2a. Database N flows'!$D:$D,'3.3a Time series N wasted'!$B24,'2a. Database N flows'!$G:$G,"&lt;&gt;"&amp;$B$20,'2a. Database N flows'!$M:$M,'3.3a Time series N wasted'!CG$15,'2a. Database N flows'!$P:$P,CG$14,'2a. Database N flows'!$U:$U,'3.3a Time series N wasted'!$D$14)</f>
        <v>0</v>
      </c>
      <c r="CH24" s="293">
        <f>SUMIFS('2a. Database N flows'!$N:$N,'2a. Database N flows'!$D:$D,'3.3a Time series N wasted'!$B24,'2a. Database N flows'!$G:$G,"&lt;&gt;"&amp;$B$20,'2a. Database N flows'!$M:$M,'3.3a Time series N wasted'!CH$15,'2a. Database N flows'!$P:$P,CH$14,'2a. Database N flows'!$U:$U,'3.3a Time series N wasted'!$D$14)</f>
        <v>0</v>
      </c>
      <c r="CI24" s="293">
        <f>SUMIFS('2a. Database N flows'!$N:$N,'2a. Database N flows'!$D:$D,'3.3a Time series N wasted'!$B24,'2a. Database N flows'!$G:$G,"&lt;&gt;"&amp;$B$20,'2a. Database N flows'!$M:$M,'3.3a Time series N wasted'!CI$15,'2a. Database N flows'!$P:$P,CI$14,'2a. Database N flows'!$U:$U,'3.3a Time series N wasted'!$D$14)</f>
        <v>0</v>
      </c>
      <c r="CJ24" s="293">
        <f>SUMIFS('2a. Database N flows'!$N:$N,'2a. Database N flows'!$D:$D,'3.3a Time series N wasted'!$B24,'2a. Database N flows'!$G:$G,"&lt;&gt;"&amp;$B$20,'2a. Database N flows'!$M:$M,'3.3a Time series N wasted'!CJ$15,'2a. Database N flows'!$P:$P,CJ$14,'2a. Database N flows'!$U:$U,'3.3a Time series N wasted'!$D$14)</f>
        <v>0</v>
      </c>
      <c r="CK24" s="293">
        <f>SUMIFS('2a. Database N flows'!$N:$N,'2a. Database N flows'!$D:$D,'3.3a Time series N wasted'!$B24,'2a. Database N flows'!$G:$G,"&lt;&gt;"&amp;$B$20,'2a. Database N flows'!$M:$M,'3.3a Time series N wasted'!CK$15,'2a. Database N flows'!$P:$P,CK$14,'2a. Database N flows'!$U:$U,'3.3a Time series N wasted'!$D$14)</f>
        <v>0</v>
      </c>
      <c r="CL24" s="293">
        <f>SUMIFS('2a. Database N flows'!$N:$N,'2a. Database N flows'!$D:$D,'3.3a Time series N wasted'!$B24,'2a. Database N flows'!$G:$G,"&lt;&gt;"&amp;$B$20,'2a. Database N flows'!$M:$M,'3.3a Time series N wasted'!CL$15,'2a. Database N flows'!$P:$P,CL$14,'2a. Database N flows'!$U:$U,'3.3a Time series N wasted'!$D$14)</f>
        <v>0</v>
      </c>
      <c r="CM24" s="293">
        <f>SUMIFS('2a. Database N flows'!$N:$N,'2a. Database N flows'!$D:$D,'3.3a Time series N wasted'!$B24,'2a. Database N flows'!$G:$G,"&lt;&gt;"&amp;$B$20,'2a. Database N flows'!$M:$M,'3.3a Time series N wasted'!CM$15,'2a. Database N flows'!$P:$P,CM$14,'2a. Database N flows'!$U:$U,'3.3a Time series N wasted'!$D$14)</f>
        <v>0</v>
      </c>
      <c r="CN24" s="336">
        <f t="shared" si="75"/>
        <v>0</v>
      </c>
      <c r="CO24" s="293">
        <f>SUMIFS('2a. Database N flows'!$N:$N,'2a. Database N flows'!$D:$D,'3.3a Time series N wasted'!$B24,'2a. Database N flows'!$G:$G,"&lt;&gt;"&amp;$B$20,'2a. Database N flows'!$M:$M,'3.3a Time series N wasted'!CO$15,'2a. Database N flows'!$P:$P,CO$14,'2a. Database N flows'!$U:$U,'3.3a Time series N wasted'!$D$14)</f>
        <v>0</v>
      </c>
      <c r="CP24" s="293">
        <f>SUMIFS('2a. Database N flows'!$N:$N,'2a. Database N flows'!$D:$D,'3.3a Time series N wasted'!$B24,'2a. Database N flows'!$G:$G,"&lt;&gt;"&amp;$B$20,'2a. Database N flows'!$M:$M,'3.3a Time series N wasted'!CP$15,'2a. Database N flows'!$P:$P,CP$14,'2a. Database N flows'!$U:$U,'3.3a Time series N wasted'!$D$14)</f>
        <v>0</v>
      </c>
      <c r="CQ24" s="293">
        <f>SUMIFS('2a. Database N flows'!$N:$N,'2a. Database N flows'!$D:$D,'3.3a Time series N wasted'!$B24,'2a. Database N flows'!$G:$G,"&lt;&gt;"&amp;$B$20,'2a. Database N flows'!$M:$M,'3.3a Time series N wasted'!CQ$15,'2a. Database N flows'!$P:$P,CQ$14,'2a. Database N flows'!$U:$U,'3.3a Time series N wasted'!$D$14)</f>
        <v>0</v>
      </c>
      <c r="CR24" s="293">
        <f>SUMIFS('2a. Database N flows'!$N:$N,'2a. Database N flows'!$D:$D,'3.3a Time series N wasted'!$B24,'2a. Database N flows'!$G:$G,"&lt;&gt;"&amp;$B$20,'2a. Database N flows'!$M:$M,'3.3a Time series N wasted'!CR$15,'2a. Database N flows'!$P:$P,CR$14,'2a. Database N flows'!$U:$U,'3.3a Time series N wasted'!$D$14)</f>
        <v>0</v>
      </c>
      <c r="CS24" s="293">
        <f>SUMIFS('2a. Database N flows'!$N:$N,'2a. Database N flows'!$D:$D,'3.3a Time series N wasted'!$B24,'2a. Database N flows'!$G:$G,"&lt;&gt;"&amp;$B$20,'2a. Database N flows'!$M:$M,'3.3a Time series N wasted'!CS$15,'2a. Database N flows'!$P:$P,CS$14,'2a. Database N flows'!$U:$U,'3.3a Time series N wasted'!$D$14)</f>
        <v>0</v>
      </c>
      <c r="CT24" s="293">
        <f>SUMIFS('2a. Database N flows'!$N:$N,'2a. Database N flows'!$D:$D,'3.3a Time series N wasted'!$B24,'2a. Database N flows'!$G:$G,"&lt;&gt;"&amp;$B$20,'2a. Database N flows'!$M:$M,'3.3a Time series N wasted'!CT$15,'2a. Database N flows'!$P:$P,CT$14,'2a. Database N flows'!$U:$U,'3.3a Time series N wasted'!$D$14)</f>
        <v>0</v>
      </c>
      <c r="CU24" s="293">
        <f>SUMIFS('2a. Database N flows'!$N:$N,'2a. Database N flows'!$D:$D,'3.3a Time series N wasted'!$B24,'2a. Database N flows'!$G:$G,"&lt;&gt;"&amp;$B$20,'2a. Database N flows'!$M:$M,'3.3a Time series N wasted'!CU$15,'2a. Database N flows'!$P:$P,CU$14,'2a. Database N flows'!$U:$U,'3.3a Time series N wasted'!$D$14)</f>
        <v>0</v>
      </c>
      <c r="CV24" s="336">
        <f t="shared" si="76"/>
        <v>0</v>
      </c>
      <c r="CY24" s="279"/>
    </row>
    <row r="25" spans="1:106" s="277" customFormat="1" collapsed="1" x14ac:dyDescent="0.25">
      <c r="A25" s="403"/>
      <c r="B25" s="403"/>
      <c r="D25" s="295"/>
      <c r="E25" s="295"/>
      <c r="F25" s="295"/>
      <c r="G25" s="295"/>
      <c r="H25" s="295"/>
      <c r="I25" s="295"/>
      <c r="J25" s="295"/>
      <c r="K25" s="295"/>
      <c r="L25" s="337"/>
      <c r="M25" s="337" t="str">
        <f t="shared" ref="M25:S25" si="77">M15</f>
        <v>NOx</v>
      </c>
      <c r="N25" s="337" t="str">
        <f t="shared" si="77"/>
        <v>NH3</v>
      </c>
      <c r="O25" s="337" t="str">
        <f t="shared" si="77"/>
        <v>N2O</v>
      </c>
      <c r="P25" s="337" t="str">
        <f t="shared" si="77"/>
        <v>Nmix</v>
      </c>
      <c r="Q25" s="337" t="str">
        <f t="shared" si="77"/>
        <v>N2</v>
      </c>
      <c r="R25" s="337" t="str">
        <f t="shared" si="77"/>
        <v>OXN</v>
      </c>
      <c r="S25" s="337" t="str">
        <f t="shared" si="77"/>
        <v>RDN</v>
      </c>
      <c r="T25" s="337"/>
      <c r="U25" s="337" t="str">
        <f t="shared" ref="U25:AA25" si="78">U15</f>
        <v>NOx</v>
      </c>
      <c r="V25" s="337" t="str">
        <f t="shared" si="78"/>
        <v>NH3</v>
      </c>
      <c r="W25" s="337" t="str">
        <f t="shared" si="78"/>
        <v>N2O</v>
      </c>
      <c r="X25" s="337" t="str">
        <f t="shared" si="78"/>
        <v>Nmix</v>
      </c>
      <c r="Y25" s="337" t="str">
        <f t="shared" si="78"/>
        <v>N2</v>
      </c>
      <c r="Z25" s="337" t="str">
        <f t="shared" si="78"/>
        <v>OXN</v>
      </c>
      <c r="AA25" s="337" t="str">
        <f t="shared" si="78"/>
        <v>RDN</v>
      </c>
      <c r="AB25" s="337"/>
      <c r="AC25" s="338" t="str">
        <f t="shared" ref="AC25:AI25" si="79">U25</f>
        <v>NOx</v>
      </c>
      <c r="AD25" s="338" t="str">
        <f t="shared" si="79"/>
        <v>NH3</v>
      </c>
      <c r="AE25" s="338" t="str">
        <f t="shared" si="79"/>
        <v>N2O</v>
      </c>
      <c r="AF25" s="338" t="str">
        <f t="shared" si="79"/>
        <v>Nmix</v>
      </c>
      <c r="AG25" s="338" t="str">
        <f t="shared" si="79"/>
        <v>N2</v>
      </c>
      <c r="AH25" s="338" t="str">
        <f t="shared" si="79"/>
        <v>OXN</v>
      </c>
      <c r="AI25" s="338" t="str">
        <f t="shared" si="79"/>
        <v>RDN</v>
      </c>
      <c r="AJ25" s="337"/>
      <c r="AK25" s="338" t="str">
        <f t="shared" ref="AK25:AQ25" si="80">AC25</f>
        <v>NOx</v>
      </c>
      <c r="AL25" s="338" t="str">
        <f t="shared" si="80"/>
        <v>NH3</v>
      </c>
      <c r="AM25" s="338" t="str">
        <f t="shared" si="80"/>
        <v>N2O</v>
      </c>
      <c r="AN25" s="338" t="str">
        <f t="shared" si="80"/>
        <v>Nmix</v>
      </c>
      <c r="AO25" s="338" t="str">
        <f t="shared" si="80"/>
        <v>N2</v>
      </c>
      <c r="AP25" s="338" t="str">
        <f t="shared" si="80"/>
        <v>OXN</v>
      </c>
      <c r="AQ25" s="338" t="str">
        <f t="shared" si="80"/>
        <v>RDN</v>
      </c>
      <c r="AR25" s="337"/>
      <c r="AS25" s="338" t="str">
        <f t="shared" ref="AS25:AY25" si="81">AK25</f>
        <v>NOx</v>
      </c>
      <c r="AT25" s="338" t="str">
        <f t="shared" si="81"/>
        <v>NH3</v>
      </c>
      <c r="AU25" s="338" t="str">
        <f t="shared" si="81"/>
        <v>N2O</v>
      </c>
      <c r="AV25" s="338" t="str">
        <f t="shared" si="81"/>
        <v>Nmix</v>
      </c>
      <c r="AW25" s="338" t="str">
        <f t="shared" si="81"/>
        <v>N2</v>
      </c>
      <c r="AX25" s="338" t="str">
        <f t="shared" si="81"/>
        <v>OXN</v>
      </c>
      <c r="AY25" s="338" t="str">
        <f t="shared" si="81"/>
        <v>RDN</v>
      </c>
      <c r="AZ25" s="337"/>
      <c r="BA25" s="338" t="str">
        <f t="shared" ref="BA25:BG25" si="82">AS25</f>
        <v>NOx</v>
      </c>
      <c r="BB25" s="338" t="str">
        <f t="shared" si="82"/>
        <v>NH3</v>
      </c>
      <c r="BC25" s="338" t="str">
        <f t="shared" si="82"/>
        <v>N2O</v>
      </c>
      <c r="BD25" s="338" t="str">
        <f t="shared" si="82"/>
        <v>Nmix</v>
      </c>
      <c r="BE25" s="338" t="str">
        <f t="shared" si="82"/>
        <v>N2</v>
      </c>
      <c r="BF25" s="338" t="str">
        <f t="shared" si="82"/>
        <v>OXN</v>
      </c>
      <c r="BG25" s="338" t="str">
        <f t="shared" si="82"/>
        <v>RDN</v>
      </c>
      <c r="BH25" s="337"/>
      <c r="BI25" s="338" t="str">
        <f t="shared" ref="BI25:BO25" si="83">BA25</f>
        <v>NOx</v>
      </c>
      <c r="BJ25" s="338" t="str">
        <f t="shared" si="83"/>
        <v>NH3</v>
      </c>
      <c r="BK25" s="338" t="str">
        <f t="shared" si="83"/>
        <v>N2O</v>
      </c>
      <c r="BL25" s="338" t="str">
        <f t="shared" si="83"/>
        <v>Nmix</v>
      </c>
      <c r="BM25" s="338" t="str">
        <f t="shared" si="83"/>
        <v>N2</v>
      </c>
      <c r="BN25" s="338" t="str">
        <f t="shared" si="83"/>
        <v>OXN</v>
      </c>
      <c r="BO25" s="338" t="str">
        <f t="shared" si="83"/>
        <v>RDN</v>
      </c>
      <c r="BP25" s="337"/>
      <c r="BQ25" s="338" t="str">
        <f t="shared" ref="BQ25:BW25" si="84">BI25</f>
        <v>NOx</v>
      </c>
      <c r="BR25" s="338" t="str">
        <f t="shared" si="84"/>
        <v>NH3</v>
      </c>
      <c r="BS25" s="338" t="str">
        <f t="shared" si="84"/>
        <v>N2O</v>
      </c>
      <c r="BT25" s="338" t="str">
        <f t="shared" si="84"/>
        <v>Nmix</v>
      </c>
      <c r="BU25" s="338" t="str">
        <f t="shared" si="84"/>
        <v>N2</v>
      </c>
      <c r="BV25" s="338" t="str">
        <f t="shared" si="84"/>
        <v>OXN</v>
      </c>
      <c r="BW25" s="338" t="str">
        <f t="shared" si="84"/>
        <v>RDN</v>
      </c>
      <c r="BX25" s="337"/>
      <c r="BY25" s="338" t="str">
        <f t="shared" ref="BY25:CE25" si="85">BQ25</f>
        <v>NOx</v>
      </c>
      <c r="BZ25" s="338" t="str">
        <f t="shared" si="85"/>
        <v>NH3</v>
      </c>
      <c r="CA25" s="338" t="str">
        <f t="shared" si="85"/>
        <v>N2O</v>
      </c>
      <c r="CB25" s="338" t="str">
        <f t="shared" si="85"/>
        <v>Nmix</v>
      </c>
      <c r="CC25" s="338" t="str">
        <f t="shared" si="85"/>
        <v>N2</v>
      </c>
      <c r="CD25" s="338" t="str">
        <f t="shared" si="85"/>
        <v>OXN</v>
      </c>
      <c r="CE25" s="338" t="str">
        <f t="shared" si="85"/>
        <v>RDN</v>
      </c>
      <c r="CF25" s="337"/>
      <c r="CG25" s="338" t="str">
        <f t="shared" ref="CG25:CM25" si="86">BY25</f>
        <v>NOx</v>
      </c>
      <c r="CH25" s="338" t="str">
        <f t="shared" si="86"/>
        <v>NH3</v>
      </c>
      <c r="CI25" s="338" t="str">
        <f t="shared" si="86"/>
        <v>N2O</v>
      </c>
      <c r="CJ25" s="338" t="str">
        <f t="shared" si="86"/>
        <v>Nmix</v>
      </c>
      <c r="CK25" s="338" t="str">
        <f t="shared" si="86"/>
        <v>N2</v>
      </c>
      <c r="CL25" s="338" t="str">
        <f t="shared" si="86"/>
        <v>OXN</v>
      </c>
      <c r="CM25" s="338" t="str">
        <f t="shared" si="86"/>
        <v>RDN</v>
      </c>
      <c r="CN25" s="337"/>
      <c r="CO25" s="338" t="str">
        <f t="shared" ref="CO25:CU25" si="87">CG25</f>
        <v>NOx</v>
      </c>
      <c r="CP25" s="338" t="str">
        <f t="shared" si="87"/>
        <v>NH3</v>
      </c>
      <c r="CQ25" s="338" t="str">
        <f t="shared" si="87"/>
        <v>N2O</v>
      </c>
      <c r="CR25" s="338" t="str">
        <f t="shared" si="87"/>
        <v>Nmix</v>
      </c>
      <c r="CS25" s="338" t="str">
        <f t="shared" si="87"/>
        <v>N2</v>
      </c>
      <c r="CT25" s="338" t="str">
        <f t="shared" si="87"/>
        <v>OXN</v>
      </c>
      <c r="CU25" s="338" t="str">
        <f t="shared" si="87"/>
        <v>RDN</v>
      </c>
      <c r="CV25" s="337"/>
      <c r="CY25" s="279"/>
    </row>
    <row r="26" spans="1:106" s="277" customFormat="1" x14ac:dyDescent="0.25">
      <c r="A26" s="403"/>
      <c r="B26" s="403"/>
      <c r="D26" s="294" t="s">
        <v>930</v>
      </c>
      <c r="E26" s="295"/>
      <c r="F26" s="295"/>
      <c r="G26" s="295"/>
      <c r="H26" s="295"/>
      <c r="I26" s="295"/>
      <c r="J26" s="295"/>
      <c r="K26" s="295"/>
      <c r="L26" s="339">
        <f t="shared" ref="L26:BF26" si="88">SUM(L16:L24)</f>
        <v>113.75</v>
      </c>
      <c r="M26" s="336">
        <f t="shared" si="88"/>
        <v>17</v>
      </c>
      <c r="N26" s="340">
        <f t="shared" si="88"/>
        <v>12</v>
      </c>
      <c r="O26" s="340">
        <f t="shared" si="88"/>
        <v>17</v>
      </c>
      <c r="P26" s="340">
        <f t="shared" si="88"/>
        <v>33</v>
      </c>
      <c r="Q26" s="340">
        <f t="shared" si="88"/>
        <v>12</v>
      </c>
      <c r="R26" s="340">
        <f t="shared" si="88"/>
        <v>0</v>
      </c>
      <c r="S26" s="340">
        <f t="shared" si="88"/>
        <v>0</v>
      </c>
      <c r="T26" s="341">
        <f t="shared" si="88"/>
        <v>91</v>
      </c>
      <c r="U26" s="342">
        <f t="shared" si="88"/>
        <v>13.600000000000001</v>
      </c>
      <c r="V26" s="342">
        <f t="shared" si="88"/>
        <v>9.6000000000000014</v>
      </c>
      <c r="W26" s="342">
        <f t="shared" si="88"/>
        <v>13.600000000000001</v>
      </c>
      <c r="X26" s="342">
        <f t="shared" si="88"/>
        <v>27.999999999999996</v>
      </c>
      <c r="Y26" s="342">
        <f t="shared" si="88"/>
        <v>8.8000000000000007</v>
      </c>
      <c r="Z26" s="342">
        <f t="shared" si="88"/>
        <v>0</v>
      </c>
      <c r="AA26" s="342">
        <f t="shared" si="88"/>
        <v>0</v>
      </c>
      <c r="AB26" s="339">
        <f t="shared" si="88"/>
        <v>73.600000000000009</v>
      </c>
      <c r="AC26" s="342">
        <f t="shared" si="88"/>
        <v>0</v>
      </c>
      <c r="AD26" s="342">
        <f t="shared" si="88"/>
        <v>0</v>
      </c>
      <c r="AE26" s="342">
        <f t="shared" si="88"/>
        <v>0</v>
      </c>
      <c r="AF26" s="342">
        <f t="shared" si="88"/>
        <v>0</v>
      </c>
      <c r="AG26" s="342">
        <f t="shared" si="88"/>
        <v>0</v>
      </c>
      <c r="AH26" s="342">
        <f t="shared" si="88"/>
        <v>0</v>
      </c>
      <c r="AI26" s="342">
        <f t="shared" si="88"/>
        <v>0</v>
      </c>
      <c r="AJ26" s="339">
        <f t="shared" si="88"/>
        <v>0</v>
      </c>
      <c r="AK26" s="342">
        <f t="shared" si="88"/>
        <v>0</v>
      </c>
      <c r="AL26" s="342">
        <f t="shared" si="88"/>
        <v>0</v>
      </c>
      <c r="AM26" s="342">
        <f t="shared" si="88"/>
        <v>0</v>
      </c>
      <c r="AN26" s="342">
        <f t="shared" si="88"/>
        <v>0</v>
      </c>
      <c r="AO26" s="342">
        <f t="shared" si="88"/>
        <v>0</v>
      </c>
      <c r="AP26" s="342">
        <f t="shared" si="88"/>
        <v>0</v>
      </c>
      <c r="AQ26" s="342">
        <f t="shared" si="88"/>
        <v>0</v>
      </c>
      <c r="AR26" s="339">
        <f t="shared" si="88"/>
        <v>0</v>
      </c>
      <c r="AS26" s="342">
        <f t="shared" si="88"/>
        <v>0</v>
      </c>
      <c r="AT26" s="342">
        <f t="shared" si="88"/>
        <v>0</v>
      </c>
      <c r="AU26" s="342">
        <f t="shared" si="88"/>
        <v>0</v>
      </c>
      <c r="AV26" s="342">
        <f t="shared" si="88"/>
        <v>0</v>
      </c>
      <c r="AW26" s="342">
        <f t="shared" si="88"/>
        <v>0</v>
      </c>
      <c r="AX26" s="342">
        <f t="shared" si="88"/>
        <v>0</v>
      </c>
      <c r="AY26" s="342">
        <f t="shared" si="88"/>
        <v>0</v>
      </c>
      <c r="AZ26" s="339">
        <f t="shared" si="88"/>
        <v>0</v>
      </c>
      <c r="BA26" s="342">
        <f t="shared" si="88"/>
        <v>0</v>
      </c>
      <c r="BB26" s="342">
        <f t="shared" si="88"/>
        <v>0</v>
      </c>
      <c r="BC26" s="342">
        <f t="shared" si="88"/>
        <v>0</v>
      </c>
      <c r="BD26" s="342">
        <f t="shared" si="88"/>
        <v>0</v>
      </c>
      <c r="BE26" s="342">
        <f t="shared" si="88"/>
        <v>0</v>
      </c>
      <c r="BF26" s="342">
        <f t="shared" si="88"/>
        <v>0</v>
      </c>
      <c r="BG26" s="342">
        <f t="shared" ref="BG26:CV26" si="89">SUM(BG16:BG24)</f>
        <v>0</v>
      </c>
      <c r="BH26" s="339">
        <f t="shared" si="89"/>
        <v>0</v>
      </c>
      <c r="BI26" s="342">
        <f t="shared" si="89"/>
        <v>0</v>
      </c>
      <c r="BJ26" s="342">
        <f t="shared" si="89"/>
        <v>0</v>
      </c>
      <c r="BK26" s="342">
        <f t="shared" si="89"/>
        <v>0</v>
      </c>
      <c r="BL26" s="342">
        <f t="shared" si="89"/>
        <v>0</v>
      </c>
      <c r="BM26" s="342">
        <f t="shared" si="89"/>
        <v>0</v>
      </c>
      <c r="BN26" s="342">
        <f t="shared" si="89"/>
        <v>0</v>
      </c>
      <c r="BO26" s="342">
        <f t="shared" si="89"/>
        <v>0</v>
      </c>
      <c r="BP26" s="339">
        <f t="shared" si="89"/>
        <v>0</v>
      </c>
      <c r="BQ26" s="342">
        <f t="shared" si="89"/>
        <v>0</v>
      </c>
      <c r="BR26" s="342">
        <f t="shared" si="89"/>
        <v>0</v>
      </c>
      <c r="BS26" s="342">
        <f t="shared" si="89"/>
        <v>0</v>
      </c>
      <c r="BT26" s="342">
        <f t="shared" si="89"/>
        <v>0</v>
      </c>
      <c r="BU26" s="342">
        <f t="shared" si="89"/>
        <v>0</v>
      </c>
      <c r="BV26" s="342">
        <f t="shared" si="89"/>
        <v>0</v>
      </c>
      <c r="BW26" s="342">
        <f t="shared" si="89"/>
        <v>0</v>
      </c>
      <c r="BX26" s="339">
        <f t="shared" si="89"/>
        <v>0</v>
      </c>
      <c r="BY26" s="342">
        <f t="shared" si="89"/>
        <v>0</v>
      </c>
      <c r="BZ26" s="342">
        <f t="shared" si="89"/>
        <v>0</v>
      </c>
      <c r="CA26" s="342">
        <f t="shared" si="89"/>
        <v>0</v>
      </c>
      <c r="CB26" s="342">
        <f t="shared" si="89"/>
        <v>0</v>
      </c>
      <c r="CC26" s="342">
        <f t="shared" si="89"/>
        <v>0</v>
      </c>
      <c r="CD26" s="342">
        <f t="shared" si="89"/>
        <v>0</v>
      </c>
      <c r="CE26" s="342">
        <f t="shared" si="89"/>
        <v>0</v>
      </c>
      <c r="CF26" s="339">
        <f t="shared" si="89"/>
        <v>0</v>
      </c>
      <c r="CG26" s="342">
        <f t="shared" si="89"/>
        <v>0</v>
      </c>
      <c r="CH26" s="342">
        <f t="shared" si="89"/>
        <v>0</v>
      </c>
      <c r="CI26" s="342">
        <f t="shared" si="89"/>
        <v>0</v>
      </c>
      <c r="CJ26" s="342">
        <f t="shared" si="89"/>
        <v>0</v>
      </c>
      <c r="CK26" s="342">
        <f t="shared" si="89"/>
        <v>0</v>
      </c>
      <c r="CL26" s="342">
        <f t="shared" si="89"/>
        <v>0</v>
      </c>
      <c r="CM26" s="342">
        <f t="shared" si="89"/>
        <v>0</v>
      </c>
      <c r="CN26" s="339">
        <f t="shared" si="89"/>
        <v>0</v>
      </c>
      <c r="CO26" s="342">
        <f t="shared" si="89"/>
        <v>0</v>
      </c>
      <c r="CP26" s="342">
        <f t="shared" si="89"/>
        <v>0</v>
      </c>
      <c r="CQ26" s="342">
        <f t="shared" si="89"/>
        <v>0</v>
      </c>
      <c r="CR26" s="342">
        <f t="shared" si="89"/>
        <v>0</v>
      </c>
      <c r="CS26" s="342">
        <f t="shared" si="89"/>
        <v>0</v>
      </c>
      <c r="CT26" s="342">
        <f t="shared" si="89"/>
        <v>0</v>
      </c>
      <c r="CU26" s="342">
        <f t="shared" si="89"/>
        <v>0</v>
      </c>
      <c r="CV26" s="339">
        <f t="shared" si="89"/>
        <v>0</v>
      </c>
      <c r="CY26" s="279"/>
    </row>
    <row r="27" spans="1:106" s="277" customFormat="1" x14ac:dyDescent="0.25">
      <c r="A27" s="403"/>
      <c r="B27" s="403"/>
      <c r="D27" s="279"/>
      <c r="E27" s="295"/>
      <c r="F27" s="295"/>
      <c r="G27" s="295"/>
      <c r="H27" s="295"/>
      <c r="I27" s="295"/>
      <c r="J27" s="295"/>
      <c r="K27" s="295"/>
      <c r="L27" s="343"/>
      <c r="M27" s="343"/>
      <c r="N27" s="343"/>
      <c r="O27" s="343"/>
      <c r="P27" s="343"/>
      <c r="Q27" s="343"/>
      <c r="R27" s="343"/>
      <c r="S27" s="343"/>
      <c r="T27" s="343"/>
      <c r="U27" s="343"/>
      <c r="V27" s="343"/>
      <c r="W27" s="343"/>
      <c r="X27" s="343"/>
      <c r="Y27" s="343"/>
      <c r="Z27" s="343"/>
      <c r="AA27" s="343"/>
      <c r="AB27" s="343"/>
      <c r="AC27" s="337"/>
      <c r="AD27" s="337"/>
      <c r="AE27" s="337"/>
      <c r="AF27" s="337"/>
      <c r="AG27" s="337"/>
      <c r="AH27" s="337"/>
      <c r="AI27" s="337"/>
      <c r="AJ27" s="343"/>
      <c r="AK27" s="337"/>
      <c r="AL27" s="337"/>
      <c r="AM27" s="337"/>
      <c r="AN27" s="337"/>
      <c r="AO27" s="337"/>
      <c r="AP27" s="337"/>
      <c r="AQ27" s="337"/>
      <c r="AR27" s="343"/>
      <c r="AS27" s="337"/>
      <c r="AT27" s="337"/>
      <c r="AU27" s="337"/>
      <c r="AV27" s="337"/>
      <c r="AW27" s="337"/>
      <c r="AX27" s="337"/>
      <c r="AY27" s="337"/>
      <c r="AZ27" s="343"/>
      <c r="BA27" s="337"/>
      <c r="BB27" s="337"/>
      <c r="BC27" s="337"/>
      <c r="BD27" s="337"/>
      <c r="BE27" s="337"/>
      <c r="BF27" s="337"/>
      <c r="BG27" s="337"/>
      <c r="BH27" s="343"/>
      <c r="BI27" s="337"/>
      <c r="BJ27" s="337"/>
      <c r="BK27" s="337"/>
      <c r="BL27" s="337"/>
      <c r="BM27" s="337"/>
      <c r="BN27" s="337"/>
      <c r="BO27" s="337"/>
      <c r="BP27" s="343"/>
      <c r="BQ27" s="337"/>
      <c r="BR27" s="337"/>
      <c r="BS27" s="337"/>
      <c r="BT27" s="337"/>
      <c r="BU27" s="337"/>
      <c r="BV27" s="337"/>
      <c r="BW27" s="337"/>
      <c r="BX27" s="343"/>
      <c r="BY27" s="337"/>
      <c r="BZ27" s="337"/>
      <c r="CA27" s="337"/>
      <c r="CB27" s="337"/>
      <c r="CC27" s="337"/>
      <c r="CD27" s="337"/>
      <c r="CE27" s="337"/>
      <c r="CF27" s="343"/>
      <c r="CG27" s="337"/>
      <c r="CH27" s="337"/>
      <c r="CI27" s="337"/>
      <c r="CJ27" s="337"/>
      <c r="CK27" s="337"/>
      <c r="CL27" s="337"/>
      <c r="CM27" s="337"/>
      <c r="CN27" s="343"/>
      <c r="CO27" s="337"/>
      <c r="CP27" s="337"/>
      <c r="CQ27" s="337"/>
      <c r="CR27" s="337"/>
      <c r="CS27" s="337"/>
      <c r="CT27" s="337"/>
      <c r="CU27" s="337"/>
      <c r="CV27" s="343"/>
      <c r="CY27" s="279"/>
    </row>
    <row r="28" spans="1:106" s="277" customFormat="1" ht="15.75" thickBot="1" x14ac:dyDescent="0.3">
      <c r="A28" s="404"/>
      <c r="B28" s="404"/>
      <c r="C28" s="281"/>
      <c r="D28" s="276"/>
      <c r="E28" s="297"/>
      <c r="F28" s="297"/>
      <c r="G28" s="297"/>
      <c r="H28" s="297"/>
      <c r="I28" s="297"/>
      <c r="J28" s="297"/>
      <c r="K28" s="297"/>
      <c r="L28" s="344"/>
      <c r="M28" s="345"/>
      <c r="N28" s="345"/>
      <c r="O28" s="345"/>
      <c r="P28" s="345"/>
      <c r="Q28" s="345"/>
      <c r="R28" s="345"/>
      <c r="S28" s="345"/>
      <c r="T28" s="344"/>
      <c r="U28" s="345"/>
      <c r="V28" s="345"/>
      <c r="W28" s="345"/>
      <c r="X28" s="345"/>
      <c r="Y28" s="345"/>
      <c r="Z28" s="345"/>
      <c r="AA28" s="345"/>
      <c r="AB28" s="344"/>
      <c r="AC28" s="345"/>
      <c r="AD28" s="345"/>
      <c r="AE28" s="345"/>
      <c r="AF28" s="345"/>
      <c r="AG28" s="345"/>
      <c r="AH28" s="345"/>
      <c r="AI28" s="345"/>
      <c r="AJ28" s="344"/>
      <c r="AK28" s="345"/>
      <c r="AL28" s="345"/>
      <c r="AM28" s="345"/>
      <c r="AN28" s="345"/>
      <c r="AO28" s="345"/>
      <c r="AP28" s="345"/>
      <c r="AQ28" s="345"/>
      <c r="AR28" s="344"/>
      <c r="AS28" s="345"/>
      <c r="AT28" s="345"/>
      <c r="AU28" s="345"/>
      <c r="AV28" s="345"/>
      <c r="AW28" s="345"/>
      <c r="AX28" s="345"/>
      <c r="AY28" s="345"/>
      <c r="AZ28" s="344"/>
      <c r="BA28" s="345"/>
      <c r="BB28" s="345"/>
      <c r="BC28" s="345"/>
      <c r="BD28" s="345"/>
      <c r="BE28" s="345"/>
      <c r="BF28" s="345"/>
      <c r="BG28" s="345"/>
      <c r="BH28" s="344"/>
      <c r="BI28" s="345"/>
      <c r="BJ28" s="345"/>
      <c r="BK28" s="345"/>
      <c r="BL28" s="345"/>
      <c r="BM28" s="345"/>
      <c r="BN28" s="345"/>
      <c r="BO28" s="345"/>
      <c r="BP28" s="344"/>
      <c r="BQ28" s="345"/>
      <c r="BR28" s="345"/>
      <c r="BS28" s="345"/>
      <c r="BT28" s="345"/>
      <c r="BU28" s="345"/>
      <c r="BV28" s="345"/>
      <c r="BW28" s="345"/>
      <c r="BX28" s="344"/>
      <c r="BY28" s="345"/>
      <c r="BZ28" s="345"/>
      <c r="CA28" s="345"/>
      <c r="CB28" s="345"/>
      <c r="CC28" s="345"/>
      <c r="CD28" s="345"/>
      <c r="CE28" s="345"/>
      <c r="CF28" s="344"/>
      <c r="CG28" s="345"/>
      <c r="CH28" s="345"/>
      <c r="CI28" s="345"/>
      <c r="CJ28" s="345"/>
      <c r="CK28" s="345"/>
      <c r="CL28" s="345"/>
      <c r="CM28" s="345"/>
      <c r="CN28" s="344"/>
      <c r="CO28" s="345"/>
      <c r="CP28" s="345"/>
      <c r="CQ28" s="345"/>
      <c r="CR28" s="345"/>
      <c r="CS28" s="345"/>
      <c r="CT28" s="345"/>
      <c r="CU28" s="345"/>
      <c r="CV28" s="344"/>
      <c r="CW28" s="281"/>
      <c r="CX28" s="281"/>
      <c r="CY28" s="276"/>
      <c r="CZ28" s="281"/>
      <c r="DA28" s="281"/>
      <c r="DB28" s="281"/>
    </row>
    <row r="29" spans="1:106" s="277" customFormat="1" x14ac:dyDescent="0.25">
      <c r="A29" s="403"/>
      <c r="B29" s="403"/>
      <c r="C29" s="279" t="s">
        <v>931</v>
      </c>
      <c r="E29" s="298"/>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row>
    <row r="30" spans="1:106" s="277" customFormat="1" x14ac:dyDescent="0.25">
      <c r="A30" s="403"/>
      <c r="B30" s="403"/>
      <c r="C30" s="279"/>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row>
    <row r="31" spans="1:106" s="277" customFormat="1" x14ac:dyDescent="0.25">
      <c r="A31" s="403"/>
      <c r="B31" s="403"/>
      <c r="C31" s="279"/>
      <c r="D31" s="299" t="s">
        <v>47</v>
      </c>
      <c r="E31" s="284" t="str">
        <f>E15</f>
        <v>NOx</v>
      </c>
      <c r="F31" s="284" t="str">
        <f t="shared" ref="F31:K31" si="90">F15</f>
        <v>NH3</v>
      </c>
      <c r="G31" s="284" t="str">
        <f t="shared" si="90"/>
        <v>N2O</v>
      </c>
      <c r="H31" s="284" t="str">
        <f t="shared" si="90"/>
        <v>Nmix</v>
      </c>
      <c r="I31" s="284" t="str">
        <f t="shared" si="90"/>
        <v>N2</v>
      </c>
      <c r="J31" s="284" t="str">
        <f t="shared" si="90"/>
        <v>OXN</v>
      </c>
      <c r="K31" s="284" t="str">
        <f t="shared" si="90"/>
        <v>RDN</v>
      </c>
      <c r="L31" s="346" t="s">
        <v>929</v>
      </c>
      <c r="M31" s="347"/>
      <c r="N31" s="347"/>
      <c r="O31" s="347"/>
      <c r="P31" s="347"/>
      <c r="Q31" s="347"/>
      <c r="R31" s="347"/>
      <c r="S31" s="347"/>
      <c r="T31" s="430" t="s">
        <v>932</v>
      </c>
      <c r="AB31" s="407" t="s">
        <v>961</v>
      </c>
      <c r="AC31" s="337"/>
      <c r="AD31" s="337"/>
      <c r="AE31" s="337"/>
      <c r="AF31" s="337"/>
      <c r="AG31" s="337"/>
      <c r="AH31" s="337"/>
      <c r="AI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row>
    <row r="32" spans="1:106" s="277" customFormat="1" x14ac:dyDescent="0.25">
      <c r="A32" s="403"/>
      <c r="B32" s="403"/>
      <c r="C32" s="279"/>
      <c r="D32" s="301"/>
      <c r="E32" s="284"/>
      <c r="F32" s="302"/>
      <c r="G32" s="302"/>
      <c r="H32" s="302"/>
      <c r="I32" s="302"/>
      <c r="J32" s="302"/>
      <c r="K32" s="302"/>
      <c r="L32" s="348" t="s">
        <v>54</v>
      </c>
      <c r="M32" s="349"/>
      <c r="N32" s="349"/>
      <c r="O32" s="349"/>
      <c r="P32" s="349"/>
      <c r="Q32" s="349"/>
      <c r="R32" s="349"/>
      <c r="S32" s="349"/>
      <c r="T32" s="431" t="s">
        <v>532</v>
      </c>
      <c r="AB32" s="408" t="s">
        <v>54</v>
      </c>
      <c r="AC32" s="337"/>
      <c r="AD32" s="337"/>
      <c r="AE32" s="337"/>
      <c r="AF32" s="337"/>
      <c r="AG32" s="337"/>
      <c r="AH32" s="337"/>
      <c r="AI32" s="337"/>
      <c r="AK32" s="337"/>
      <c r="AL32" s="337"/>
      <c r="AM32" s="337"/>
      <c r="AN32" s="337"/>
      <c r="AO32" s="337"/>
      <c r="AP32" s="337"/>
      <c r="AQ32" s="337"/>
      <c r="AR32" s="337"/>
      <c r="AS32" s="337"/>
      <c r="AT32" s="337"/>
      <c r="AU32" s="337"/>
      <c r="AV32" s="337"/>
      <c r="AW32" s="337"/>
      <c r="AX32" s="337"/>
      <c r="AY32" s="337"/>
      <c r="AZ32" s="337"/>
      <c r="BA32" s="337"/>
      <c r="BB32" s="337"/>
      <c r="BC32" s="337"/>
      <c r="BD32" s="337"/>
      <c r="BE32" s="337"/>
      <c r="BF32" s="337"/>
      <c r="BG32" s="337"/>
      <c r="BH32" s="337"/>
      <c r="BI32" s="337"/>
      <c r="BJ32" s="337"/>
      <c r="BK32" s="337"/>
      <c r="BL32" s="337"/>
      <c r="BM32" s="337"/>
      <c r="BN32" s="337"/>
      <c r="BO32" s="337"/>
      <c r="BP32" s="337"/>
      <c r="BQ32" s="337"/>
      <c r="BR32" s="337"/>
      <c r="BS32" s="337"/>
      <c r="BT32" s="337"/>
      <c r="BU32" s="337"/>
      <c r="BV32" s="337"/>
      <c r="BW32" s="337"/>
      <c r="BX32" s="337"/>
      <c r="BY32" s="337"/>
      <c r="BZ32" s="337"/>
      <c r="CA32" s="337"/>
      <c r="CB32" s="337"/>
      <c r="CC32" s="337"/>
      <c r="CD32" s="337"/>
      <c r="CE32" s="337"/>
      <c r="CF32" s="337"/>
      <c r="CG32" s="337"/>
      <c r="CH32" s="337"/>
      <c r="CI32" s="337"/>
      <c r="CJ32" s="337"/>
      <c r="CK32" s="337"/>
      <c r="CL32" s="337"/>
      <c r="CM32" s="337"/>
      <c r="CN32" s="337"/>
      <c r="CO32" s="337"/>
      <c r="CP32" s="337"/>
      <c r="CQ32" s="337"/>
      <c r="CR32" s="337"/>
      <c r="CS32" s="337"/>
      <c r="CT32" s="337"/>
      <c r="CU32" s="337"/>
      <c r="CV32" s="337"/>
    </row>
    <row r="33" spans="1:103" s="277" customFormat="1" x14ac:dyDescent="0.25">
      <c r="A33" s="403"/>
      <c r="B33" s="403"/>
      <c r="D33" s="301">
        <f>E14</f>
        <v>2018</v>
      </c>
      <c r="E33" s="293">
        <f>SUM(E16:E24)</f>
        <v>21.25</v>
      </c>
      <c r="F33" s="293">
        <f t="shared" ref="F33:K33" si="91">SUM(F16:F24)</f>
        <v>15</v>
      </c>
      <c r="G33" s="293">
        <f t="shared" si="91"/>
        <v>21.25</v>
      </c>
      <c r="H33" s="293">
        <f t="shared" si="91"/>
        <v>41.25</v>
      </c>
      <c r="I33" s="293">
        <f t="shared" si="91"/>
        <v>15</v>
      </c>
      <c r="J33" s="293">
        <f t="shared" si="91"/>
        <v>0</v>
      </c>
      <c r="K33" s="293">
        <f t="shared" si="91"/>
        <v>0</v>
      </c>
      <c r="L33" s="342">
        <f>L26</f>
        <v>113.75</v>
      </c>
      <c r="M33" s="337"/>
      <c r="N33" s="337"/>
      <c r="O33" s="337"/>
      <c r="P33" s="337"/>
      <c r="Q33" s="337"/>
      <c r="R33" s="337"/>
      <c r="S33" s="337"/>
      <c r="T33" s="432"/>
      <c r="AB33" s="409">
        <f>0.5*L33</f>
        <v>56.875</v>
      </c>
      <c r="AC33" s="337"/>
      <c r="AD33" s="337"/>
      <c r="AE33" s="337"/>
      <c r="AF33" s="337"/>
      <c r="AG33" s="337"/>
      <c r="AH33" s="337"/>
      <c r="AI33" s="337"/>
      <c r="AK33" s="337"/>
      <c r="AL33" s="337"/>
      <c r="AM33" s="337"/>
      <c r="AN33" s="337"/>
      <c r="AO33" s="337"/>
      <c r="AP33" s="337"/>
      <c r="AQ33" s="337"/>
      <c r="AR33" s="337"/>
      <c r="AS33" s="337"/>
      <c r="AT33" s="337"/>
      <c r="AU33" s="337"/>
      <c r="AV33" s="337"/>
      <c r="AW33" s="337"/>
      <c r="AX33" s="337"/>
      <c r="AY33" s="337"/>
      <c r="AZ33" s="337"/>
      <c r="BA33" s="337"/>
      <c r="BB33" s="337"/>
      <c r="BC33" s="337"/>
      <c r="BD33" s="337"/>
      <c r="BE33" s="337"/>
      <c r="BF33" s="337"/>
      <c r="BG33" s="337"/>
      <c r="BH33" s="337"/>
      <c r="BI33" s="337"/>
      <c r="BJ33" s="337"/>
      <c r="BK33" s="337"/>
      <c r="BL33" s="337"/>
      <c r="BM33" s="337"/>
      <c r="BN33" s="337"/>
      <c r="BO33" s="337"/>
      <c r="BP33" s="337"/>
      <c r="BQ33" s="337"/>
      <c r="BR33" s="337"/>
      <c r="BS33" s="337"/>
      <c r="BT33" s="337"/>
      <c r="BU33" s="337"/>
      <c r="BV33" s="337"/>
      <c r="BW33" s="337"/>
      <c r="BX33" s="337"/>
      <c r="BY33" s="337"/>
      <c r="BZ33" s="337"/>
      <c r="CA33" s="337"/>
      <c r="CB33" s="337"/>
      <c r="CC33" s="337"/>
      <c r="CD33" s="337"/>
      <c r="CE33" s="337"/>
      <c r="CF33" s="337"/>
      <c r="CG33" s="337"/>
      <c r="CH33" s="337"/>
      <c r="CI33" s="337"/>
      <c r="CJ33" s="337"/>
      <c r="CK33" s="337"/>
      <c r="CL33" s="337"/>
      <c r="CM33" s="337"/>
      <c r="CN33" s="337"/>
      <c r="CO33" s="337"/>
      <c r="CP33" s="337"/>
      <c r="CQ33" s="337"/>
      <c r="CR33" s="337"/>
      <c r="CS33" s="337"/>
      <c r="CT33" s="337"/>
      <c r="CU33" s="337"/>
      <c r="CV33" s="337"/>
    </row>
    <row r="34" spans="1:103" s="277" customFormat="1" x14ac:dyDescent="0.25">
      <c r="A34" s="403"/>
      <c r="B34" s="403"/>
      <c r="D34" s="301">
        <f>M14</f>
        <v>2020</v>
      </c>
      <c r="E34" s="304">
        <f t="shared" ref="E34:K34" si="92">M26</f>
        <v>17</v>
      </c>
      <c r="F34" s="304">
        <f t="shared" si="92"/>
        <v>12</v>
      </c>
      <c r="G34" s="304">
        <f t="shared" si="92"/>
        <v>17</v>
      </c>
      <c r="H34" s="304">
        <f t="shared" si="92"/>
        <v>33</v>
      </c>
      <c r="I34" s="304">
        <f t="shared" si="92"/>
        <v>12</v>
      </c>
      <c r="J34" s="304">
        <f t="shared" si="92"/>
        <v>0</v>
      </c>
      <c r="K34" s="304">
        <f t="shared" si="92"/>
        <v>0</v>
      </c>
      <c r="L34" s="342">
        <f t="shared" ref="L34" si="93">T26</f>
        <v>91</v>
      </c>
      <c r="M34" s="337"/>
      <c r="N34" s="337"/>
      <c r="O34" s="337"/>
      <c r="P34" s="337"/>
      <c r="Q34" s="337"/>
      <c r="R34" s="337"/>
      <c r="S34" s="337"/>
      <c r="T34" s="432">
        <f t="shared" ref="T34:T44" si="94">IF(L34&gt;0,($L$33-L34)/$L$33,"")</f>
        <v>0.2</v>
      </c>
      <c r="AB34" s="409">
        <f>AB33</f>
        <v>56.875</v>
      </c>
      <c r="AC34" s="337"/>
      <c r="AD34" s="337"/>
      <c r="AE34" s="337"/>
      <c r="AF34" s="337"/>
      <c r="AG34" s="337"/>
      <c r="AH34" s="337"/>
      <c r="AI34" s="337"/>
      <c r="AK34" s="337"/>
      <c r="AL34" s="337"/>
      <c r="AM34" s="337"/>
      <c r="AN34" s="337"/>
      <c r="AO34" s="337"/>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c r="CD34" s="337"/>
      <c r="CE34" s="337"/>
      <c r="CF34" s="337"/>
      <c r="CG34" s="337"/>
      <c r="CH34" s="337"/>
      <c r="CI34" s="337"/>
      <c r="CJ34" s="337"/>
      <c r="CK34" s="337"/>
      <c r="CL34" s="337"/>
      <c r="CM34" s="337"/>
      <c r="CN34" s="337"/>
      <c r="CO34" s="337"/>
      <c r="CP34" s="337"/>
      <c r="CQ34" s="337"/>
      <c r="CR34" s="337"/>
      <c r="CS34" s="337"/>
      <c r="CT34" s="337"/>
      <c r="CU34" s="337"/>
      <c r="CV34" s="337"/>
      <c r="CY34" s="279"/>
    </row>
    <row r="35" spans="1:103" s="277" customFormat="1" x14ac:dyDescent="0.25">
      <c r="A35" s="403"/>
      <c r="B35" s="403"/>
      <c r="D35" s="301">
        <f>U14</f>
        <v>2022</v>
      </c>
      <c r="E35" s="293">
        <f t="shared" ref="E35:K35" si="95">U26</f>
        <v>13.600000000000001</v>
      </c>
      <c r="F35" s="293">
        <f t="shared" si="95"/>
        <v>9.6000000000000014</v>
      </c>
      <c r="G35" s="293">
        <f t="shared" si="95"/>
        <v>13.600000000000001</v>
      </c>
      <c r="H35" s="293">
        <f t="shared" si="95"/>
        <v>27.999999999999996</v>
      </c>
      <c r="I35" s="293">
        <f t="shared" si="95"/>
        <v>8.8000000000000007</v>
      </c>
      <c r="J35" s="293">
        <f t="shared" si="95"/>
        <v>0</v>
      </c>
      <c r="K35" s="293">
        <f t="shared" si="95"/>
        <v>0</v>
      </c>
      <c r="L35" s="342">
        <f t="shared" ref="L35" si="96">AB26</f>
        <v>73.600000000000009</v>
      </c>
      <c r="M35" s="337"/>
      <c r="N35" s="337"/>
      <c r="O35" s="337"/>
      <c r="P35" s="337"/>
      <c r="Q35" s="337"/>
      <c r="R35" s="337"/>
      <c r="S35" s="337"/>
      <c r="T35" s="432">
        <f t="shared" si="94"/>
        <v>0.35296703296703291</v>
      </c>
      <c r="AB35" s="409">
        <f t="shared" ref="AB35:AB44" si="97">AB34</f>
        <v>56.875</v>
      </c>
      <c r="AC35" s="337"/>
      <c r="AD35" s="337"/>
      <c r="AE35" s="337"/>
      <c r="AF35" s="337"/>
      <c r="AG35" s="337"/>
      <c r="AH35" s="337"/>
      <c r="AI35" s="337"/>
      <c r="AK35" s="337"/>
      <c r="AL35" s="337"/>
      <c r="AM35" s="337"/>
      <c r="AN35" s="337"/>
      <c r="AO35" s="337"/>
      <c r="AP35" s="337"/>
      <c r="AQ35" s="337"/>
      <c r="AR35" s="337"/>
      <c r="AS35" s="337"/>
      <c r="AT35" s="337"/>
      <c r="AU35" s="337"/>
      <c r="AV35" s="337"/>
      <c r="AW35" s="337"/>
      <c r="AX35" s="337"/>
      <c r="AY35" s="337"/>
      <c r="AZ35" s="337"/>
      <c r="BA35" s="337"/>
      <c r="BB35" s="337"/>
      <c r="BC35" s="337"/>
      <c r="BD35" s="337"/>
      <c r="BE35" s="337"/>
      <c r="BF35" s="337"/>
      <c r="BG35" s="337"/>
      <c r="BH35" s="337"/>
      <c r="BI35" s="337"/>
      <c r="BJ35" s="337"/>
      <c r="BK35" s="337"/>
      <c r="BL35" s="337"/>
      <c r="BM35" s="337"/>
      <c r="BN35" s="337"/>
      <c r="BO35" s="337"/>
      <c r="BP35" s="337"/>
      <c r="BQ35" s="337"/>
      <c r="BR35" s="337"/>
      <c r="BS35" s="337"/>
      <c r="BT35" s="337"/>
      <c r="BU35" s="337"/>
      <c r="BV35" s="337"/>
      <c r="BW35" s="337"/>
      <c r="BX35" s="337"/>
      <c r="BY35" s="337"/>
      <c r="BZ35" s="337"/>
      <c r="CA35" s="337"/>
      <c r="CB35" s="337"/>
      <c r="CC35" s="337"/>
      <c r="CD35" s="337"/>
      <c r="CE35" s="337"/>
      <c r="CF35" s="337"/>
      <c r="CG35" s="337"/>
      <c r="CH35" s="337"/>
      <c r="CI35" s="337"/>
      <c r="CJ35" s="337"/>
      <c r="CK35" s="337"/>
      <c r="CL35" s="337"/>
      <c r="CM35" s="337"/>
      <c r="CN35" s="337"/>
      <c r="CO35" s="337"/>
      <c r="CP35" s="337"/>
      <c r="CQ35" s="337"/>
      <c r="CR35" s="337"/>
      <c r="CS35" s="337"/>
      <c r="CT35" s="337"/>
      <c r="CU35" s="337"/>
      <c r="CV35" s="337"/>
      <c r="CY35" s="279"/>
    </row>
    <row r="36" spans="1:103" s="277" customFormat="1" x14ac:dyDescent="0.25">
      <c r="A36" s="403"/>
      <c r="B36" s="403"/>
      <c r="D36" s="301">
        <f>AJ14</f>
        <v>2024</v>
      </c>
      <c r="E36" s="305">
        <f t="shared" ref="E36:K36" si="98">AC26</f>
        <v>0</v>
      </c>
      <c r="F36" s="305">
        <f t="shared" si="98"/>
        <v>0</v>
      </c>
      <c r="G36" s="305">
        <f t="shared" si="98"/>
        <v>0</v>
      </c>
      <c r="H36" s="305">
        <f t="shared" si="98"/>
        <v>0</v>
      </c>
      <c r="I36" s="305">
        <f t="shared" si="98"/>
        <v>0</v>
      </c>
      <c r="J36" s="305">
        <f t="shared" si="98"/>
        <v>0</v>
      </c>
      <c r="K36" s="305">
        <f t="shared" si="98"/>
        <v>0</v>
      </c>
      <c r="L36" s="342">
        <f t="shared" ref="L36" si="99">AJ26</f>
        <v>0</v>
      </c>
      <c r="M36" s="337"/>
      <c r="N36" s="337"/>
      <c r="O36" s="337"/>
      <c r="P36" s="337"/>
      <c r="Q36" s="337"/>
      <c r="R36" s="337"/>
      <c r="S36" s="337"/>
      <c r="T36" s="432" t="str">
        <f t="shared" si="94"/>
        <v/>
      </c>
      <c r="AB36" s="409">
        <f t="shared" si="97"/>
        <v>56.875</v>
      </c>
      <c r="AC36" s="337"/>
      <c r="AD36" s="337"/>
      <c r="AE36" s="337"/>
      <c r="AF36" s="337"/>
      <c r="AG36" s="337"/>
      <c r="AH36" s="337"/>
      <c r="AI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7"/>
      <c r="BT36" s="337"/>
      <c r="BU36" s="337"/>
      <c r="BV36" s="337"/>
      <c r="BW36" s="337"/>
      <c r="BX36" s="337"/>
      <c r="BY36" s="337"/>
      <c r="BZ36" s="337"/>
      <c r="CA36" s="337"/>
      <c r="CB36" s="337"/>
      <c r="CC36" s="337"/>
      <c r="CD36" s="337"/>
      <c r="CE36" s="337"/>
      <c r="CF36" s="337"/>
      <c r="CG36" s="337"/>
      <c r="CH36" s="337"/>
      <c r="CI36" s="337"/>
      <c r="CJ36" s="337"/>
      <c r="CK36" s="337"/>
      <c r="CL36" s="337"/>
      <c r="CM36" s="337"/>
      <c r="CN36" s="337"/>
      <c r="CO36" s="337"/>
      <c r="CP36" s="337"/>
      <c r="CQ36" s="337"/>
      <c r="CR36" s="337"/>
      <c r="CS36" s="337"/>
      <c r="CT36" s="337"/>
      <c r="CU36" s="337"/>
      <c r="CV36" s="337"/>
      <c r="CY36" s="279"/>
    </row>
    <row r="37" spans="1:103" s="277" customFormat="1" x14ac:dyDescent="0.25">
      <c r="A37" s="403"/>
      <c r="B37" s="403"/>
      <c r="D37" s="301">
        <f>AR14</f>
        <v>2026</v>
      </c>
      <c r="E37" s="293">
        <f t="shared" ref="E37:K37" si="100">AK26</f>
        <v>0</v>
      </c>
      <c r="F37" s="293">
        <f t="shared" si="100"/>
        <v>0</v>
      </c>
      <c r="G37" s="293">
        <f t="shared" si="100"/>
        <v>0</v>
      </c>
      <c r="H37" s="293">
        <f t="shared" si="100"/>
        <v>0</v>
      </c>
      <c r="I37" s="293">
        <f t="shared" si="100"/>
        <v>0</v>
      </c>
      <c r="J37" s="293">
        <f t="shared" si="100"/>
        <v>0</v>
      </c>
      <c r="K37" s="293">
        <f t="shared" si="100"/>
        <v>0</v>
      </c>
      <c r="L37" s="342">
        <f t="shared" ref="L37" si="101">AR26</f>
        <v>0</v>
      </c>
      <c r="M37" s="337"/>
      <c r="N37" s="337"/>
      <c r="O37" s="337"/>
      <c r="P37" s="337"/>
      <c r="Q37" s="337"/>
      <c r="R37" s="337"/>
      <c r="S37" s="337"/>
      <c r="T37" s="432" t="str">
        <f t="shared" si="94"/>
        <v/>
      </c>
      <c r="AB37" s="409">
        <f t="shared" si="97"/>
        <v>56.875</v>
      </c>
      <c r="AC37" s="337"/>
      <c r="AD37" s="337"/>
      <c r="AE37" s="337"/>
      <c r="AF37" s="337"/>
      <c r="AG37" s="337"/>
      <c r="AH37" s="337"/>
      <c r="AI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7"/>
      <c r="BT37" s="337"/>
      <c r="BU37" s="337"/>
      <c r="BV37" s="337"/>
      <c r="BW37" s="337"/>
      <c r="BX37" s="337"/>
      <c r="BY37" s="337"/>
      <c r="BZ37" s="337"/>
      <c r="CA37" s="337"/>
      <c r="CB37" s="337"/>
      <c r="CC37" s="337"/>
      <c r="CD37" s="337"/>
      <c r="CE37" s="337"/>
      <c r="CF37" s="337"/>
      <c r="CG37" s="337"/>
      <c r="CH37" s="337"/>
      <c r="CI37" s="337"/>
      <c r="CJ37" s="337"/>
      <c r="CK37" s="337"/>
      <c r="CL37" s="337"/>
      <c r="CM37" s="337"/>
      <c r="CN37" s="337"/>
      <c r="CO37" s="337"/>
      <c r="CP37" s="337"/>
      <c r="CQ37" s="337"/>
      <c r="CR37" s="337"/>
      <c r="CS37" s="337"/>
      <c r="CT37" s="337"/>
      <c r="CU37" s="337"/>
      <c r="CV37" s="337"/>
      <c r="CY37" s="279"/>
    </row>
    <row r="38" spans="1:103" s="277" customFormat="1" x14ac:dyDescent="0.25">
      <c r="A38" s="403"/>
      <c r="B38" s="403"/>
      <c r="D38" s="301">
        <f>AZ14</f>
        <v>2028</v>
      </c>
      <c r="E38" s="293">
        <f t="shared" ref="E38:K38" si="102">AS26</f>
        <v>0</v>
      </c>
      <c r="F38" s="293">
        <f t="shared" si="102"/>
        <v>0</v>
      </c>
      <c r="G38" s="293">
        <f t="shared" si="102"/>
        <v>0</v>
      </c>
      <c r="H38" s="293">
        <f t="shared" si="102"/>
        <v>0</v>
      </c>
      <c r="I38" s="293">
        <f t="shared" si="102"/>
        <v>0</v>
      </c>
      <c r="J38" s="293">
        <f t="shared" si="102"/>
        <v>0</v>
      </c>
      <c r="K38" s="293">
        <f t="shared" si="102"/>
        <v>0</v>
      </c>
      <c r="L38" s="342">
        <f t="shared" ref="L38" si="103">AZ26</f>
        <v>0</v>
      </c>
      <c r="M38" s="337"/>
      <c r="N38" s="337"/>
      <c r="O38" s="337"/>
      <c r="P38" s="337"/>
      <c r="Q38" s="337"/>
      <c r="R38" s="337"/>
      <c r="S38" s="337"/>
      <c r="T38" s="432" t="str">
        <f t="shared" si="94"/>
        <v/>
      </c>
      <c r="AB38" s="409">
        <f t="shared" si="97"/>
        <v>56.875</v>
      </c>
      <c r="AC38" s="337"/>
      <c r="AD38" s="337"/>
      <c r="AE38" s="337"/>
      <c r="AF38" s="337"/>
      <c r="AG38" s="337"/>
      <c r="AH38" s="337"/>
      <c r="AI38" s="337"/>
      <c r="AK38" s="337"/>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c r="CD38" s="337"/>
      <c r="CE38" s="337"/>
      <c r="CF38" s="337"/>
      <c r="CG38" s="337"/>
      <c r="CH38" s="337"/>
      <c r="CI38" s="337"/>
      <c r="CJ38" s="337"/>
      <c r="CK38" s="337"/>
      <c r="CL38" s="337"/>
      <c r="CM38" s="337"/>
      <c r="CN38" s="337"/>
      <c r="CO38" s="337"/>
      <c r="CP38" s="337"/>
      <c r="CQ38" s="337"/>
      <c r="CR38" s="337"/>
      <c r="CS38" s="337"/>
      <c r="CT38" s="337"/>
      <c r="CU38" s="337"/>
      <c r="CV38" s="337"/>
      <c r="CY38" s="279"/>
    </row>
    <row r="39" spans="1:103" s="277" customFormat="1" x14ac:dyDescent="0.25">
      <c r="A39" s="403"/>
      <c r="B39" s="403"/>
      <c r="D39" s="301">
        <f>BH14</f>
        <v>2030</v>
      </c>
      <c r="E39" s="293">
        <f t="shared" ref="E39:K39" si="104">BA26</f>
        <v>0</v>
      </c>
      <c r="F39" s="293">
        <f t="shared" si="104"/>
        <v>0</v>
      </c>
      <c r="G39" s="293">
        <f t="shared" si="104"/>
        <v>0</v>
      </c>
      <c r="H39" s="293">
        <f t="shared" si="104"/>
        <v>0</v>
      </c>
      <c r="I39" s="293">
        <f t="shared" si="104"/>
        <v>0</v>
      </c>
      <c r="J39" s="293">
        <f t="shared" si="104"/>
        <v>0</v>
      </c>
      <c r="K39" s="293">
        <f t="shared" si="104"/>
        <v>0</v>
      </c>
      <c r="L39" s="342">
        <f t="shared" ref="L39" si="105">BH26</f>
        <v>0</v>
      </c>
      <c r="M39" s="337"/>
      <c r="N39" s="337"/>
      <c r="O39" s="337"/>
      <c r="P39" s="337"/>
      <c r="Q39" s="337"/>
      <c r="R39" s="337"/>
      <c r="S39" s="337"/>
      <c r="T39" s="432" t="str">
        <f t="shared" si="94"/>
        <v/>
      </c>
      <c r="AB39" s="409">
        <f t="shared" si="97"/>
        <v>56.875</v>
      </c>
      <c r="AC39" s="337"/>
      <c r="AD39" s="337"/>
      <c r="AE39" s="337"/>
      <c r="AF39" s="337"/>
      <c r="AG39" s="337"/>
      <c r="AH39" s="337"/>
      <c r="AI39" s="337"/>
      <c r="AK39" s="337"/>
      <c r="AL39" s="337"/>
      <c r="AM39" s="337"/>
      <c r="AN39" s="337"/>
      <c r="AO39" s="337"/>
      <c r="AP39" s="337"/>
      <c r="AQ39" s="337"/>
      <c r="AR39" s="337"/>
      <c r="AS39" s="337"/>
      <c r="AT39" s="337"/>
      <c r="AU39" s="337"/>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7"/>
      <c r="BX39" s="337"/>
      <c r="BY39" s="337"/>
      <c r="BZ39" s="337"/>
      <c r="CA39" s="337"/>
      <c r="CB39" s="337"/>
      <c r="CC39" s="337"/>
      <c r="CD39" s="337"/>
      <c r="CE39" s="337"/>
      <c r="CF39" s="337"/>
      <c r="CG39" s="337"/>
      <c r="CH39" s="337"/>
      <c r="CI39" s="337"/>
      <c r="CJ39" s="337"/>
      <c r="CK39" s="337"/>
      <c r="CL39" s="337"/>
      <c r="CM39" s="337"/>
      <c r="CN39" s="337"/>
      <c r="CO39" s="337"/>
      <c r="CP39" s="337"/>
      <c r="CQ39" s="337"/>
      <c r="CR39" s="337"/>
      <c r="CS39" s="337"/>
      <c r="CT39" s="337"/>
      <c r="CU39" s="337"/>
      <c r="CV39" s="337"/>
      <c r="CY39" s="279"/>
    </row>
    <row r="40" spans="1:103" s="277" customFormat="1" x14ac:dyDescent="0.25">
      <c r="A40" s="403"/>
      <c r="B40" s="403"/>
      <c r="D40" s="301">
        <f>BP14</f>
        <v>2032</v>
      </c>
      <c r="E40" s="293">
        <f t="shared" ref="E40:K40" si="106">BI26</f>
        <v>0</v>
      </c>
      <c r="F40" s="293">
        <f t="shared" si="106"/>
        <v>0</v>
      </c>
      <c r="G40" s="293">
        <f t="shared" si="106"/>
        <v>0</v>
      </c>
      <c r="H40" s="293">
        <f t="shared" si="106"/>
        <v>0</v>
      </c>
      <c r="I40" s="293">
        <f t="shared" si="106"/>
        <v>0</v>
      </c>
      <c r="J40" s="293">
        <f t="shared" si="106"/>
        <v>0</v>
      </c>
      <c r="K40" s="293">
        <f t="shared" si="106"/>
        <v>0</v>
      </c>
      <c r="L40" s="342">
        <f t="shared" ref="L40" si="107">BP26</f>
        <v>0</v>
      </c>
      <c r="M40" s="337"/>
      <c r="N40" s="343"/>
      <c r="O40" s="337"/>
      <c r="P40" s="337"/>
      <c r="Q40" s="337"/>
      <c r="R40" s="337"/>
      <c r="S40" s="337"/>
      <c r="T40" s="432" t="str">
        <f t="shared" si="94"/>
        <v/>
      </c>
      <c r="AB40" s="409">
        <f t="shared" si="97"/>
        <v>56.875</v>
      </c>
      <c r="AC40" s="337"/>
      <c r="AD40" s="337"/>
      <c r="AE40" s="337"/>
      <c r="AF40" s="337"/>
      <c r="AG40" s="337"/>
      <c r="AH40" s="337"/>
      <c r="AI40" s="337"/>
      <c r="AK40" s="337"/>
      <c r="AL40" s="337"/>
      <c r="AM40" s="337"/>
      <c r="AN40" s="337"/>
      <c r="AO40" s="337"/>
      <c r="AP40" s="337"/>
      <c r="AQ40" s="337"/>
      <c r="AR40" s="337"/>
      <c r="AS40" s="337"/>
      <c r="AT40" s="337"/>
      <c r="AU40" s="337"/>
      <c r="AV40" s="337"/>
      <c r="AW40" s="337"/>
      <c r="AX40" s="337"/>
      <c r="AY40" s="337"/>
      <c r="AZ40" s="337"/>
      <c r="BA40" s="337"/>
      <c r="BB40" s="337"/>
      <c r="BC40" s="337"/>
      <c r="BD40" s="337"/>
      <c r="BE40" s="337"/>
      <c r="BF40" s="337"/>
      <c r="BG40" s="337"/>
      <c r="BH40" s="337"/>
      <c r="BI40" s="337"/>
      <c r="BJ40" s="337"/>
      <c r="BK40" s="337"/>
      <c r="BL40" s="337"/>
      <c r="BM40" s="337"/>
      <c r="BN40" s="337"/>
      <c r="BO40" s="337"/>
      <c r="BP40" s="337"/>
      <c r="BQ40" s="337"/>
      <c r="BR40" s="337"/>
      <c r="BS40" s="337"/>
      <c r="BT40" s="337"/>
      <c r="BU40" s="337"/>
      <c r="BV40" s="337"/>
      <c r="BW40" s="337"/>
      <c r="BX40" s="337"/>
      <c r="BY40" s="337"/>
      <c r="BZ40" s="337"/>
      <c r="CA40" s="337"/>
      <c r="CB40" s="337"/>
      <c r="CC40" s="337"/>
      <c r="CD40" s="337"/>
      <c r="CE40" s="337"/>
      <c r="CF40" s="337"/>
      <c r="CG40" s="337"/>
      <c r="CH40" s="337"/>
      <c r="CI40" s="337"/>
      <c r="CJ40" s="337"/>
      <c r="CK40" s="337"/>
      <c r="CL40" s="337"/>
      <c r="CM40" s="337"/>
      <c r="CN40" s="337"/>
      <c r="CO40" s="337"/>
      <c r="CP40" s="337"/>
      <c r="CQ40" s="337"/>
      <c r="CR40" s="337"/>
      <c r="CS40" s="337"/>
      <c r="CT40" s="337"/>
      <c r="CU40" s="337"/>
      <c r="CV40" s="337"/>
      <c r="CY40" s="279"/>
    </row>
    <row r="41" spans="1:103" s="277" customFormat="1" x14ac:dyDescent="0.25">
      <c r="A41" s="403"/>
      <c r="B41" s="403"/>
      <c r="D41" s="301">
        <f>BX14</f>
        <v>2034</v>
      </c>
      <c r="E41" s="293">
        <f t="shared" ref="E41:K41" si="108">BQ26</f>
        <v>0</v>
      </c>
      <c r="F41" s="293">
        <f t="shared" si="108"/>
        <v>0</v>
      </c>
      <c r="G41" s="293">
        <f t="shared" si="108"/>
        <v>0</v>
      </c>
      <c r="H41" s="293">
        <f t="shared" si="108"/>
        <v>0</v>
      </c>
      <c r="I41" s="293">
        <f t="shared" si="108"/>
        <v>0</v>
      </c>
      <c r="J41" s="293">
        <f t="shared" si="108"/>
        <v>0</v>
      </c>
      <c r="K41" s="293">
        <f t="shared" si="108"/>
        <v>0</v>
      </c>
      <c r="L41" s="342">
        <f t="shared" ref="L41" si="109">BX26</f>
        <v>0</v>
      </c>
      <c r="M41" s="337"/>
      <c r="N41" s="337"/>
      <c r="O41" s="337"/>
      <c r="P41" s="337"/>
      <c r="Q41" s="337"/>
      <c r="R41" s="337"/>
      <c r="S41" s="337"/>
      <c r="T41" s="432" t="str">
        <f t="shared" si="94"/>
        <v/>
      </c>
      <c r="AB41" s="409">
        <f t="shared" si="97"/>
        <v>56.875</v>
      </c>
      <c r="AC41" s="337"/>
      <c r="AD41" s="337"/>
      <c r="AE41" s="337"/>
      <c r="AF41" s="337"/>
      <c r="AG41" s="337"/>
      <c r="AH41" s="337"/>
      <c r="AI41" s="337"/>
      <c r="AK41" s="337"/>
      <c r="AL41" s="337"/>
      <c r="AM41" s="337"/>
      <c r="AN41" s="337"/>
      <c r="AO41" s="337"/>
      <c r="AP41" s="337"/>
      <c r="AQ41" s="337"/>
      <c r="AR41" s="337"/>
      <c r="AS41" s="337"/>
      <c r="AT41" s="337"/>
      <c r="AU41" s="337"/>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7"/>
      <c r="BX41" s="337"/>
      <c r="BY41" s="337"/>
      <c r="BZ41" s="337"/>
      <c r="CA41" s="337"/>
      <c r="CB41" s="337"/>
      <c r="CC41" s="337"/>
      <c r="CD41" s="337"/>
      <c r="CE41" s="337"/>
      <c r="CF41" s="337"/>
      <c r="CG41" s="337"/>
      <c r="CH41" s="337"/>
      <c r="CI41" s="337"/>
      <c r="CJ41" s="337"/>
      <c r="CK41" s="337"/>
      <c r="CL41" s="337"/>
      <c r="CM41" s="337"/>
      <c r="CN41" s="337"/>
      <c r="CO41" s="337"/>
      <c r="CP41" s="337"/>
      <c r="CQ41" s="337"/>
      <c r="CR41" s="337"/>
      <c r="CS41" s="337"/>
      <c r="CT41" s="337"/>
      <c r="CU41" s="337"/>
      <c r="CV41" s="337"/>
      <c r="CY41" s="279"/>
    </row>
    <row r="42" spans="1:103" s="277" customFormat="1" x14ac:dyDescent="0.25">
      <c r="A42" s="403"/>
      <c r="B42" s="403"/>
      <c r="D42" s="301">
        <f>CF14</f>
        <v>2036</v>
      </c>
      <c r="E42" s="293">
        <f t="shared" ref="E42:K42" si="110">BY26</f>
        <v>0</v>
      </c>
      <c r="F42" s="293">
        <f t="shared" si="110"/>
        <v>0</v>
      </c>
      <c r="G42" s="293">
        <f t="shared" si="110"/>
        <v>0</v>
      </c>
      <c r="H42" s="293">
        <f t="shared" si="110"/>
        <v>0</v>
      </c>
      <c r="I42" s="293">
        <f t="shared" si="110"/>
        <v>0</v>
      </c>
      <c r="J42" s="293">
        <f t="shared" si="110"/>
        <v>0</v>
      </c>
      <c r="K42" s="293">
        <f t="shared" si="110"/>
        <v>0</v>
      </c>
      <c r="L42" s="342">
        <f t="shared" ref="L42" si="111">CF26</f>
        <v>0</v>
      </c>
      <c r="M42" s="337"/>
      <c r="N42" s="337"/>
      <c r="O42" s="337"/>
      <c r="P42" s="337"/>
      <c r="Q42" s="337"/>
      <c r="R42" s="337"/>
      <c r="S42" s="337"/>
      <c r="T42" s="432" t="str">
        <f t="shared" si="94"/>
        <v/>
      </c>
      <c r="AB42" s="409">
        <f t="shared" si="97"/>
        <v>56.875</v>
      </c>
      <c r="AC42" s="337"/>
      <c r="AD42" s="337"/>
      <c r="AE42" s="337"/>
      <c r="AF42" s="337"/>
      <c r="AG42" s="337"/>
      <c r="AH42" s="337"/>
      <c r="AI42" s="337"/>
      <c r="AK42" s="337"/>
      <c r="AL42" s="337"/>
      <c r="AM42" s="337"/>
      <c r="AN42" s="337"/>
      <c r="AO42" s="337"/>
      <c r="AP42" s="337"/>
      <c r="AQ42" s="337"/>
      <c r="AR42" s="337"/>
      <c r="AS42" s="337"/>
      <c r="AT42" s="337"/>
      <c r="AU42" s="337"/>
      <c r="AV42" s="337"/>
      <c r="AW42" s="337"/>
      <c r="AX42" s="337"/>
      <c r="AY42" s="337"/>
      <c r="AZ42" s="337"/>
      <c r="BA42" s="337"/>
      <c r="BB42" s="337"/>
      <c r="BC42" s="337"/>
      <c r="BD42" s="337"/>
      <c r="BE42" s="337"/>
      <c r="BF42" s="337"/>
      <c r="BG42" s="337"/>
      <c r="BH42" s="337"/>
      <c r="BI42" s="337"/>
      <c r="BJ42" s="337"/>
      <c r="BK42" s="337"/>
      <c r="BL42" s="337"/>
      <c r="BM42" s="337"/>
      <c r="BN42" s="337"/>
      <c r="BO42" s="337"/>
      <c r="BP42" s="337"/>
      <c r="BQ42" s="337"/>
      <c r="BR42" s="337"/>
      <c r="BS42" s="337"/>
      <c r="BT42" s="337"/>
      <c r="BU42" s="337"/>
      <c r="BV42" s="337"/>
      <c r="BW42" s="337"/>
      <c r="BX42" s="337"/>
      <c r="BY42" s="337"/>
      <c r="BZ42" s="337"/>
      <c r="CA42" s="337"/>
      <c r="CB42" s="337"/>
      <c r="CC42" s="337"/>
      <c r="CD42" s="337"/>
      <c r="CE42" s="337"/>
      <c r="CF42" s="337"/>
      <c r="CG42" s="337"/>
      <c r="CH42" s="337"/>
      <c r="CI42" s="337"/>
      <c r="CJ42" s="337"/>
      <c r="CK42" s="337"/>
      <c r="CL42" s="337"/>
      <c r="CM42" s="337"/>
      <c r="CN42" s="337"/>
      <c r="CO42" s="337"/>
      <c r="CP42" s="337"/>
      <c r="CQ42" s="337"/>
      <c r="CR42" s="337"/>
      <c r="CS42" s="337"/>
      <c r="CT42" s="337"/>
      <c r="CU42" s="337"/>
      <c r="CV42" s="337"/>
      <c r="CY42" s="279"/>
    </row>
    <row r="43" spans="1:103" s="277" customFormat="1" x14ac:dyDescent="0.25">
      <c r="A43" s="403"/>
      <c r="B43" s="403"/>
      <c r="D43" s="299">
        <f>CN14</f>
        <v>2038</v>
      </c>
      <c r="E43" s="293">
        <f t="shared" ref="E43:K43" si="112">CG26</f>
        <v>0</v>
      </c>
      <c r="F43" s="293">
        <f t="shared" si="112"/>
        <v>0</v>
      </c>
      <c r="G43" s="293">
        <f t="shared" si="112"/>
        <v>0</v>
      </c>
      <c r="H43" s="293">
        <f t="shared" si="112"/>
        <v>0</v>
      </c>
      <c r="I43" s="293">
        <f t="shared" si="112"/>
        <v>0</v>
      </c>
      <c r="J43" s="293">
        <f t="shared" si="112"/>
        <v>0</v>
      </c>
      <c r="K43" s="293">
        <f t="shared" si="112"/>
        <v>0</v>
      </c>
      <c r="L43" s="342">
        <f t="shared" ref="L43" si="113">CN26</f>
        <v>0</v>
      </c>
      <c r="M43" s="337"/>
      <c r="N43" s="337"/>
      <c r="O43" s="337"/>
      <c r="P43" s="337"/>
      <c r="Q43" s="337"/>
      <c r="R43" s="337"/>
      <c r="S43" s="337"/>
      <c r="T43" s="432" t="str">
        <f t="shared" si="94"/>
        <v/>
      </c>
      <c r="AB43" s="409">
        <f t="shared" si="97"/>
        <v>56.875</v>
      </c>
      <c r="AC43" s="337"/>
      <c r="AD43" s="337"/>
      <c r="AE43" s="337"/>
      <c r="AF43" s="337"/>
      <c r="AG43" s="337"/>
      <c r="AH43" s="337"/>
      <c r="AI43" s="337"/>
      <c r="AK43" s="337"/>
      <c r="AL43" s="337"/>
      <c r="AM43" s="337"/>
      <c r="AN43" s="337"/>
      <c r="AO43" s="337"/>
      <c r="AP43" s="337"/>
      <c r="AQ43" s="337"/>
      <c r="AR43" s="337"/>
      <c r="AS43" s="337"/>
      <c r="AT43" s="337"/>
      <c r="AU43" s="337"/>
      <c r="AV43" s="337"/>
      <c r="AW43" s="337"/>
      <c r="AX43" s="337"/>
      <c r="AY43" s="337"/>
      <c r="AZ43" s="337"/>
      <c r="BA43" s="337"/>
      <c r="BB43" s="337"/>
      <c r="BC43" s="337"/>
      <c r="BD43" s="337"/>
      <c r="BE43" s="337"/>
      <c r="BF43" s="337"/>
      <c r="BG43" s="337"/>
      <c r="BH43" s="337"/>
      <c r="BI43" s="337"/>
      <c r="BJ43" s="337"/>
      <c r="BK43" s="337"/>
      <c r="BL43" s="337"/>
      <c r="BM43" s="337"/>
      <c r="BN43" s="337"/>
      <c r="BO43" s="337"/>
      <c r="BP43" s="337"/>
      <c r="BQ43" s="337"/>
      <c r="BR43" s="337"/>
      <c r="BS43" s="337"/>
      <c r="BT43" s="337"/>
      <c r="BU43" s="337"/>
      <c r="BV43" s="337"/>
      <c r="BW43" s="337"/>
      <c r="BX43" s="337"/>
      <c r="BY43" s="337"/>
      <c r="BZ43" s="337"/>
      <c r="CA43" s="337"/>
      <c r="CB43" s="337"/>
      <c r="CC43" s="337"/>
      <c r="CD43" s="337"/>
      <c r="CE43" s="337"/>
      <c r="CF43" s="337"/>
      <c r="CG43" s="337"/>
      <c r="CH43" s="337"/>
      <c r="CI43" s="337"/>
      <c r="CJ43" s="337"/>
      <c r="CK43" s="337"/>
      <c r="CL43" s="337"/>
      <c r="CM43" s="337"/>
      <c r="CN43" s="337"/>
      <c r="CO43" s="337"/>
      <c r="CP43" s="337"/>
      <c r="CQ43" s="337"/>
      <c r="CR43" s="337"/>
      <c r="CS43" s="337"/>
      <c r="CT43" s="337"/>
      <c r="CU43" s="337"/>
      <c r="CV43" s="337"/>
      <c r="CY43" s="279"/>
    </row>
    <row r="44" spans="1:103" s="277" customFormat="1" x14ac:dyDescent="0.25">
      <c r="A44" s="403"/>
      <c r="B44" s="403"/>
      <c r="D44" s="299">
        <f>CV14</f>
        <v>2040</v>
      </c>
      <c r="E44" s="293">
        <f t="shared" ref="E44:K44" si="114">CO26</f>
        <v>0</v>
      </c>
      <c r="F44" s="293">
        <f t="shared" si="114"/>
        <v>0</v>
      </c>
      <c r="G44" s="293">
        <f t="shared" si="114"/>
        <v>0</v>
      </c>
      <c r="H44" s="293">
        <f t="shared" si="114"/>
        <v>0</v>
      </c>
      <c r="I44" s="293">
        <f t="shared" si="114"/>
        <v>0</v>
      </c>
      <c r="J44" s="293">
        <f t="shared" si="114"/>
        <v>0</v>
      </c>
      <c r="K44" s="293">
        <f t="shared" si="114"/>
        <v>0</v>
      </c>
      <c r="L44" s="342">
        <f t="shared" ref="L44" si="115">CV26</f>
        <v>0</v>
      </c>
      <c r="M44" s="337"/>
      <c r="N44" s="337"/>
      <c r="O44" s="337"/>
      <c r="P44" s="337"/>
      <c r="Q44" s="337"/>
      <c r="R44" s="337"/>
      <c r="S44" s="337"/>
      <c r="T44" s="432" t="str">
        <f t="shared" si="94"/>
        <v/>
      </c>
      <c r="AB44" s="409">
        <f t="shared" si="97"/>
        <v>56.875</v>
      </c>
      <c r="AC44" s="337"/>
      <c r="AD44" s="337"/>
      <c r="AE44" s="337"/>
      <c r="AF44" s="337"/>
      <c r="AG44" s="337"/>
      <c r="AH44" s="337"/>
      <c r="AI44" s="337"/>
      <c r="AK44" s="337"/>
      <c r="AL44" s="337"/>
      <c r="AM44" s="337"/>
      <c r="AN44" s="337"/>
      <c r="AO44" s="337"/>
      <c r="AP44" s="337"/>
      <c r="AQ44" s="337"/>
      <c r="AR44" s="337"/>
      <c r="AS44" s="337"/>
      <c r="AT44" s="337"/>
      <c r="AU44" s="337"/>
      <c r="AV44" s="337"/>
      <c r="AW44" s="337"/>
      <c r="AX44" s="337"/>
      <c r="AY44" s="337"/>
      <c r="AZ44" s="337"/>
      <c r="BA44" s="337"/>
      <c r="BB44" s="337"/>
      <c r="BC44" s="337"/>
      <c r="BD44" s="337"/>
      <c r="BE44" s="337"/>
      <c r="BF44" s="337"/>
      <c r="BG44" s="337"/>
      <c r="BH44" s="337"/>
      <c r="BI44" s="337"/>
      <c r="BJ44" s="337"/>
      <c r="BK44" s="337"/>
      <c r="BL44" s="337"/>
      <c r="BM44" s="337"/>
      <c r="BN44" s="337"/>
      <c r="BO44" s="337"/>
      <c r="BP44" s="337"/>
      <c r="BQ44" s="337"/>
      <c r="BR44" s="337"/>
      <c r="BS44" s="337"/>
      <c r="BT44" s="337"/>
      <c r="BU44" s="337"/>
      <c r="BV44" s="337"/>
      <c r="BW44" s="337"/>
      <c r="BX44" s="337"/>
      <c r="BY44" s="337"/>
      <c r="BZ44" s="337"/>
      <c r="CA44" s="337"/>
      <c r="CB44" s="337"/>
      <c r="CC44" s="337"/>
      <c r="CD44" s="337"/>
      <c r="CE44" s="337"/>
      <c r="CF44" s="337"/>
      <c r="CG44" s="337"/>
      <c r="CH44" s="337"/>
      <c r="CI44" s="337"/>
      <c r="CJ44" s="337"/>
      <c r="CK44" s="337"/>
      <c r="CL44" s="337"/>
      <c r="CM44" s="337"/>
      <c r="CN44" s="337"/>
      <c r="CO44" s="337"/>
      <c r="CP44" s="337"/>
      <c r="CQ44" s="337"/>
      <c r="CR44" s="337"/>
      <c r="CS44" s="337"/>
      <c r="CT44" s="337"/>
      <c r="CU44" s="337"/>
      <c r="CV44" s="337"/>
      <c r="CY44" s="279"/>
    </row>
    <row r="45" spans="1:103" s="277" customFormat="1" x14ac:dyDescent="0.25">
      <c r="A45" s="403"/>
      <c r="B45" s="403"/>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7"/>
      <c r="BF45" s="337"/>
      <c r="BG45" s="337"/>
      <c r="BH45" s="337"/>
      <c r="BI45" s="337"/>
      <c r="BJ45" s="337"/>
      <c r="BK45" s="337"/>
      <c r="BL45" s="337"/>
      <c r="BM45" s="337"/>
      <c r="BN45" s="337"/>
      <c r="BO45" s="337"/>
      <c r="BP45" s="337"/>
      <c r="BQ45" s="337"/>
      <c r="BR45" s="337"/>
      <c r="BS45" s="337"/>
      <c r="BT45" s="337"/>
      <c r="BU45" s="337"/>
      <c r="BV45" s="337"/>
      <c r="BW45" s="337"/>
      <c r="BX45" s="337"/>
      <c r="BY45" s="337"/>
      <c r="BZ45" s="337"/>
      <c r="CA45" s="337"/>
      <c r="CB45" s="337"/>
      <c r="CC45" s="337"/>
      <c r="CD45" s="337"/>
      <c r="CE45" s="337"/>
      <c r="CF45" s="337"/>
      <c r="CG45" s="337"/>
      <c r="CH45" s="337"/>
      <c r="CI45" s="337"/>
      <c r="CJ45" s="337"/>
      <c r="CK45" s="337"/>
      <c r="CL45" s="337"/>
      <c r="CM45" s="337"/>
      <c r="CN45" s="337"/>
      <c r="CO45" s="337"/>
      <c r="CP45" s="337"/>
      <c r="CQ45" s="337"/>
      <c r="CR45" s="337"/>
      <c r="CS45" s="337"/>
      <c r="CT45" s="337"/>
      <c r="CU45" s="337"/>
      <c r="CV45" s="337"/>
      <c r="CY45" s="279"/>
    </row>
    <row r="46" spans="1:103" s="277" customFormat="1" outlineLevel="1" x14ac:dyDescent="0.25">
      <c r="A46" s="403"/>
      <c r="B46" s="403"/>
      <c r="L46" s="337" t="str">
        <f t="shared" ref="L46:AQ46" si="116">"Achievement of target in "&amp;L47&amp;"              (Halving N waste)"</f>
        <v>Achievement of target in 2018              (Halving N waste)</v>
      </c>
      <c r="M46" s="337" t="str">
        <f t="shared" si="116"/>
        <v>Achievement of target in               (Halving N waste)</v>
      </c>
      <c r="N46" s="337" t="str">
        <f t="shared" si="116"/>
        <v>Achievement of target in               (Halving N waste)</v>
      </c>
      <c r="O46" s="337" t="str">
        <f t="shared" si="116"/>
        <v>Achievement of target in               (Halving N waste)</v>
      </c>
      <c r="P46" s="337" t="str">
        <f t="shared" si="116"/>
        <v>Achievement of target in               (Halving N waste)</v>
      </c>
      <c r="Q46" s="337" t="str">
        <f t="shared" si="116"/>
        <v>Achievement of target in               (Halving N waste)</v>
      </c>
      <c r="R46" s="337" t="str">
        <f t="shared" si="116"/>
        <v>Achievement of target in               (Halving N waste)</v>
      </c>
      <c r="S46" s="337" t="str">
        <f t="shared" si="116"/>
        <v>Achievement of target in               (Halving N waste)</v>
      </c>
      <c r="T46" s="337" t="str">
        <f t="shared" si="116"/>
        <v>Achievement of target in 2020              (Halving N waste)</v>
      </c>
      <c r="U46" s="337" t="str">
        <f t="shared" si="116"/>
        <v>Achievement of target in               (Halving N waste)</v>
      </c>
      <c r="V46" s="337" t="str">
        <f t="shared" si="116"/>
        <v>Achievement of target in               (Halving N waste)</v>
      </c>
      <c r="W46" s="337" t="str">
        <f t="shared" si="116"/>
        <v>Achievement of target in               (Halving N waste)</v>
      </c>
      <c r="X46" s="337" t="str">
        <f t="shared" si="116"/>
        <v>Achievement of target in               (Halving N waste)</v>
      </c>
      <c r="Y46" s="337" t="str">
        <f t="shared" si="116"/>
        <v>Achievement of target in               (Halving N waste)</v>
      </c>
      <c r="Z46" s="337" t="str">
        <f t="shared" si="116"/>
        <v>Achievement of target in               (Halving N waste)</v>
      </c>
      <c r="AA46" s="337" t="str">
        <f t="shared" si="116"/>
        <v>Achievement of target in               (Halving N waste)</v>
      </c>
      <c r="AB46" s="337" t="str">
        <f t="shared" si="116"/>
        <v>Achievement of target in 2022              (Halving N waste)</v>
      </c>
      <c r="AC46" s="337" t="str">
        <f t="shared" si="116"/>
        <v>Achievement of target in               (Halving N waste)</v>
      </c>
      <c r="AD46" s="337" t="str">
        <f t="shared" si="116"/>
        <v>Achievement of target in               (Halving N waste)</v>
      </c>
      <c r="AE46" s="337" t="str">
        <f t="shared" si="116"/>
        <v>Achievement of target in               (Halving N waste)</v>
      </c>
      <c r="AF46" s="337" t="str">
        <f t="shared" si="116"/>
        <v>Achievement of target in               (Halving N waste)</v>
      </c>
      <c r="AG46" s="337" t="str">
        <f t="shared" si="116"/>
        <v>Achievement of target in               (Halving N waste)</v>
      </c>
      <c r="AH46" s="337" t="str">
        <f t="shared" si="116"/>
        <v>Achievement of target in               (Halving N waste)</v>
      </c>
      <c r="AI46" s="337" t="str">
        <f t="shared" si="116"/>
        <v>Achievement of target in               (Halving N waste)</v>
      </c>
      <c r="AJ46" s="337" t="str">
        <f t="shared" si="116"/>
        <v>Achievement of target in 2024              (Halving N waste)</v>
      </c>
      <c r="AK46" s="337" t="str">
        <f t="shared" si="116"/>
        <v>Achievement of target in               (Halving N waste)</v>
      </c>
      <c r="AL46" s="337" t="str">
        <f t="shared" si="116"/>
        <v>Achievement of target in               (Halving N waste)</v>
      </c>
      <c r="AM46" s="337" t="str">
        <f t="shared" si="116"/>
        <v>Achievement of target in               (Halving N waste)</v>
      </c>
      <c r="AN46" s="337" t="str">
        <f t="shared" si="116"/>
        <v>Achievement of target in               (Halving N waste)</v>
      </c>
      <c r="AO46" s="337" t="str">
        <f t="shared" si="116"/>
        <v>Achievement of target in               (Halving N waste)</v>
      </c>
      <c r="AP46" s="337" t="str">
        <f t="shared" si="116"/>
        <v>Achievement of target in               (Halving N waste)</v>
      </c>
      <c r="AQ46" s="337" t="str">
        <f t="shared" si="116"/>
        <v>Achievement of target in               (Halving N waste)</v>
      </c>
      <c r="AR46" s="337" t="str">
        <f t="shared" ref="AR46:BW46" si="117">"Achievement of target in "&amp;AR47&amp;"              (Halving N waste)"</f>
        <v>Achievement of target in 2026              (Halving N waste)</v>
      </c>
      <c r="AS46" s="337" t="str">
        <f t="shared" si="117"/>
        <v>Achievement of target in               (Halving N waste)</v>
      </c>
      <c r="AT46" s="337" t="str">
        <f t="shared" si="117"/>
        <v>Achievement of target in               (Halving N waste)</v>
      </c>
      <c r="AU46" s="337" t="str">
        <f t="shared" si="117"/>
        <v>Achievement of target in               (Halving N waste)</v>
      </c>
      <c r="AV46" s="337" t="str">
        <f t="shared" si="117"/>
        <v>Achievement of target in               (Halving N waste)</v>
      </c>
      <c r="AW46" s="337" t="str">
        <f t="shared" si="117"/>
        <v>Achievement of target in               (Halving N waste)</v>
      </c>
      <c r="AX46" s="337" t="str">
        <f t="shared" si="117"/>
        <v>Achievement of target in               (Halving N waste)</v>
      </c>
      <c r="AY46" s="337" t="str">
        <f t="shared" si="117"/>
        <v>Achievement of target in               (Halving N waste)</v>
      </c>
      <c r="AZ46" s="337" t="str">
        <f t="shared" si="117"/>
        <v>Achievement of target in 2028              (Halving N waste)</v>
      </c>
      <c r="BA46" s="337" t="str">
        <f t="shared" si="117"/>
        <v>Achievement of target in               (Halving N waste)</v>
      </c>
      <c r="BB46" s="337" t="str">
        <f t="shared" si="117"/>
        <v>Achievement of target in               (Halving N waste)</v>
      </c>
      <c r="BC46" s="337" t="str">
        <f t="shared" si="117"/>
        <v>Achievement of target in               (Halving N waste)</v>
      </c>
      <c r="BD46" s="337" t="str">
        <f t="shared" si="117"/>
        <v>Achievement of target in               (Halving N waste)</v>
      </c>
      <c r="BE46" s="337" t="str">
        <f t="shared" si="117"/>
        <v>Achievement of target in               (Halving N waste)</v>
      </c>
      <c r="BF46" s="337" t="str">
        <f t="shared" si="117"/>
        <v>Achievement of target in               (Halving N waste)</v>
      </c>
      <c r="BG46" s="337" t="str">
        <f t="shared" si="117"/>
        <v>Achievement of target in               (Halving N waste)</v>
      </c>
      <c r="BH46" s="337" t="str">
        <f t="shared" si="117"/>
        <v>Achievement of target in 2030              (Halving N waste)</v>
      </c>
      <c r="BI46" s="337" t="str">
        <f t="shared" si="117"/>
        <v>Achievement of target in               (Halving N waste)</v>
      </c>
      <c r="BJ46" s="337" t="str">
        <f t="shared" si="117"/>
        <v>Achievement of target in               (Halving N waste)</v>
      </c>
      <c r="BK46" s="337" t="str">
        <f t="shared" si="117"/>
        <v>Achievement of target in               (Halving N waste)</v>
      </c>
      <c r="BL46" s="337" t="str">
        <f t="shared" si="117"/>
        <v>Achievement of target in               (Halving N waste)</v>
      </c>
      <c r="BM46" s="337" t="str">
        <f t="shared" si="117"/>
        <v>Achievement of target in               (Halving N waste)</v>
      </c>
      <c r="BN46" s="337" t="str">
        <f t="shared" si="117"/>
        <v>Achievement of target in               (Halving N waste)</v>
      </c>
      <c r="BO46" s="337" t="str">
        <f t="shared" si="117"/>
        <v>Achievement of target in               (Halving N waste)</v>
      </c>
      <c r="BP46" s="337" t="str">
        <f t="shared" si="117"/>
        <v>Achievement of target in 2032              (Halving N waste)</v>
      </c>
      <c r="BQ46" s="337" t="str">
        <f t="shared" si="117"/>
        <v>Achievement of target in               (Halving N waste)</v>
      </c>
      <c r="BR46" s="337" t="str">
        <f t="shared" si="117"/>
        <v>Achievement of target in               (Halving N waste)</v>
      </c>
      <c r="BS46" s="337" t="str">
        <f t="shared" si="117"/>
        <v>Achievement of target in               (Halving N waste)</v>
      </c>
      <c r="BT46" s="337" t="str">
        <f t="shared" si="117"/>
        <v>Achievement of target in               (Halving N waste)</v>
      </c>
      <c r="BU46" s="337" t="str">
        <f t="shared" si="117"/>
        <v>Achievement of target in               (Halving N waste)</v>
      </c>
      <c r="BV46" s="337" t="str">
        <f t="shared" si="117"/>
        <v>Achievement of target in               (Halving N waste)</v>
      </c>
      <c r="BW46" s="337" t="str">
        <f t="shared" si="117"/>
        <v>Achievement of target in               (Halving N waste)</v>
      </c>
      <c r="BX46" s="337" t="str">
        <f t="shared" ref="BX46:CV46" si="118">"Achievement of target in "&amp;BX47&amp;"              (Halving N waste)"</f>
        <v>Achievement of target in 2034              (Halving N waste)</v>
      </c>
      <c r="BY46" s="337" t="str">
        <f t="shared" si="118"/>
        <v>Achievement of target in               (Halving N waste)</v>
      </c>
      <c r="BZ46" s="337" t="str">
        <f t="shared" si="118"/>
        <v>Achievement of target in               (Halving N waste)</v>
      </c>
      <c r="CA46" s="337" t="str">
        <f t="shared" si="118"/>
        <v>Achievement of target in               (Halving N waste)</v>
      </c>
      <c r="CB46" s="337" t="str">
        <f t="shared" si="118"/>
        <v>Achievement of target in               (Halving N waste)</v>
      </c>
      <c r="CC46" s="337" t="str">
        <f t="shared" si="118"/>
        <v>Achievement of target in               (Halving N waste)</v>
      </c>
      <c r="CD46" s="337" t="str">
        <f t="shared" si="118"/>
        <v>Achievement of target in               (Halving N waste)</v>
      </c>
      <c r="CE46" s="337" t="str">
        <f t="shared" si="118"/>
        <v>Achievement of target in               (Halving N waste)</v>
      </c>
      <c r="CF46" s="337" t="str">
        <f t="shared" si="118"/>
        <v>Achievement of target in 2036              (Halving N waste)</v>
      </c>
      <c r="CG46" s="337" t="str">
        <f t="shared" si="118"/>
        <v>Achievement of target in               (Halving N waste)</v>
      </c>
      <c r="CH46" s="337" t="str">
        <f t="shared" si="118"/>
        <v>Achievement of target in               (Halving N waste)</v>
      </c>
      <c r="CI46" s="337" t="str">
        <f t="shared" si="118"/>
        <v>Achievement of target in               (Halving N waste)</v>
      </c>
      <c r="CJ46" s="337" t="str">
        <f t="shared" si="118"/>
        <v>Achievement of target in               (Halving N waste)</v>
      </c>
      <c r="CK46" s="337" t="str">
        <f t="shared" si="118"/>
        <v>Achievement of target in               (Halving N waste)</v>
      </c>
      <c r="CL46" s="337" t="str">
        <f t="shared" si="118"/>
        <v>Achievement of target in               (Halving N waste)</v>
      </c>
      <c r="CM46" s="337" t="str">
        <f t="shared" si="118"/>
        <v>Achievement of target in               (Halving N waste)</v>
      </c>
      <c r="CN46" s="337" t="str">
        <f t="shared" si="118"/>
        <v>Achievement of target in 2038              (Halving N waste)</v>
      </c>
      <c r="CO46" s="337" t="str">
        <f t="shared" si="118"/>
        <v>Achievement of target in               (Halving N waste)</v>
      </c>
      <c r="CP46" s="337" t="str">
        <f t="shared" si="118"/>
        <v>Achievement of target in               (Halving N waste)</v>
      </c>
      <c r="CQ46" s="337" t="str">
        <f t="shared" si="118"/>
        <v>Achievement of target in               (Halving N waste)</v>
      </c>
      <c r="CR46" s="337" t="str">
        <f t="shared" si="118"/>
        <v>Achievement of target in               (Halving N waste)</v>
      </c>
      <c r="CS46" s="337" t="str">
        <f t="shared" si="118"/>
        <v>Achievement of target in               (Halving N waste)</v>
      </c>
      <c r="CT46" s="337" t="str">
        <f t="shared" si="118"/>
        <v>Achievement of target in               (Halving N waste)</v>
      </c>
      <c r="CU46" s="337" t="str">
        <f t="shared" si="118"/>
        <v>Achievement of target in               (Halving N waste)</v>
      </c>
      <c r="CV46" s="337" t="str">
        <f t="shared" si="118"/>
        <v>Achievement of target in 2040              (Halving N waste)</v>
      </c>
      <c r="CY46" s="279"/>
    </row>
    <row r="47" spans="1:103" s="355" customFormat="1" x14ac:dyDescent="0.25">
      <c r="A47" s="405"/>
      <c r="B47" s="405"/>
      <c r="D47" s="351" t="s">
        <v>47</v>
      </c>
      <c r="E47" s="352"/>
      <c r="F47" s="352"/>
      <c r="G47" s="352"/>
      <c r="H47" s="352"/>
      <c r="I47" s="352"/>
      <c r="J47" s="352"/>
      <c r="K47" s="352"/>
      <c r="L47" s="353">
        <v>2018</v>
      </c>
      <c r="M47" s="354"/>
      <c r="N47" s="354"/>
      <c r="O47" s="354"/>
      <c r="P47" s="354"/>
      <c r="Q47" s="354"/>
      <c r="R47" s="354"/>
      <c r="S47" s="354"/>
      <c r="T47" s="353">
        <f t="shared" ref="T47:AB47" si="119">T14</f>
        <v>2020</v>
      </c>
      <c r="U47" s="353"/>
      <c r="V47" s="353"/>
      <c r="W47" s="353"/>
      <c r="X47" s="353"/>
      <c r="Y47" s="353"/>
      <c r="Z47" s="353"/>
      <c r="AA47" s="353"/>
      <c r="AB47" s="353">
        <f t="shared" si="119"/>
        <v>2022</v>
      </c>
      <c r="AC47" s="354"/>
      <c r="AD47" s="354"/>
      <c r="AE47" s="354"/>
      <c r="AF47" s="354"/>
      <c r="AG47" s="354"/>
      <c r="AH47" s="354"/>
      <c r="AI47" s="354"/>
      <c r="AJ47" s="353">
        <f>AJ14</f>
        <v>2024</v>
      </c>
      <c r="AK47" s="354"/>
      <c r="AL47" s="354"/>
      <c r="AM47" s="354"/>
      <c r="AN47" s="354"/>
      <c r="AO47" s="354"/>
      <c r="AP47" s="354"/>
      <c r="AQ47" s="354"/>
      <c r="AR47" s="353">
        <f>AR14</f>
        <v>2026</v>
      </c>
      <c r="AS47" s="354"/>
      <c r="AT47" s="354"/>
      <c r="AU47" s="354"/>
      <c r="AV47" s="354"/>
      <c r="AW47" s="354"/>
      <c r="AX47" s="354"/>
      <c r="AY47" s="354"/>
      <c r="AZ47" s="353">
        <f>AZ14</f>
        <v>2028</v>
      </c>
      <c r="BA47" s="354"/>
      <c r="BB47" s="354"/>
      <c r="BC47" s="354"/>
      <c r="BD47" s="354"/>
      <c r="BE47" s="354"/>
      <c r="BF47" s="354"/>
      <c r="BG47" s="354"/>
      <c r="BH47" s="353">
        <f>BH14</f>
        <v>2030</v>
      </c>
      <c r="BI47" s="354"/>
      <c r="BJ47" s="354"/>
      <c r="BK47" s="354"/>
      <c r="BL47" s="354"/>
      <c r="BM47" s="354"/>
      <c r="BN47" s="354"/>
      <c r="BO47" s="354"/>
      <c r="BP47" s="353">
        <f>BP14</f>
        <v>2032</v>
      </c>
      <c r="BQ47" s="354"/>
      <c r="BR47" s="354"/>
      <c r="BS47" s="354"/>
      <c r="BT47" s="354"/>
      <c r="BU47" s="354"/>
      <c r="BV47" s="354"/>
      <c r="BW47" s="354"/>
      <c r="BX47" s="353">
        <f>BX14</f>
        <v>2034</v>
      </c>
      <c r="BY47" s="354"/>
      <c r="BZ47" s="354"/>
      <c r="CA47" s="354"/>
      <c r="CB47" s="354"/>
      <c r="CC47" s="354"/>
      <c r="CD47" s="354"/>
      <c r="CE47" s="354"/>
      <c r="CF47" s="353">
        <f>CF14</f>
        <v>2036</v>
      </c>
      <c r="CG47" s="354"/>
      <c r="CH47" s="354"/>
      <c r="CI47" s="354"/>
      <c r="CJ47" s="354"/>
      <c r="CK47" s="354"/>
      <c r="CL47" s="354"/>
      <c r="CM47" s="354"/>
      <c r="CN47" s="353">
        <f>CN14</f>
        <v>2038</v>
      </c>
      <c r="CO47" s="354"/>
      <c r="CP47" s="354"/>
      <c r="CQ47" s="354"/>
      <c r="CR47" s="354"/>
      <c r="CS47" s="354"/>
      <c r="CT47" s="354"/>
      <c r="CU47" s="354"/>
      <c r="CV47" s="353">
        <f>CV14</f>
        <v>2040</v>
      </c>
      <c r="CY47" s="356"/>
    </row>
    <row r="48" spans="1:103" s="277" customFormat="1" x14ac:dyDescent="0.25">
      <c r="A48" s="403"/>
      <c r="B48" s="403"/>
      <c r="D48" s="296"/>
      <c r="E48" s="296"/>
      <c r="F48" s="296"/>
      <c r="G48" s="296"/>
      <c r="H48" s="296"/>
      <c r="I48" s="296"/>
      <c r="J48" s="296"/>
      <c r="K48" s="296"/>
      <c r="L48" s="350" t="s">
        <v>54</v>
      </c>
      <c r="M48" s="350"/>
      <c r="N48" s="350"/>
      <c r="O48" s="350"/>
      <c r="P48" s="350"/>
      <c r="Q48" s="350"/>
      <c r="R48" s="350"/>
      <c r="S48" s="350"/>
      <c r="T48" s="350" t="s">
        <v>54</v>
      </c>
      <c r="U48" s="350"/>
      <c r="V48" s="350"/>
      <c r="W48" s="350"/>
      <c r="X48" s="350"/>
      <c r="Y48" s="350"/>
      <c r="Z48" s="350"/>
      <c r="AA48" s="350"/>
      <c r="AB48" s="350" t="s">
        <v>54</v>
      </c>
      <c r="AC48" s="350"/>
      <c r="AD48" s="350"/>
      <c r="AE48" s="350"/>
      <c r="AF48" s="350"/>
      <c r="AG48" s="350"/>
      <c r="AH48" s="350"/>
      <c r="AI48" s="350"/>
      <c r="AJ48" s="350" t="s">
        <v>54</v>
      </c>
      <c r="AK48" s="350"/>
      <c r="AL48" s="350"/>
      <c r="AM48" s="350"/>
      <c r="AN48" s="350"/>
      <c r="AO48" s="350"/>
      <c r="AP48" s="350"/>
      <c r="AQ48" s="350"/>
      <c r="AR48" s="350" t="s">
        <v>54</v>
      </c>
      <c r="AS48" s="350"/>
      <c r="AT48" s="350"/>
      <c r="AU48" s="350"/>
      <c r="AV48" s="350"/>
      <c r="AW48" s="350"/>
      <c r="AX48" s="350"/>
      <c r="AY48" s="350"/>
      <c r="AZ48" s="350" t="s">
        <v>54</v>
      </c>
      <c r="BA48" s="350"/>
      <c r="BB48" s="350"/>
      <c r="BC48" s="350"/>
      <c r="BD48" s="350"/>
      <c r="BE48" s="350"/>
      <c r="BF48" s="350"/>
      <c r="BG48" s="350"/>
      <c r="BH48" s="350" t="s">
        <v>54</v>
      </c>
      <c r="BI48" s="350"/>
      <c r="BJ48" s="350"/>
      <c r="BK48" s="350"/>
      <c r="BL48" s="350"/>
      <c r="BM48" s="350"/>
      <c r="BN48" s="350"/>
      <c r="BO48" s="350"/>
      <c r="BP48" s="350" t="s">
        <v>54</v>
      </c>
      <c r="BQ48" s="350" t="s">
        <v>54</v>
      </c>
      <c r="BR48" s="350" t="s">
        <v>54</v>
      </c>
      <c r="BS48" s="350" t="s">
        <v>54</v>
      </c>
      <c r="BT48" s="350" t="s">
        <v>54</v>
      </c>
      <c r="BU48" s="350" t="s">
        <v>54</v>
      </c>
      <c r="BV48" s="350" t="s">
        <v>54</v>
      </c>
      <c r="BW48" s="350" t="s">
        <v>54</v>
      </c>
      <c r="BX48" s="350" t="s">
        <v>54</v>
      </c>
      <c r="BY48" s="350" t="s">
        <v>54</v>
      </c>
      <c r="BZ48" s="350" t="s">
        <v>54</v>
      </c>
      <c r="CA48" s="350" t="s">
        <v>54</v>
      </c>
      <c r="CB48" s="350" t="s">
        <v>54</v>
      </c>
      <c r="CC48" s="350" t="s">
        <v>54</v>
      </c>
      <c r="CD48" s="350" t="s">
        <v>54</v>
      </c>
      <c r="CE48" s="350" t="s">
        <v>54</v>
      </c>
      <c r="CF48" s="350" t="s">
        <v>54</v>
      </c>
      <c r="CG48" s="350" t="s">
        <v>54</v>
      </c>
      <c r="CH48" s="350" t="s">
        <v>54</v>
      </c>
      <c r="CI48" s="350" t="s">
        <v>54</v>
      </c>
      <c r="CJ48" s="350" t="s">
        <v>54</v>
      </c>
      <c r="CK48" s="350" t="s">
        <v>54</v>
      </c>
      <c r="CL48" s="350" t="s">
        <v>54</v>
      </c>
      <c r="CM48" s="350" t="s">
        <v>54</v>
      </c>
      <c r="CN48" s="350" t="s">
        <v>54</v>
      </c>
      <c r="CO48" s="350" t="s">
        <v>54</v>
      </c>
      <c r="CP48" s="350" t="s">
        <v>54</v>
      </c>
      <c r="CQ48" s="350" t="s">
        <v>54</v>
      </c>
      <c r="CR48" s="350" t="s">
        <v>54</v>
      </c>
      <c r="CS48" s="350" t="s">
        <v>54</v>
      </c>
      <c r="CT48" s="350" t="s">
        <v>54</v>
      </c>
      <c r="CU48" s="350" t="s">
        <v>54</v>
      </c>
      <c r="CV48" s="350" t="s">
        <v>54</v>
      </c>
      <c r="CY48" s="279"/>
    </row>
    <row r="49" spans="1:106" s="277" customFormat="1" x14ac:dyDescent="0.25">
      <c r="A49" s="403"/>
      <c r="B49" s="403"/>
      <c r="D49" s="412" t="s">
        <v>531</v>
      </c>
      <c r="E49" s="412"/>
      <c r="F49" s="412"/>
      <c r="G49" s="412"/>
      <c r="H49" s="412"/>
      <c r="I49" s="412"/>
      <c r="J49" s="412"/>
      <c r="K49" s="412"/>
      <c r="L49" s="409">
        <f>$AB$33</f>
        <v>56.875</v>
      </c>
      <c r="M49" s="409"/>
      <c r="N49" s="409"/>
      <c r="O49" s="409"/>
      <c r="P49" s="409"/>
      <c r="Q49" s="409"/>
      <c r="R49" s="409"/>
      <c r="S49" s="409"/>
      <c r="T49" s="409">
        <f>$AB$33</f>
        <v>56.875</v>
      </c>
      <c r="U49" s="409"/>
      <c r="V49" s="409"/>
      <c r="W49" s="409"/>
      <c r="X49" s="409"/>
      <c r="Y49" s="409"/>
      <c r="Z49" s="409"/>
      <c r="AA49" s="409"/>
      <c r="AB49" s="409">
        <f>$AB$33</f>
        <v>56.875</v>
      </c>
      <c r="AC49" s="409"/>
      <c r="AD49" s="409"/>
      <c r="AE49" s="409"/>
      <c r="AF49" s="409"/>
      <c r="AG49" s="409"/>
      <c r="AH49" s="409"/>
      <c r="AI49" s="409"/>
      <c r="AJ49" s="409">
        <f>IF(L33&gt;0,$AB$33,"")</f>
        <v>56.875</v>
      </c>
      <c r="AK49" s="409"/>
      <c r="AL49" s="409"/>
      <c r="AM49" s="409"/>
      <c r="AN49" s="409"/>
      <c r="AO49" s="409"/>
      <c r="AP49" s="409"/>
      <c r="AQ49" s="409"/>
      <c r="AR49" s="409">
        <f>$AB$33</f>
        <v>56.875</v>
      </c>
      <c r="AS49" s="409"/>
      <c r="AT49" s="409"/>
      <c r="AU49" s="409"/>
      <c r="AV49" s="409"/>
      <c r="AW49" s="409"/>
      <c r="AX49" s="409"/>
      <c r="AY49" s="409"/>
      <c r="AZ49" s="409">
        <f>$AB$33</f>
        <v>56.875</v>
      </c>
      <c r="BA49" s="409"/>
      <c r="BB49" s="409"/>
      <c r="BC49" s="409"/>
      <c r="BD49" s="409"/>
      <c r="BE49" s="409"/>
      <c r="BF49" s="409"/>
      <c r="BG49" s="409"/>
      <c r="BH49" s="409">
        <f>$AB$33</f>
        <v>56.875</v>
      </c>
      <c r="BI49" s="409"/>
      <c r="BJ49" s="409"/>
      <c r="BK49" s="409"/>
      <c r="BL49" s="409"/>
      <c r="BM49" s="409"/>
      <c r="BN49" s="409"/>
      <c r="BO49" s="409"/>
      <c r="BP49" s="409">
        <f>$AB$33</f>
        <v>56.875</v>
      </c>
      <c r="BQ49" s="409"/>
      <c r="BR49" s="409"/>
      <c r="BS49" s="409"/>
      <c r="BT49" s="409"/>
      <c r="BU49" s="409"/>
      <c r="BV49" s="409"/>
      <c r="BW49" s="409"/>
      <c r="BX49" s="409">
        <f>$AB$33</f>
        <v>56.875</v>
      </c>
      <c r="BY49" s="409"/>
      <c r="BZ49" s="409"/>
      <c r="CA49" s="409"/>
      <c r="CB49" s="409"/>
      <c r="CC49" s="409"/>
      <c r="CD49" s="409"/>
      <c r="CE49" s="409"/>
      <c r="CF49" s="409">
        <f>$AB$33</f>
        <v>56.875</v>
      </c>
      <c r="CG49" s="409"/>
      <c r="CH49" s="409"/>
      <c r="CI49" s="409"/>
      <c r="CJ49" s="409"/>
      <c r="CK49" s="409"/>
      <c r="CL49" s="409"/>
      <c r="CM49" s="409"/>
      <c r="CN49" s="409">
        <f>$AB$33</f>
        <v>56.875</v>
      </c>
      <c r="CO49" s="409"/>
      <c r="CP49" s="409"/>
      <c r="CQ49" s="409"/>
      <c r="CR49" s="409"/>
      <c r="CS49" s="409"/>
      <c r="CT49" s="409"/>
      <c r="CU49" s="409"/>
      <c r="CV49" s="409">
        <f>$AB$33</f>
        <v>56.875</v>
      </c>
      <c r="CY49" s="279"/>
    </row>
    <row r="50" spans="1:106" s="277" customFormat="1" x14ac:dyDescent="0.25">
      <c r="A50" s="403"/>
      <c r="B50" s="403"/>
      <c r="D50" s="296" t="s">
        <v>279</v>
      </c>
      <c r="E50" s="296"/>
      <c r="F50" s="296"/>
      <c r="G50" s="296"/>
      <c r="H50" s="296"/>
      <c r="I50" s="296"/>
      <c r="J50" s="296"/>
      <c r="K50" s="296"/>
      <c r="L50" s="342">
        <f t="shared" ref="L50:AB50" si="120">IFERROR(L49-L51,"")</f>
        <v>0</v>
      </c>
      <c r="M50" s="342"/>
      <c r="N50" s="342"/>
      <c r="O50" s="342"/>
      <c r="P50" s="342"/>
      <c r="Q50" s="342"/>
      <c r="R50" s="342"/>
      <c r="S50" s="342"/>
      <c r="T50" s="342">
        <f t="shared" si="120"/>
        <v>22.75</v>
      </c>
      <c r="U50" s="342"/>
      <c r="V50" s="342"/>
      <c r="W50" s="342"/>
      <c r="X50" s="342"/>
      <c r="Y50" s="342"/>
      <c r="Z50" s="342"/>
      <c r="AA50" s="342"/>
      <c r="AB50" s="342">
        <f t="shared" si="120"/>
        <v>40.149999999999991</v>
      </c>
      <c r="AC50" s="342"/>
      <c r="AD50" s="342"/>
      <c r="AE50" s="342"/>
      <c r="AF50" s="342"/>
      <c r="AG50" s="342"/>
      <c r="AH50" s="342"/>
      <c r="AI50" s="342"/>
      <c r="AJ50" s="342" t="str">
        <f>IFERROR(AJ49-AJ51,"")</f>
        <v/>
      </c>
      <c r="AK50" s="342"/>
      <c r="AL50" s="342"/>
      <c r="AM50" s="342"/>
      <c r="AN50" s="342"/>
      <c r="AO50" s="342"/>
      <c r="AP50" s="342"/>
      <c r="AQ50" s="342"/>
      <c r="AR50" s="342" t="str">
        <f t="shared" ref="AR50:CE50" si="121">IFERROR(AR49-AR51,"")</f>
        <v/>
      </c>
      <c r="AS50" s="342"/>
      <c r="AT50" s="342"/>
      <c r="AU50" s="342"/>
      <c r="AV50" s="342"/>
      <c r="AW50" s="342"/>
      <c r="AX50" s="342"/>
      <c r="AY50" s="342"/>
      <c r="AZ50" s="342" t="str">
        <f t="shared" si="121"/>
        <v/>
      </c>
      <c r="BA50" s="342"/>
      <c r="BB50" s="342"/>
      <c r="BC50" s="342"/>
      <c r="BD50" s="342"/>
      <c r="BE50" s="342"/>
      <c r="BF50" s="342"/>
      <c r="BG50" s="342"/>
      <c r="BH50" s="342" t="str">
        <f t="shared" si="121"/>
        <v/>
      </c>
      <c r="BI50" s="342"/>
      <c r="BJ50" s="342"/>
      <c r="BK50" s="342"/>
      <c r="BL50" s="342"/>
      <c r="BM50" s="342"/>
      <c r="BN50" s="342"/>
      <c r="BO50" s="342"/>
      <c r="BP50" s="342" t="str">
        <f t="shared" si="121"/>
        <v/>
      </c>
      <c r="BQ50" s="342" t="str">
        <f t="shared" si="121"/>
        <v/>
      </c>
      <c r="BR50" s="342" t="str">
        <f t="shared" si="121"/>
        <v/>
      </c>
      <c r="BS50" s="342" t="str">
        <f t="shared" si="121"/>
        <v/>
      </c>
      <c r="BT50" s="342" t="str">
        <f t="shared" si="121"/>
        <v/>
      </c>
      <c r="BU50" s="342" t="str">
        <f t="shared" si="121"/>
        <v/>
      </c>
      <c r="BV50" s="342" t="str">
        <f t="shared" si="121"/>
        <v/>
      </c>
      <c r="BW50" s="342" t="str">
        <f t="shared" si="121"/>
        <v/>
      </c>
      <c r="BX50" s="342" t="str">
        <f t="shared" si="121"/>
        <v/>
      </c>
      <c r="BY50" s="342" t="str">
        <f t="shared" si="121"/>
        <v/>
      </c>
      <c r="BZ50" s="342" t="str">
        <f t="shared" si="121"/>
        <v/>
      </c>
      <c r="CA50" s="342" t="str">
        <f t="shared" si="121"/>
        <v/>
      </c>
      <c r="CB50" s="342" t="str">
        <f t="shared" si="121"/>
        <v/>
      </c>
      <c r="CC50" s="342" t="str">
        <f t="shared" si="121"/>
        <v/>
      </c>
      <c r="CD50" s="342" t="str">
        <f t="shared" si="121"/>
        <v/>
      </c>
      <c r="CE50" s="342" t="str">
        <f t="shared" si="121"/>
        <v/>
      </c>
      <c r="CF50" s="342" t="str">
        <f t="shared" ref="CF50:CV50" si="122">IFERROR(CF49-CF51,"")</f>
        <v/>
      </c>
      <c r="CG50" s="342" t="str">
        <f t="shared" si="122"/>
        <v/>
      </c>
      <c r="CH50" s="342" t="str">
        <f t="shared" si="122"/>
        <v/>
      </c>
      <c r="CI50" s="342" t="str">
        <f t="shared" si="122"/>
        <v/>
      </c>
      <c r="CJ50" s="342" t="str">
        <f t="shared" si="122"/>
        <v/>
      </c>
      <c r="CK50" s="342" t="str">
        <f t="shared" si="122"/>
        <v/>
      </c>
      <c r="CL50" s="342" t="str">
        <f t="shared" si="122"/>
        <v/>
      </c>
      <c r="CM50" s="342" t="str">
        <f t="shared" si="122"/>
        <v/>
      </c>
      <c r="CN50" s="342" t="str">
        <f t="shared" si="122"/>
        <v/>
      </c>
      <c r="CO50" s="342" t="str">
        <f t="shared" si="122"/>
        <v/>
      </c>
      <c r="CP50" s="342" t="str">
        <f t="shared" si="122"/>
        <v/>
      </c>
      <c r="CQ50" s="342" t="str">
        <f t="shared" si="122"/>
        <v/>
      </c>
      <c r="CR50" s="342" t="str">
        <f t="shared" si="122"/>
        <v/>
      </c>
      <c r="CS50" s="342" t="str">
        <f t="shared" si="122"/>
        <v/>
      </c>
      <c r="CT50" s="342" t="str">
        <f t="shared" si="122"/>
        <v/>
      </c>
      <c r="CU50" s="342" t="str">
        <f t="shared" si="122"/>
        <v/>
      </c>
      <c r="CV50" s="342" t="str">
        <f t="shared" si="122"/>
        <v/>
      </c>
      <c r="CY50" s="279"/>
    </row>
    <row r="51" spans="1:106" s="277" customFormat="1" x14ac:dyDescent="0.25">
      <c r="A51" s="403"/>
      <c r="B51" s="403"/>
      <c r="D51" s="296" t="s">
        <v>280</v>
      </c>
      <c r="E51" s="296"/>
      <c r="F51" s="296"/>
      <c r="G51" s="296"/>
      <c r="H51" s="296"/>
      <c r="I51" s="296"/>
      <c r="J51" s="296"/>
      <c r="K51" s="296"/>
      <c r="L51" s="342">
        <f>IF(L26&gt;0,L26-$AB$33,"")</f>
        <v>56.875</v>
      </c>
      <c r="M51" s="342"/>
      <c r="N51" s="342"/>
      <c r="O51" s="342"/>
      <c r="P51" s="342"/>
      <c r="Q51" s="342"/>
      <c r="R51" s="342"/>
      <c r="S51" s="342"/>
      <c r="T51" s="342">
        <f>IF(T26&gt;0,T26-$AB$33,"")</f>
        <v>34.125</v>
      </c>
      <c r="U51" s="342"/>
      <c r="V51" s="342"/>
      <c r="W51" s="342"/>
      <c r="X51" s="342"/>
      <c r="Y51" s="342"/>
      <c r="Z51" s="342"/>
      <c r="AA51" s="342"/>
      <c r="AB51" s="342">
        <f>IF(AB26&gt;0,AB26-$AB$33,"")</f>
        <v>16.725000000000009</v>
      </c>
      <c r="AC51" s="342"/>
      <c r="AD51" s="342"/>
      <c r="AE51" s="342"/>
      <c r="AF51" s="342"/>
      <c r="AG51" s="342"/>
      <c r="AH51" s="342"/>
      <c r="AI51" s="342"/>
      <c r="AJ51" s="342" t="str">
        <f>IF(AJ26&gt;0,AJ26-$AB$33,"")</f>
        <v/>
      </c>
      <c r="AK51" s="342"/>
      <c r="AL51" s="342"/>
      <c r="AM51" s="342"/>
      <c r="AN51" s="342"/>
      <c r="AO51" s="342"/>
      <c r="AP51" s="342"/>
      <c r="AQ51" s="342"/>
      <c r="AR51" s="342" t="str">
        <f>IF(AR26&gt;0,AR26-$AB$33,"")</f>
        <v/>
      </c>
      <c r="AS51" s="342"/>
      <c r="AT51" s="342"/>
      <c r="AU51" s="342"/>
      <c r="AV51" s="342"/>
      <c r="AW51" s="342"/>
      <c r="AX51" s="342"/>
      <c r="AY51" s="342"/>
      <c r="AZ51" s="342" t="str">
        <f>IF(AZ26&gt;0,AZ26-$AB$33,"")</f>
        <v/>
      </c>
      <c r="BA51" s="342"/>
      <c r="BB51" s="342"/>
      <c r="BC51" s="342"/>
      <c r="BD51" s="342"/>
      <c r="BE51" s="342"/>
      <c r="BF51" s="342"/>
      <c r="BG51" s="342"/>
      <c r="BH51" s="342" t="str">
        <f>IF(BH26&gt;0,BH26-$AB$33,"")</f>
        <v/>
      </c>
      <c r="BI51" s="342"/>
      <c r="BJ51" s="342"/>
      <c r="BK51" s="342"/>
      <c r="BL51" s="342"/>
      <c r="BM51" s="342"/>
      <c r="BN51" s="342"/>
      <c r="BO51" s="342"/>
      <c r="BP51" s="342" t="str">
        <f t="shared" ref="BP51:CV51" si="123">IF(BP26&gt;0,BP26-$AB$33,"")</f>
        <v/>
      </c>
      <c r="BQ51" s="342" t="str">
        <f t="shared" si="123"/>
        <v/>
      </c>
      <c r="BR51" s="342" t="str">
        <f t="shared" si="123"/>
        <v/>
      </c>
      <c r="BS51" s="342" t="str">
        <f t="shared" si="123"/>
        <v/>
      </c>
      <c r="BT51" s="342" t="str">
        <f t="shared" si="123"/>
        <v/>
      </c>
      <c r="BU51" s="342" t="str">
        <f t="shared" si="123"/>
        <v/>
      </c>
      <c r="BV51" s="342" t="str">
        <f t="shared" si="123"/>
        <v/>
      </c>
      <c r="BW51" s="342" t="str">
        <f t="shared" si="123"/>
        <v/>
      </c>
      <c r="BX51" s="342" t="str">
        <f t="shared" si="123"/>
        <v/>
      </c>
      <c r="BY51" s="342" t="str">
        <f t="shared" si="123"/>
        <v/>
      </c>
      <c r="BZ51" s="342" t="str">
        <f t="shared" si="123"/>
        <v/>
      </c>
      <c r="CA51" s="342" t="str">
        <f t="shared" si="123"/>
        <v/>
      </c>
      <c r="CB51" s="342" t="str">
        <f t="shared" si="123"/>
        <v/>
      </c>
      <c r="CC51" s="342" t="str">
        <f t="shared" si="123"/>
        <v/>
      </c>
      <c r="CD51" s="342" t="str">
        <f t="shared" si="123"/>
        <v/>
      </c>
      <c r="CE51" s="342" t="str">
        <f t="shared" si="123"/>
        <v/>
      </c>
      <c r="CF51" s="342" t="str">
        <f t="shared" si="123"/>
        <v/>
      </c>
      <c r="CG51" s="342" t="str">
        <f t="shared" si="123"/>
        <v/>
      </c>
      <c r="CH51" s="342" t="str">
        <f t="shared" si="123"/>
        <v/>
      </c>
      <c r="CI51" s="342" t="str">
        <f t="shared" si="123"/>
        <v/>
      </c>
      <c r="CJ51" s="342" t="str">
        <f t="shared" si="123"/>
        <v/>
      </c>
      <c r="CK51" s="342" t="str">
        <f t="shared" si="123"/>
        <v/>
      </c>
      <c r="CL51" s="342" t="str">
        <f t="shared" si="123"/>
        <v/>
      </c>
      <c r="CM51" s="342" t="str">
        <f t="shared" si="123"/>
        <v/>
      </c>
      <c r="CN51" s="342" t="str">
        <f t="shared" si="123"/>
        <v/>
      </c>
      <c r="CO51" s="342" t="str">
        <f t="shared" si="123"/>
        <v/>
      </c>
      <c r="CP51" s="342" t="str">
        <f t="shared" si="123"/>
        <v/>
      </c>
      <c r="CQ51" s="342" t="str">
        <f t="shared" si="123"/>
        <v/>
      </c>
      <c r="CR51" s="342" t="str">
        <f t="shared" si="123"/>
        <v/>
      </c>
      <c r="CS51" s="342" t="str">
        <f t="shared" si="123"/>
        <v/>
      </c>
      <c r="CT51" s="342" t="str">
        <f t="shared" si="123"/>
        <v/>
      </c>
      <c r="CU51" s="342" t="str">
        <f t="shared" si="123"/>
        <v/>
      </c>
      <c r="CV51" s="342" t="str">
        <f t="shared" si="123"/>
        <v/>
      </c>
      <c r="CY51" s="279"/>
    </row>
    <row r="52" spans="1:106" s="277" customFormat="1" x14ac:dyDescent="0.25">
      <c r="A52" s="403"/>
      <c r="B52" s="403"/>
      <c r="CY52" s="279"/>
    </row>
    <row r="53" spans="1:106" s="277" customFormat="1" x14ac:dyDescent="0.25">
      <c r="A53" s="403"/>
      <c r="B53" s="403"/>
      <c r="D53" s="296" t="s">
        <v>279</v>
      </c>
      <c r="E53" s="296"/>
      <c r="F53" s="296"/>
      <c r="G53" s="296"/>
      <c r="H53" s="296"/>
      <c r="I53" s="296"/>
      <c r="J53" s="296"/>
      <c r="K53" s="296"/>
      <c r="L53" s="306">
        <f t="shared" ref="L53:AB53" si="124">IFERROR(1-L54,"")</f>
        <v>0</v>
      </c>
      <c r="M53" s="306"/>
      <c r="N53" s="306"/>
      <c r="O53" s="306"/>
      <c r="P53" s="306"/>
      <c r="Q53" s="306"/>
      <c r="R53" s="306"/>
      <c r="S53" s="306"/>
      <c r="T53" s="306">
        <f t="shared" si="124"/>
        <v>0.4</v>
      </c>
      <c r="U53" s="306"/>
      <c r="V53" s="306"/>
      <c r="W53" s="306"/>
      <c r="X53" s="306"/>
      <c r="Y53" s="306"/>
      <c r="Z53" s="306"/>
      <c r="AA53" s="306"/>
      <c r="AB53" s="306">
        <f t="shared" si="124"/>
        <v>0.70593406593406582</v>
      </c>
      <c r="AC53" s="306"/>
      <c r="AD53" s="306"/>
      <c r="AE53" s="306"/>
      <c r="AF53" s="306"/>
      <c r="AG53" s="306"/>
      <c r="AH53" s="306"/>
      <c r="AI53" s="306"/>
      <c r="AJ53" s="306" t="str">
        <f>IFERROR(1-AJ54,"")</f>
        <v/>
      </c>
      <c r="AK53" s="306"/>
      <c r="AL53" s="306"/>
      <c r="AM53" s="306"/>
      <c r="AN53" s="306"/>
      <c r="AO53" s="306"/>
      <c r="AP53" s="306"/>
      <c r="AQ53" s="306"/>
      <c r="AR53" s="306" t="str">
        <f t="shared" ref="AR53:CE53" si="125">IFERROR(1-AR54,"")</f>
        <v/>
      </c>
      <c r="AS53" s="306"/>
      <c r="AT53" s="306"/>
      <c r="AU53" s="306"/>
      <c r="AV53" s="306"/>
      <c r="AW53" s="306"/>
      <c r="AX53" s="306"/>
      <c r="AY53" s="306"/>
      <c r="AZ53" s="306" t="str">
        <f t="shared" si="125"/>
        <v/>
      </c>
      <c r="BA53" s="306"/>
      <c r="BB53" s="306"/>
      <c r="BC53" s="306"/>
      <c r="BD53" s="306"/>
      <c r="BE53" s="306"/>
      <c r="BF53" s="306"/>
      <c r="BG53" s="306"/>
      <c r="BH53" s="306" t="str">
        <f t="shared" si="125"/>
        <v/>
      </c>
      <c r="BI53" s="306"/>
      <c r="BJ53" s="306"/>
      <c r="BK53" s="306"/>
      <c r="BL53" s="306"/>
      <c r="BM53" s="306"/>
      <c r="BN53" s="306"/>
      <c r="BO53" s="306"/>
      <c r="BP53" s="306" t="str">
        <f t="shared" si="125"/>
        <v/>
      </c>
      <c r="BQ53" s="306" t="str">
        <f t="shared" si="125"/>
        <v/>
      </c>
      <c r="BR53" s="306" t="str">
        <f t="shared" si="125"/>
        <v/>
      </c>
      <c r="BS53" s="306" t="str">
        <f t="shared" si="125"/>
        <v/>
      </c>
      <c r="BT53" s="306" t="str">
        <f t="shared" si="125"/>
        <v/>
      </c>
      <c r="BU53" s="306" t="str">
        <f t="shared" si="125"/>
        <v/>
      </c>
      <c r="BV53" s="306" t="str">
        <f t="shared" si="125"/>
        <v/>
      </c>
      <c r="BW53" s="306" t="str">
        <f t="shared" si="125"/>
        <v/>
      </c>
      <c r="BX53" s="306" t="str">
        <f t="shared" si="125"/>
        <v/>
      </c>
      <c r="BY53" s="306" t="str">
        <f t="shared" si="125"/>
        <v/>
      </c>
      <c r="BZ53" s="306" t="str">
        <f t="shared" si="125"/>
        <v/>
      </c>
      <c r="CA53" s="306" t="str">
        <f t="shared" si="125"/>
        <v/>
      </c>
      <c r="CB53" s="306" t="str">
        <f t="shared" si="125"/>
        <v/>
      </c>
      <c r="CC53" s="306" t="str">
        <f t="shared" si="125"/>
        <v/>
      </c>
      <c r="CD53" s="306" t="str">
        <f t="shared" si="125"/>
        <v/>
      </c>
      <c r="CE53" s="306" t="str">
        <f t="shared" si="125"/>
        <v/>
      </c>
      <c r="CF53" s="306" t="str">
        <f t="shared" ref="CF53:CV53" si="126">IFERROR(1-CF54,"")</f>
        <v/>
      </c>
      <c r="CG53" s="306" t="str">
        <f t="shared" si="126"/>
        <v/>
      </c>
      <c r="CH53" s="306" t="str">
        <f t="shared" si="126"/>
        <v/>
      </c>
      <c r="CI53" s="306" t="str">
        <f t="shared" si="126"/>
        <v/>
      </c>
      <c r="CJ53" s="306" t="str">
        <f t="shared" si="126"/>
        <v/>
      </c>
      <c r="CK53" s="306" t="str">
        <f t="shared" si="126"/>
        <v/>
      </c>
      <c r="CL53" s="306" t="str">
        <f t="shared" si="126"/>
        <v/>
      </c>
      <c r="CM53" s="306" t="str">
        <f t="shared" si="126"/>
        <v/>
      </c>
      <c r="CN53" s="306" t="str">
        <f t="shared" si="126"/>
        <v/>
      </c>
      <c r="CO53" s="306" t="str">
        <f t="shared" si="126"/>
        <v/>
      </c>
      <c r="CP53" s="306" t="str">
        <f t="shared" si="126"/>
        <v/>
      </c>
      <c r="CQ53" s="306" t="str">
        <f t="shared" si="126"/>
        <v/>
      </c>
      <c r="CR53" s="306" t="str">
        <f t="shared" si="126"/>
        <v/>
      </c>
      <c r="CS53" s="306" t="str">
        <f t="shared" si="126"/>
        <v/>
      </c>
      <c r="CT53" s="306" t="str">
        <f t="shared" si="126"/>
        <v/>
      </c>
      <c r="CU53" s="306" t="str">
        <f t="shared" si="126"/>
        <v/>
      </c>
      <c r="CV53" s="306" t="str">
        <f t="shared" si="126"/>
        <v/>
      </c>
      <c r="CY53" s="279"/>
    </row>
    <row r="54" spans="1:106" s="277" customFormat="1" x14ac:dyDescent="0.25">
      <c r="A54" s="403"/>
      <c r="B54" s="403"/>
      <c r="D54" s="296" t="s">
        <v>280</v>
      </c>
      <c r="E54" s="296"/>
      <c r="F54" s="296"/>
      <c r="G54" s="296"/>
      <c r="H54" s="296"/>
      <c r="I54" s="296"/>
      <c r="J54" s="296"/>
      <c r="K54" s="296"/>
      <c r="L54" s="307">
        <f t="shared" ref="L54:AB54" si="127">IFERROR(L51/L49,"")</f>
        <v>1</v>
      </c>
      <c r="M54" s="307"/>
      <c r="N54" s="307"/>
      <c r="O54" s="307"/>
      <c r="P54" s="307"/>
      <c r="Q54" s="307"/>
      <c r="R54" s="307"/>
      <c r="S54" s="307"/>
      <c r="T54" s="307">
        <f t="shared" si="127"/>
        <v>0.6</v>
      </c>
      <c r="U54" s="307"/>
      <c r="V54" s="307"/>
      <c r="W54" s="307"/>
      <c r="X54" s="307"/>
      <c r="Y54" s="307"/>
      <c r="Z54" s="307"/>
      <c r="AA54" s="307"/>
      <c r="AB54" s="307">
        <f t="shared" si="127"/>
        <v>0.29406593406593423</v>
      </c>
      <c r="AC54" s="307"/>
      <c r="AD54" s="307"/>
      <c r="AE54" s="307"/>
      <c r="AF54" s="307"/>
      <c r="AG54" s="307"/>
      <c r="AH54" s="307"/>
      <c r="AI54" s="307"/>
      <c r="AJ54" s="307" t="str">
        <f>IFERROR(AJ51/AJ49,"")</f>
        <v/>
      </c>
      <c r="AK54" s="307"/>
      <c r="AL54" s="307"/>
      <c r="AM54" s="307"/>
      <c r="AN54" s="307"/>
      <c r="AO54" s="307"/>
      <c r="AP54" s="307"/>
      <c r="AQ54" s="307"/>
      <c r="AR54" s="307" t="str">
        <f t="shared" ref="AR54:CE54" si="128">IFERROR(AR51/AR49,"")</f>
        <v/>
      </c>
      <c r="AS54" s="307"/>
      <c r="AT54" s="307"/>
      <c r="AU54" s="307"/>
      <c r="AV54" s="307"/>
      <c r="AW54" s="307"/>
      <c r="AX54" s="307"/>
      <c r="AY54" s="307"/>
      <c r="AZ54" s="307" t="str">
        <f t="shared" si="128"/>
        <v/>
      </c>
      <c r="BA54" s="307"/>
      <c r="BB54" s="307"/>
      <c r="BC54" s="307"/>
      <c r="BD54" s="307"/>
      <c r="BE54" s="307"/>
      <c r="BF54" s="307"/>
      <c r="BG54" s="307"/>
      <c r="BH54" s="307" t="str">
        <f t="shared" si="128"/>
        <v/>
      </c>
      <c r="BI54" s="307"/>
      <c r="BJ54" s="307"/>
      <c r="BK54" s="307"/>
      <c r="BL54" s="307"/>
      <c r="BM54" s="307"/>
      <c r="BN54" s="307"/>
      <c r="BO54" s="307"/>
      <c r="BP54" s="307" t="str">
        <f t="shared" si="128"/>
        <v/>
      </c>
      <c r="BQ54" s="307" t="str">
        <f t="shared" si="128"/>
        <v/>
      </c>
      <c r="BR54" s="307" t="str">
        <f t="shared" si="128"/>
        <v/>
      </c>
      <c r="BS54" s="307" t="str">
        <f t="shared" si="128"/>
        <v/>
      </c>
      <c r="BT54" s="307" t="str">
        <f t="shared" si="128"/>
        <v/>
      </c>
      <c r="BU54" s="307" t="str">
        <f t="shared" si="128"/>
        <v/>
      </c>
      <c r="BV54" s="307" t="str">
        <f t="shared" si="128"/>
        <v/>
      </c>
      <c r="BW54" s="307" t="str">
        <f t="shared" si="128"/>
        <v/>
      </c>
      <c r="BX54" s="307" t="str">
        <f t="shared" si="128"/>
        <v/>
      </c>
      <c r="BY54" s="307" t="str">
        <f t="shared" si="128"/>
        <v/>
      </c>
      <c r="BZ54" s="307" t="str">
        <f t="shared" si="128"/>
        <v/>
      </c>
      <c r="CA54" s="307" t="str">
        <f t="shared" si="128"/>
        <v/>
      </c>
      <c r="CB54" s="307" t="str">
        <f t="shared" si="128"/>
        <v/>
      </c>
      <c r="CC54" s="307" t="str">
        <f t="shared" si="128"/>
        <v/>
      </c>
      <c r="CD54" s="307" t="str">
        <f t="shared" si="128"/>
        <v/>
      </c>
      <c r="CE54" s="307" t="str">
        <f t="shared" si="128"/>
        <v/>
      </c>
      <c r="CF54" s="307" t="str">
        <f t="shared" ref="CF54:CV54" si="129">IFERROR(CF51/CF49,"")</f>
        <v/>
      </c>
      <c r="CG54" s="307" t="str">
        <f t="shared" si="129"/>
        <v/>
      </c>
      <c r="CH54" s="307" t="str">
        <f t="shared" si="129"/>
        <v/>
      </c>
      <c r="CI54" s="307" t="str">
        <f t="shared" si="129"/>
        <v/>
      </c>
      <c r="CJ54" s="307" t="str">
        <f t="shared" si="129"/>
        <v/>
      </c>
      <c r="CK54" s="307" t="str">
        <f t="shared" si="129"/>
        <v/>
      </c>
      <c r="CL54" s="307" t="str">
        <f t="shared" si="129"/>
        <v/>
      </c>
      <c r="CM54" s="307" t="str">
        <f t="shared" si="129"/>
        <v/>
      </c>
      <c r="CN54" s="307" t="str">
        <f t="shared" si="129"/>
        <v/>
      </c>
      <c r="CO54" s="307" t="str">
        <f t="shared" si="129"/>
        <v/>
      </c>
      <c r="CP54" s="307" t="str">
        <f t="shared" si="129"/>
        <v/>
      </c>
      <c r="CQ54" s="307" t="str">
        <f t="shared" si="129"/>
        <v/>
      </c>
      <c r="CR54" s="307" t="str">
        <f t="shared" si="129"/>
        <v/>
      </c>
      <c r="CS54" s="307" t="str">
        <f t="shared" si="129"/>
        <v/>
      </c>
      <c r="CT54" s="307" t="str">
        <f t="shared" si="129"/>
        <v/>
      </c>
      <c r="CU54" s="307" t="str">
        <f t="shared" si="129"/>
        <v/>
      </c>
      <c r="CV54" s="307" t="str">
        <f t="shared" si="129"/>
        <v/>
      </c>
      <c r="CY54" s="279"/>
    </row>
    <row r="55" spans="1:106" s="277" customFormat="1" ht="15.75" thickBot="1" x14ac:dyDescent="0.3">
      <c r="A55" s="404"/>
      <c r="B55" s="404"/>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76"/>
      <c r="CZ55" s="281"/>
      <c r="DA55" s="281"/>
      <c r="DB55" s="281"/>
    </row>
    <row r="56" spans="1:106" s="279" customFormat="1" ht="15.75" x14ac:dyDescent="0.25">
      <c r="A56" s="406"/>
      <c r="B56" s="406"/>
      <c r="C56" s="308" t="s">
        <v>938</v>
      </c>
    </row>
    <row r="57" spans="1:106" s="277" customFormat="1" x14ac:dyDescent="0.25">
      <c r="A57" s="403"/>
      <c r="B57" s="403"/>
      <c r="CY57" s="279"/>
    </row>
    <row r="58" spans="1:106" s="277" customFormat="1" x14ac:dyDescent="0.25">
      <c r="A58" s="403"/>
      <c r="B58" s="403"/>
      <c r="CY58" s="279"/>
    </row>
    <row r="59" spans="1:106" s="277" customFormat="1" x14ac:dyDescent="0.25">
      <c r="A59" s="403"/>
      <c r="B59" s="403"/>
      <c r="CY59" s="279"/>
    </row>
    <row r="60" spans="1:106" s="277" customFormat="1" x14ac:dyDescent="0.25">
      <c r="A60" s="403"/>
      <c r="B60" s="403"/>
      <c r="CY60" s="279"/>
    </row>
    <row r="61" spans="1:106" s="277" customFormat="1" x14ac:dyDescent="0.25">
      <c r="A61" s="403"/>
      <c r="B61" s="403"/>
      <c r="CY61" s="279"/>
    </row>
    <row r="62" spans="1:106" s="277" customFormat="1" x14ac:dyDescent="0.25">
      <c r="A62" s="403"/>
      <c r="B62" s="403"/>
      <c r="CY62" s="279"/>
    </row>
    <row r="63" spans="1:106" s="277" customFormat="1" x14ac:dyDescent="0.25">
      <c r="A63" s="403"/>
      <c r="B63" s="403"/>
      <c r="CY63" s="279"/>
    </row>
    <row r="64" spans="1:106" s="277" customFormat="1" x14ac:dyDescent="0.25">
      <c r="A64" s="403"/>
      <c r="B64" s="403"/>
      <c r="CY64" s="279"/>
    </row>
    <row r="65" spans="1:106" s="277" customFormat="1" x14ac:dyDescent="0.25">
      <c r="A65" s="403"/>
      <c r="B65" s="403"/>
      <c r="CY65" s="279"/>
    </row>
    <row r="66" spans="1:106" s="277" customFormat="1" x14ac:dyDescent="0.25">
      <c r="A66" s="403"/>
      <c r="B66" s="403"/>
      <c r="CY66" s="279"/>
    </row>
    <row r="67" spans="1:106" s="277" customFormat="1" x14ac:dyDescent="0.25">
      <c r="A67" s="403"/>
      <c r="B67" s="403"/>
      <c r="CY67" s="279"/>
    </row>
    <row r="68" spans="1:106" s="277" customFormat="1" x14ac:dyDescent="0.25">
      <c r="A68" s="403"/>
      <c r="B68" s="403"/>
      <c r="CY68" s="279"/>
    </row>
    <row r="69" spans="1:106" s="277" customFormat="1" x14ac:dyDescent="0.25">
      <c r="A69" s="403"/>
      <c r="B69" s="403"/>
      <c r="CY69" s="279"/>
    </row>
    <row r="70" spans="1:106" s="277" customFormat="1" x14ac:dyDescent="0.25">
      <c r="A70" s="403"/>
      <c r="B70" s="403"/>
      <c r="CY70" s="279"/>
    </row>
    <row r="71" spans="1:106" s="277" customFormat="1" x14ac:dyDescent="0.25">
      <c r="A71" s="403"/>
      <c r="B71" s="403"/>
      <c r="CY71" s="279"/>
    </row>
    <row r="72" spans="1:106" s="277" customFormat="1" x14ac:dyDescent="0.25">
      <c r="A72" s="403"/>
      <c r="B72" s="403"/>
      <c r="CY72" s="279"/>
    </row>
    <row r="73" spans="1:106" s="277" customFormat="1" x14ac:dyDescent="0.25">
      <c r="A73" s="403"/>
      <c r="B73" s="403"/>
      <c r="CY73" s="279"/>
    </row>
    <row r="74" spans="1:106" s="277" customFormat="1" ht="15.75" thickBot="1" x14ac:dyDescent="0.3">
      <c r="A74" s="404"/>
      <c r="B74" s="404"/>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76"/>
      <c r="CZ74" s="281"/>
      <c r="DA74" s="281"/>
      <c r="DB74" s="281"/>
    </row>
    <row r="75" spans="1:106" s="279" customFormat="1" ht="15.75" x14ac:dyDescent="0.25">
      <c r="A75" s="406"/>
      <c r="B75" s="406"/>
      <c r="C75" s="308" t="s">
        <v>939</v>
      </c>
    </row>
    <row r="76" spans="1:106" s="277" customFormat="1" x14ac:dyDescent="0.25">
      <c r="A76" s="403"/>
      <c r="B76" s="403"/>
      <c r="CY76" s="279"/>
    </row>
    <row r="77" spans="1:106" s="277" customFormat="1" x14ac:dyDescent="0.25">
      <c r="A77" s="403"/>
      <c r="B77" s="403"/>
      <c r="CY77" s="279"/>
    </row>
    <row r="78" spans="1:106" s="277" customFormat="1" x14ac:dyDescent="0.25">
      <c r="A78" s="403"/>
      <c r="B78" s="403"/>
      <c r="CY78" s="279"/>
    </row>
    <row r="79" spans="1:106" s="277" customFormat="1" x14ac:dyDescent="0.25">
      <c r="A79" s="403"/>
      <c r="B79" s="403"/>
      <c r="CY79" s="279"/>
    </row>
    <row r="80" spans="1:106" s="277" customFormat="1" x14ac:dyDescent="0.25">
      <c r="A80" s="403"/>
      <c r="B80" s="403"/>
      <c r="CY80" s="279"/>
    </row>
    <row r="81" spans="1:103" s="277" customFormat="1" x14ac:dyDescent="0.25">
      <c r="A81" s="403"/>
      <c r="B81" s="403"/>
      <c r="CY81" s="279"/>
    </row>
    <row r="82" spans="1:103" s="277" customFormat="1" x14ac:dyDescent="0.25">
      <c r="A82" s="403"/>
      <c r="B82" s="403"/>
      <c r="CY82" s="279"/>
    </row>
    <row r="83" spans="1:103" s="277" customFormat="1" x14ac:dyDescent="0.25">
      <c r="A83" s="403"/>
      <c r="B83" s="403"/>
      <c r="CY83" s="279"/>
    </row>
    <row r="84" spans="1:103" s="277" customFormat="1" x14ac:dyDescent="0.25">
      <c r="A84" s="403"/>
      <c r="B84" s="403"/>
      <c r="CY84" s="279"/>
    </row>
    <row r="85" spans="1:103" s="277" customFormat="1" x14ac:dyDescent="0.25">
      <c r="A85" s="403"/>
      <c r="B85" s="403"/>
      <c r="CY85" s="279"/>
    </row>
    <row r="86" spans="1:103" s="277" customFormat="1" x14ac:dyDescent="0.25">
      <c r="A86" s="403"/>
      <c r="B86" s="403"/>
      <c r="CY86" s="279"/>
    </row>
    <row r="87" spans="1:103" s="277" customFormat="1" x14ac:dyDescent="0.25">
      <c r="A87" s="403"/>
      <c r="B87" s="403"/>
      <c r="CY87" s="279"/>
    </row>
    <row r="88" spans="1:103" s="277" customFormat="1" x14ac:dyDescent="0.25">
      <c r="A88" s="403"/>
      <c r="B88" s="403"/>
      <c r="CY88" s="279"/>
    </row>
    <row r="89" spans="1:103" s="277" customFormat="1" x14ac:dyDescent="0.25">
      <c r="A89" s="403"/>
      <c r="B89" s="403"/>
      <c r="CY89" s="279"/>
    </row>
    <row r="90" spans="1:103" s="277" customFormat="1" x14ac:dyDescent="0.25">
      <c r="A90" s="403"/>
      <c r="B90" s="403"/>
      <c r="CY90" s="279"/>
    </row>
    <row r="91" spans="1:103" s="277" customFormat="1" x14ac:dyDescent="0.25">
      <c r="A91" s="403"/>
      <c r="B91" s="403"/>
      <c r="CY91" s="279"/>
    </row>
    <row r="92" spans="1:103" s="277" customFormat="1" x14ac:dyDescent="0.25">
      <c r="A92" s="403"/>
      <c r="B92" s="403"/>
      <c r="CY92" s="279"/>
    </row>
    <row r="93" spans="1:103" s="277" customFormat="1" x14ac:dyDescent="0.25">
      <c r="A93" s="403"/>
      <c r="B93" s="403"/>
      <c r="CY93" s="279"/>
    </row>
    <row r="94" spans="1:103" s="277" customFormat="1" x14ac:dyDescent="0.25">
      <c r="A94" s="403"/>
      <c r="B94" s="403"/>
      <c r="CY94" s="279"/>
    </row>
    <row r="95" spans="1:103" s="277" customFormat="1" x14ac:dyDescent="0.25">
      <c r="A95" s="403"/>
      <c r="B95" s="403"/>
      <c r="CY95" s="279"/>
    </row>
    <row r="96" spans="1:103" s="277" customFormat="1" x14ac:dyDescent="0.25">
      <c r="A96" s="403"/>
      <c r="B96" s="403"/>
      <c r="CY96" s="279"/>
    </row>
    <row r="97" spans="1:103" s="277" customFormat="1" x14ac:dyDescent="0.25">
      <c r="A97" s="403"/>
      <c r="B97" s="403"/>
      <c r="CY97" s="279"/>
    </row>
    <row r="98" spans="1:103" s="277" customFormat="1" x14ac:dyDescent="0.25">
      <c r="A98" s="403"/>
      <c r="B98" s="403"/>
      <c r="CY98" s="279"/>
    </row>
    <row r="99" spans="1:103" s="277" customFormat="1" x14ac:dyDescent="0.25">
      <c r="A99" s="403"/>
      <c r="B99" s="403"/>
      <c r="CY99" s="279"/>
    </row>
    <row r="100" spans="1:103" s="277" customFormat="1" x14ac:dyDescent="0.25">
      <c r="A100" s="403"/>
      <c r="B100" s="403"/>
      <c r="CY100" s="279"/>
    </row>
    <row r="101" spans="1:103" s="277" customFormat="1" x14ac:dyDescent="0.25">
      <c r="A101" s="403"/>
      <c r="B101" s="403"/>
      <c r="CY101" s="279"/>
    </row>
    <row r="102" spans="1:103" s="277" customFormat="1" x14ac:dyDescent="0.25">
      <c r="A102" s="403"/>
      <c r="B102" s="403"/>
      <c r="CY102" s="279"/>
    </row>
    <row r="103" spans="1:103" s="277" customFormat="1" x14ac:dyDescent="0.25">
      <c r="A103" s="403"/>
      <c r="B103" s="403"/>
      <c r="CY103" s="279"/>
    </row>
    <row r="104" spans="1:103" s="277" customFormat="1" x14ac:dyDescent="0.25">
      <c r="A104" s="403"/>
      <c r="B104" s="403"/>
      <c r="CY104" s="279"/>
    </row>
    <row r="105" spans="1:103" s="277" customFormat="1" x14ac:dyDescent="0.25">
      <c r="A105" s="403"/>
      <c r="B105" s="403"/>
      <c r="CY105" s="279"/>
    </row>
    <row r="106" spans="1:103" s="277" customFormat="1" x14ac:dyDescent="0.25">
      <c r="A106" s="403"/>
      <c r="B106" s="403"/>
      <c r="C106" s="279"/>
      <c r="CY106" s="279"/>
    </row>
    <row r="107" spans="1:103" s="277" customFormat="1" x14ac:dyDescent="0.25">
      <c r="A107" s="403"/>
      <c r="B107" s="403"/>
      <c r="CY107" s="279"/>
    </row>
    <row r="108" spans="1:103" s="277" customFormat="1" x14ac:dyDescent="0.25">
      <c r="A108" s="403"/>
      <c r="B108" s="403"/>
      <c r="CY108" s="279"/>
    </row>
    <row r="109" spans="1:103" s="277" customFormat="1" x14ac:dyDescent="0.25">
      <c r="A109" s="403"/>
      <c r="B109" s="403"/>
      <c r="CY109" s="279"/>
    </row>
    <row r="110" spans="1:103" s="277" customFormat="1" x14ac:dyDescent="0.25">
      <c r="A110" s="403"/>
      <c r="B110" s="403"/>
      <c r="CY110" s="279"/>
    </row>
    <row r="111" spans="1:103" s="277" customFormat="1" x14ac:dyDescent="0.25">
      <c r="A111" s="403"/>
      <c r="B111" s="403"/>
      <c r="CY111" s="279"/>
    </row>
    <row r="112" spans="1:103" s="277" customFormat="1" x14ac:dyDescent="0.25">
      <c r="A112" s="403"/>
      <c r="B112" s="403"/>
      <c r="CY112" s="279"/>
    </row>
    <row r="113" spans="1:106" s="277" customFormat="1" x14ac:dyDescent="0.25">
      <c r="A113" s="403"/>
      <c r="B113" s="403"/>
      <c r="CY113" s="279"/>
    </row>
    <row r="114" spans="1:106" s="277" customFormat="1" x14ac:dyDescent="0.25">
      <c r="A114" s="403"/>
      <c r="B114" s="403"/>
      <c r="CY114" s="279"/>
    </row>
    <row r="115" spans="1:106" s="277" customFormat="1" x14ac:dyDescent="0.25">
      <c r="A115" s="403"/>
      <c r="B115" s="403"/>
      <c r="CY115" s="279"/>
    </row>
    <row r="116" spans="1:106" s="277" customFormat="1" x14ac:dyDescent="0.25">
      <c r="A116" s="403"/>
      <c r="B116" s="403"/>
      <c r="CY116" s="279"/>
    </row>
    <row r="117" spans="1:106" s="277" customFormat="1" x14ac:dyDescent="0.25">
      <c r="A117" s="403"/>
      <c r="B117" s="403"/>
      <c r="CY117" s="279"/>
    </row>
    <row r="118" spans="1:106" s="277" customFormat="1" x14ac:dyDescent="0.25">
      <c r="A118" s="403"/>
      <c r="B118" s="403"/>
      <c r="CY118" s="279"/>
    </row>
    <row r="119" spans="1:106" s="277" customFormat="1" x14ac:dyDescent="0.25">
      <c r="A119" s="403"/>
      <c r="B119" s="403"/>
      <c r="CY119" s="279"/>
    </row>
    <row r="120" spans="1:106" s="277" customFormat="1" x14ac:dyDescent="0.25">
      <c r="A120" s="403"/>
      <c r="B120" s="403"/>
      <c r="CY120" s="279"/>
    </row>
    <row r="121" spans="1:106" s="277" customFormat="1" x14ac:dyDescent="0.25">
      <c r="A121" s="403"/>
      <c r="B121" s="403"/>
      <c r="CY121" s="279"/>
    </row>
    <row r="122" spans="1:106" s="277" customFormat="1" ht="15.75" thickBot="1" x14ac:dyDescent="0.3">
      <c r="A122" s="404"/>
      <c r="B122" s="404"/>
      <c r="C122" s="281"/>
      <c r="D122" s="281"/>
      <c r="E122" s="281"/>
      <c r="F122" s="281"/>
      <c r="G122" s="281"/>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c r="BM122" s="281"/>
      <c r="BN122" s="281"/>
      <c r="BO122" s="281"/>
      <c r="BP122" s="281"/>
      <c r="BQ122" s="281"/>
      <c r="BR122" s="281"/>
      <c r="BS122" s="281"/>
      <c r="BT122" s="281"/>
      <c r="BU122" s="281"/>
      <c r="BV122" s="281"/>
      <c r="BW122" s="281"/>
      <c r="BX122" s="281"/>
      <c r="BY122" s="281"/>
      <c r="BZ122" s="281"/>
      <c r="CA122" s="281"/>
      <c r="CB122" s="281"/>
      <c r="CC122" s="281"/>
      <c r="CD122" s="281"/>
      <c r="CE122" s="281"/>
      <c r="CF122" s="281"/>
      <c r="CG122" s="281"/>
      <c r="CH122" s="281"/>
      <c r="CI122" s="281"/>
      <c r="CJ122" s="281"/>
      <c r="CK122" s="281"/>
      <c r="CL122" s="281"/>
      <c r="CM122" s="281"/>
      <c r="CN122" s="281"/>
      <c r="CO122" s="281"/>
      <c r="CP122" s="281"/>
      <c r="CQ122" s="281"/>
      <c r="CR122" s="281"/>
      <c r="CS122" s="281"/>
      <c r="CT122" s="281"/>
      <c r="CU122" s="281"/>
      <c r="CV122" s="281"/>
      <c r="CW122" s="281"/>
      <c r="CX122" s="281"/>
      <c r="CY122" s="276"/>
      <c r="CZ122" s="281"/>
      <c r="DA122" s="281"/>
      <c r="DB122" s="281"/>
    </row>
    <row r="123" spans="1:106" s="277" customFormat="1" ht="15.75" x14ac:dyDescent="0.25">
      <c r="A123" s="403"/>
      <c r="B123" s="403"/>
      <c r="C123" s="308" t="str">
        <f>"Time series of N wasted from pool: " &amp;D128</f>
        <v>Time series of N wasted from pool: Energy and fuels</v>
      </c>
      <c r="CY123" s="279"/>
    </row>
    <row r="124" spans="1:106" s="277" customFormat="1" x14ac:dyDescent="0.25">
      <c r="A124" s="403"/>
      <c r="B124" s="403"/>
      <c r="CY124" s="279"/>
    </row>
    <row r="125" spans="1:106" s="277" customFormat="1" ht="54.6" customHeight="1" x14ac:dyDescent="0.25">
      <c r="A125" s="403"/>
      <c r="B125" s="403"/>
      <c r="C125" s="563" t="s">
        <v>934</v>
      </c>
      <c r="D125" s="564"/>
      <c r="E125" s="564"/>
      <c r="F125" s="564"/>
      <c r="G125" s="564"/>
      <c r="H125" s="564"/>
      <c r="I125" s="564"/>
      <c r="J125" s="564"/>
      <c r="K125" s="564"/>
      <c r="L125" s="564"/>
      <c r="M125" s="564"/>
      <c r="N125" s="564"/>
      <c r="O125" s="564"/>
      <c r="P125" s="564"/>
      <c r="Q125" s="564"/>
      <c r="R125" s="564"/>
      <c r="S125" s="564"/>
      <c r="T125" s="564"/>
      <c r="U125" s="564"/>
      <c r="V125" s="564"/>
      <c r="W125" s="564"/>
      <c r="X125" s="564"/>
      <c r="Y125" s="564"/>
      <c r="Z125" s="564"/>
      <c r="AA125" s="564"/>
      <c r="AB125" s="564"/>
      <c r="AC125" s="564"/>
      <c r="AD125" s="564"/>
      <c r="AE125" s="564"/>
      <c r="AF125" s="564"/>
      <c r="AG125" s="564"/>
      <c r="AH125" s="564"/>
      <c r="AI125" s="564"/>
      <c r="AJ125" s="564"/>
      <c r="AK125" s="564"/>
      <c r="AL125" s="564"/>
      <c r="AM125" s="564"/>
      <c r="AN125" s="564"/>
      <c r="AO125" s="564"/>
      <c r="AP125" s="564"/>
      <c r="AQ125" s="564"/>
      <c r="AR125" s="564"/>
      <c r="AS125" s="564"/>
      <c r="AT125" s="564"/>
      <c r="AU125" s="564"/>
      <c r="AV125" s="564"/>
      <c r="AW125" s="564"/>
      <c r="AX125" s="564"/>
      <c r="AY125" s="564"/>
      <c r="AZ125" s="564"/>
      <c r="BA125" s="564"/>
      <c r="BB125" s="564"/>
      <c r="BC125" s="564"/>
      <c r="BD125" s="564"/>
      <c r="BE125" s="564"/>
      <c r="BF125" s="564"/>
      <c r="BG125" s="564"/>
      <c r="BH125" s="564"/>
      <c r="BI125" s="564"/>
      <c r="BJ125" s="564"/>
      <c r="BK125" s="564"/>
      <c r="BL125" s="564"/>
      <c r="BM125" s="564"/>
      <c r="BN125" s="564"/>
      <c r="BO125" s="564"/>
      <c r="BP125" s="564"/>
      <c r="BQ125" s="564"/>
      <c r="BR125" s="564"/>
      <c r="BS125" s="564"/>
      <c r="BT125" s="564"/>
      <c r="BU125" s="564"/>
      <c r="BV125" s="564"/>
      <c r="BW125" s="564"/>
      <c r="BX125" s="564"/>
      <c r="BY125" s="564"/>
      <c r="BZ125" s="564"/>
      <c r="CA125" s="564"/>
      <c r="CB125" s="564"/>
      <c r="CC125" s="564"/>
      <c r="CD125" s="564"/>
      <c r="CE125" s="564"/>
      <c r="CF125" s="564"/>
      <c r="CG125" s="564"/>
      <c r="CH125" s="564"/>
      <c r="CI125" s="564"/>
      <c r="CJ125" s="564"/>
      <c r="CK125" s="564"/>
      <c r="CL125" s="564"/>
      <c r="CM125" s="564"/>
      <c r="CN125" s="564"/>
      <c r="CO125" s="564"/>
      <c r="CP125" s="564"/>
      <c r="CQ125" s="564"/>
      <c r="CR125" s="564"/>
      <c r="CS125" s="564"/>
      <c r="CT125" s="564"/>
      <c r="CU125" s="564"/>
      <c r="CV125" s="564"/>
      <c r="CY125" s="279"/>
    </row>
    <row r="126" spans="1:106" s="277" customFormat="1" x14ac:dyDescent="0.25">
      <c r="A126" s="403"/>
      <c r="B126" s="403"/>
      <c r="C126" s="309"/>
      <c r="CY126" s="279"/>
    </row>
    <row r="127" spans="1:106" s="277" customFormat="1" x14ac:dyDescent="0.25">
      <c r="A127" s="403"/>
      <c r="B127" s="403"/>
      <c r="CY127" s="279"/>
    </row>
    <row r="128" spans="1:106" s="277" customFormat="1" x14ac:dyDescent="0.25">
      <c r="A128" s="403" t="str">
        <f>_xlfn.XLOOKUP(D128,$D$16:$D$24,$B$16:$B$24,FALSE)</f>
        <v>EF</v>
      </c>
      <c r="B128" s="403"/>
      <c r="C128" s="295" t="s">
        <v>281</v>
      </c>
      <c r="D128" s="310" t="s">
        <v>59</v>
      </c>
      <c r="CY128" s="279"/>
    </row>
    <row r="129" spans="1:103" s="277" customFormat="1" x14ac:dyDescent="0.25">
      <c r="A129" s="403"/>
      <c r="B129" s="403"/>
      <c r="C129" s="279"/>
      <c r="D129" s="283"/>
      <c r="CY129" s="279"/>
    </row>
    <row r="130" spans="1:103" s="277" customFormat="1" hidden="1" outlineLevel="1" x14ac:dyDescent="0.25">
      <c r="A130" s="403"/>
      <c r="B130" s="403"/>
      <c r="C130" s="277" t="str">
        <f>"N wasted from "&amp;D128</f>
        <v>N wasted from Energy and fuels</v>
      </c>
      <c r="CY130" s="279"/>
    </row>
    <row r="131" spans="1:103" s="277" customFormat="1" collapsed="1" x14ac:dyDescent="0.25">
      <c r="A131" s="403"/>
      <c r="B131" s="403"/>
      <c r="D131" s="284" t="s">
        <v>929</v>
      </c>
      <c r="E131" s="285">
        <f t="shared" ref="E131:K131" si="130">$D$4</f>
        <v>2018</v>
      </c>
      <c r="F131" s="286">
        <f t="shared" si="130"/>
        <v>2018</v>
      </c>
      <c r="G131" s="286">
        <f t="shared" si="130"/>
        <v>2018</v>
      </c>
      <c r="H131" s="286">
        <f t="shared" si="130"/>
        <v>2018</v>
      </c>
      <c r="I131" s="286">
        <f t="shared" si="130"/>
        <v>2018</v>
      </c>
      <c r="J131" s="286">
        <f t="shared" si="130"/>
        <v>2018</v>
      </c>
      <c r="K131" s="286">
        <f t="shared" si="130"/>
        <v>2018</v>
      </c>
      <c r="L131" s="287"/>
      <c r="M131" s="280"/>
      <c r="N131" s="280"/>
      <c r="O131" s="280"/>
      <c r="P131" s="280"/>
      <c r="Q131" s="280"/>
      <c r="R131" s="280"/>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0"/>
      <c r="AP131" s="280"/>
      <c r="AQ131" s="280"/>
      <c r="AR131" s="280"/>
      <c r="AS131" s="280"/>
      <c r="AT131" s="280"/>
      <c r="AU131" s="280"/>
      <c r="AV131" s="280"/>
      <c r="AW131" s="280"/>
      <c r="AX131" s="280"/>
      <c r="AY131" s="280"/>
      <c r="AZ131" s="280"/>
      <c r="BA131" s="280"/>
      <c r="BB131" s="280"/>
      <c r="BC131" s="280"/>
      <c r="BD131" s="280"/>
      <c r="BE131" s="280"/>
      <c r="BF131" s="280"/>
      <c r="BG131" s="280"/>
      <c r="BH131" s="280"/>
      <c r="BI131" s="280"/>
      <c r="BJ131" s="280"/>
      <c r="BK131" s="280"/>
      <c r="BL131" s="280"/>
      <c r="BM131" s="280"/>
      <c r="BN131" s="280"/>
      <c r="BO131" s="280"/>
      <c r="BP131" s="280"/>
      <c r="BQ131" s="280"/>
      <c r="BR131" s="280"/>
      <c r="BS131" s="280"/>
      <c r="BT131" s="280"/>
      <c r="BU131" s="280"/>
      <c r="BV131" s="280"/>
      <c r="BW131" s="280"/>
      <c r="BX131" s="280"/>
      <c r="BY131" s="280"/>
      <c r="BZ131" s="280"/>
      <c r="CA131" s="280"/>
      <c r="CB131" s="280"/>
      <c r="CC131" s="280"/>
      <c r="CD131" s="280"/>
      <c r="CE131" s="280"/>
      <c r="CF131" s="280"/>
      <c r="CG131" s="280"/>
      <c r="CH131" s="280"/>
      <c r="CI131" s="280"/>
      <c r="CJ131" s="280"/>
      <c r="CK131" s="280"/>
      <c r="CL131" s="280"/>
      <c r="CM131" s="280"/>
      <c r="CN131" s="280"/>
      <c r="CO131" s="280"/>
      <c r="CP131" s="280"/>
      <c r="CQ131" s="280"/>
      <c r="CR131" s="280"/>
      <c r="CS131" s="280"/>
      <c r="CT131" s="280"/>
      <c r="CU131" s="280"/>
      <c r="CV131" s="280"/>
      <c r="CY131" s="279"/>
    </row>
    <row r="132" spans="1:103" s="277" customFormat="1" x14ac:dyDescent="0.25">
      <c r="A132" s="403"/>
      <c r="B132" s="403"/>
      <c r="D132" s="288"/>
      <c r="E132" s="279" t="s">
        <v>79</v>
      </c>
      <c r="F132" s="279" t="s">
        <v>77</v>
      </c>
      <c r="G132" s="279" t="s">
        <v>80</v>
      </c>
      <c r="H132" s="279" t="s">
        <v>65</v>
      </c>
      <c r="I132" s="279" t="s">
        <v>120</v>
      </c>
      <c r="J132" s="279" t="s">
        <v>475</v>
      </c>
      <c r="K132" s="279" t="s">
        <v>484</v>
      </c>
      <c r="L132" s="289" t="s">
        <v>180</v>
      </c>
      <c r="M132" s="291"/>
      <c r="N132" s="291"/>
      <c r="O132" s="291"/>
      <c r="P132" s="291"/>
      <c r="Q132" s="291"/>
      <c r="R132" s="291"/>
      <c r="S132" s="291"/>
      <c r="T132" s="291"/>
      <c r="U132" s="291"/>
      <c r="V132" s="291"/>
      <c r="W132" s="291"/>
      <c r="X132" s="291"/>
      <c r="Y132" s="291"/>
      <c r="Z132" s="291"/>
      <c r="AA132" s="291"/>
      <c r="AB132" s="291"/>
      <c r="AC132" s="291"/>
      <c r="AD132" s="291"/>
      <c r="AE132" s="291"/>
      <c r="AF132" s="291"/>
      <c r="AG132" s="291"/>
      <c r="AH132" s="291"/>
      <c r="AI132" s="291"/>
      <c r="AJ132" s="291"/>
      <c r="AK132" s="291"/>
      <c r="AL132" s="291"/>
      <c r="AM132" s="291"/>
      <c r="AN132" s="291"/>
      <c r="AO132" s="291"/>
      <c r="AP132" s="291"/>
      <c r="AQ132" s="291"/>
      <c r="AR132" s="291"/>
      <c r="AS132" s="291"/>
      <c r="AT132" s="291"/>
      <c r="AU132" s="291"/>
      <c r="AV132" s="291"/>
      <c r="AW132" s="291"/>
      <c r="AX132" s="291"/>
      <c r="AY132" s="291"/>
      <c r="AZ132" s="291"/>
      <c r="BA132" s="291"/>
      <c r="BB132" s="291"/>
      <c r="BC132" s="291"/>
      <c r="BD132" s="291"/>
      <c r="BE132" s="291"/>
      <c r="BF132" s="291"/>
      <c r="BG132" s="291"/>
      <c r="BH132" s="291"/>
      <c r="BI132" s="291"/>
      <c r="BJ132" s="291"/>
      <c r="BK132" s="291"/>
      <c r="BL132" s="291"/>
      <c r="BM132" s="291"/>
      <c r="BN132" s="291"/>
      <c r="BO132" s="291"/>
      <c r="BP132" s="291"/>
      <c r="BQ132" s="291"/>
      <c r="BR132" s="291"/>
      <c r="BS132" s="291"/>
      <c r="BT132" s="291"/>
      <c r="BU132" s="291"/>
      <c r="BV132" s="291"/>
      <c r="BW132" s="291"/>
      <c r="BX132" s="291"/>
      <c r="BY132" s="291"/>
      <c r="BZ132" s="291"/>
      <c r="CA132" s="291"/>
      <c r="CB132" s="291"/>
      <c r="CC132" s="291"/>
      <c r="CD132" s="291"/>
      <c r="CE132" s="291"/>
      <c r="CF132" s="291"/>
      <c r="CG132" s="291"/>
      <c r="CH132" s="291"/>
      <c r="CI132" s="291"/>
      <c r="CJ132" s="291"/>
      <c r="CK132" s="291"/>
      <c r="CL132" s="291"/>
      <c r="CM132" s="291"/>
      <c r="CN132" s="291"/>
      <c r="CO132" s="291"/>
      <c r="CP132" s="291"/>
      <c r="CQ132" s="291"/>
      <c r="CR132" s="291"/>
      <c r="CS132" s="291"/>
      <c r="CT132" s="291"/>
      <c r="CU132" s="291"/>
      <c r="CV132" s="291"/>
      <c r="CY132" s="279"/>
    </row>
    <row r="133" spans="1:103" s="277" customFormat="1" x14ac:dyDescent="0.25">
      <c r="A133" s="403"/>
      <c r="B133" s="403"/>
      <c r="D133" s="296">
        <v>2018</v>
      </c>
      <c r="E133" s="293">
        <f>SUMIFS('2a. Database N flows'!$N:$N,'2a. Database N flows'!$D:$D,$A$128,'2a. Database N flows'!$G:$G,"&lt;&gt;"&amp;$A$128,'2a. Database N flows'!$M:$M,E$132,'2a. Database N flows'!$P:$P,$D133,'2a. Database N flows'!$U:$U,$D$131)</f>
        <v>5</v>
      </c>
      <c r="F133" s="293">
        <f>SUMIFS('2a. Database N flows'!$N:$N,'2a. Database N flows'!$D:$D,$A$128,'2a. Database N flows'!$G:$G,"&lt;&gt;"&amp;$A$128,'2a. Database N flows'!$M:$M,F$132,'2a. Database N flows'!$P:$P,$D133,'2a. Database N flows'!$U:$U,$D$131)</f>
        <v>3.75</v>
      </c>
      <c r="G133" s="293">
        <f>SUMIFS('2a. Database N flows'!$N:$N,'2a. Database N flows'!$D:$D,$A$128,'2a. Database N flows'!$G:$G,"&lt;&gt;"&amp;$A$128,'2a. Database N flows'!$M:$M,G$132,'2a. Database N flows'!$P:$P,$D133,'2a. Database N flows'!$U:$U,$D$131)</f>
        <v>5</v>
      </c>
      <c r="H133" s="293">
        <f>SUMIFS('2a. Database N flows'!$N:$N,'2a. Database N flows'!$D:$D,$A$128,'2a. Database N flows'!$G:$G,"&lt;&gt;"&amp;$A$128,'2a. Database N flows'!$M:$M,H$132,'2a. Database N flows'!$P:$P,$D133,'2a. Database N flows'!$U:$U,$D$131)</f>
        <v>0</v>
      </c>
      <c r="I133" s="293">
        <f>SUMIFS('2a. Database N flows'!$N:$N,'2a. Database N flows'!$D:$D,$A$128,'2a. Database N flows'!$G:$G,"&lt;&gt;"&amp;$A$128,'2a. Database N flows'!$M:$M,I$132,'2a. Database N flows'!$P:$P,$D133,'2a. Database N flows'!$U:$U,$D$131)</f>
        <v>5</v>
      </c>
      <c r="J133" s="293">
        <f>SUMIFS('2a. Database N flows'!$N:$N,'2a. Database N flows'!$D:$D,$A$128,'2a. Database N flows'!$G:$G,"&lt;&gt;"&amp;$A$128,'2a. Database N flows'!$M:$M,J$132,'2a. Database N flows'!$P:$P,$D133,'2a. Database N flows'!$U:$U,$D$131)</f>
        <v>0</v>
      </c>
      <c r="K133" s="293">
        <f>SUMIFS('2a. Database N flows'!$N:$N,'2a. Database N flows'!$D:$D,$A$128,'2a. Database N flows'!$G:$G,"&lt;&gt;"&amp;$A$128,'2a. Database N flows'!$M:$M,K$132,'2a. Database N flows'!$P:$P,$D133,'2a. Database N flows'!$U:$U,$D$131)</f>
        <v>0</v>
      </c>
      <c r="L133" s="296">
        <f>SUM(E133:K133)</f>
        <v>18.75</v>
      </c>
      <c r="M133" s="291"/>
      <c r="N133" s="291"/>
      <c r="O133" s="291"/>
      <c r="P133" s="291"/>
      <c r="Q133" s="291"/>
      <c r="R133" s="291"/>
      <c r="S133" s="291"/>
      <c r="CY133" s="279"/>
    </row>
    <row r="134" spans="1:103" s="277" customFormat="1" x14ac:dyDescent="0.25">
      <c r="A134" s="403"/>
      <c r="B134" s="403">
        <v>8</v>
      </c>
      <c r="D134" s="296">
        <v>2020</v>
      </c>
      <c r="E134" s="293">
        <f>SUMIFS('2a. Database N flows'!$N:$N,'2a. Database N flows'!$D:$D,$A$128,'2a. Database N flows'!$G:$G,"&lt;&gt;"&amp;$A$128,'2a. Database N flows'!$M:$M,E$132,'2a. Database N flows'!$P:$P,$D134,'2a. Database N flows'!$U:$U,$D$131)</f>
        <v>4</v>
      </c>
      <c r="F134" s="293">
        <f>SUMIFS('2a. Database N flows'!$N:$N,'2a. Database N flows'!$D:$D,$A$128,'2a. Database N flows'!$G:$G,"&lt;&gt;"&amp;$A$128,'2a. Database N flows'!$M:$M,F$132,'2a. Database N flows'!$P:$P,$D134,'2a. Database N flows'!$U:$U,$D$131)</f>
        <v>3</v>
      </c>
      <c r="G134" s="293">
        <f>SUMIFS('2a. Database N flows'!$N:$N,'2a. Database N flows'!$D:$D,$A$128,'2a. Database N flows'!$G:$G,"&lt;&gt;"&amp;$A$128,'2a. Database N flows'!$M:$M,G$132,'2a. Database N flows'!$P:$P,$D134,'2a. Database N flows'!$U:$U,$D$131)</f>
        <v>4</v>
      </c>
      <c r="H134" s="293">
        <f>SUMIFS('2a. Database N flows'!$N:$N,'2a. Database N flows'!$D:$D,$A$128,'2a. Database N flows'!$G:$G,"&lt;&gt;"&amp;$A$128,'2a. Database N flows'!$M:$M,H$132,'2a. Database N flows'!$P:$P,$D134,'2a. Database N flows'!$U:$U,$D$131)</f>
        <v>0</v>
      </c>
      <c r="I134" s="293">
        <f>SUMIFS('2a. Database N flows'!$N:$N,'2a. Database N flows'!$D:$D,$A$128,'2a. Database N flows'!$G:$G,"&lt;&gt;"&amp;$A$128,'2a. Database N flows'!$M:$M,I$132,'2a. Database N flows'!$P:$P,$D134,'2a. Database N flows'!$U:$U,$D$131)</f>
        <v>4</v>
      </c>
      <c r="J134" s="293">
        <f>SUMIFS('2a. Database N flows'!$N:$N,'2a. Database N flows'!$D:$D,$A$128,'2a. Database N flows'!$G:$G,"&lt;&gt;"&amp;$A$128,'2a. Database N flows'!$M:$M,J$132,'2a. Database N flows'!$P:$P,$D134,'2a. Database N flows'!$U:$U,$D$131)</f>
        <v>0</v>
      </c>
      <c r="K134" s="293">
        <f>SUMIFS('2a. Database N flows'!$N:$N,'2a. Database N flows'!$D:$D,$A$128,'2a. Database N flows'!$G:$G,"&lt;&gt;"&amp;$A$128,'2a. Database N flows'!$M:$M,K$132,'2a. Database N flows'!$P:$P,$D134,'2a. Database N flows'!$U:$U,$D$131)</f>
        <v>0</v>
      </c>
      <c r="L134" s="296">
        <f t="shared" ref="L134:L144" si="131">SUM(E134:K134)</f>
        <v>15</v>
      </c>
      <c r="M134" s="291"/>
      <c r="N134" s="291"/>
      <c r="O134" s="291"/>
      <c r="P134" s="291"/>
      <c r="Q134" s="291"/>
      <c r="R134" s="291"/>
      <c r="S134" s="291"/>
      <c r="AC134" s="280"/>
      <c r="AD134" s="280"/>
      <c r="AE134" s="280"/>
      <c r="AF134" s="280"/>
      <c r="AG134" s="280"/>
      <c r="AH134" s="280"/>
      <c r="AI134" s="280"/>
      <c r="AK134" s="280"/>
      <c r="AL134" s="280"/>
      <c r="AM134" s="280"/>
      <c r="AN134" s="280"/>
      <c r="AO134" s="280"/>
      <c r="AP134" s="280"/>
      <c r="AQ134" s="280"/>
      <c r="AS134" s="280"/>
      <c r="AT134" s="280"/>
      <c r="AU134" s="280"/>
      <c r="AV134" s="280"/>
      <c r="AW134" s="280"/>
      <c r="AX134" s="280"/>
      <c r="AY134" s="280"/>
      <c r="BA134" s="280"/>
      <c r="BB134" s="280"/>
      <c r="BC134" s="280"/>
      <c r="BD134" s="280"/>
      <c r="BE134" s="280"/>
      <c r="BF134" s="280"/>
      <c r="BG134" s="280"/>
      <c r="BI134" s="280"/>
      <c r="BJ134" s="280"/>
      <c r="BK134" s="280"/>
      <c r="BL134" s="280"/>
      <c r="BM134" s="280"/>
      <c r="BN134" s="280"/>
      <c r="BO134" s="280"/>
      <c r="BQ134" s="280"/>
      <c r="BR134" s="280"/>
      <c r="BS134" s="280"/>
      <c r="BT134" s="280"/>
      <c r="BU134" s="280"/>
      <c r="BV134" s="280"/>
      <c r="BW134" s="280"/>
      <c r="BY134" s="280"/>
      <c r="BZ134" s="280"/>
      <c r="CA134" s="280"/>
      <c r="CB134" s="280"/>
      <c r="CC134" s="280"/>
      <c r="CD134" s="280"/>
      <c r="CE134" s="280"/>
      <c r="CG134" s="280"/>
      <c r="CH134" s="280"/>
      <c r="CI134" s="280"/>
      <c r="CJ134" s="280"/>
      <c r="CK134" s="280"/>
      <c r="CL134" s="280"/>
      <c r="CM134" s="280"/>
      <c r="CO134" s="280"/>
      <c r="CP134" s="280"/>
      <c r="CQ134" s="280"/>
      <c r="CR134" s="280"/>
      <c r="CS134" s="280"/>
      <c r="CT134" s="280"/>
      <c r="CU134" s="280"/>
      <c r="CY134" s="279"/>
    </row>
    <row r="135" spans="1:103" s="277" customFormat="1" x14ac:dyDescent="0.25">
      <c r="A135" s="403"/>
      <c r="B135" s="403">
        <f>B134+8</f>
        <v>16</v>
      </c>
      <c r="D135" s="296">
        <v>2022</v>
      </c>
      <c r="E135" s="293">
        <f>SUMIFS('2a. Database N flows'!$N:$N,'2a. Database N flows'!$D:$D,$A$128,'2a. Database N flows'!$G:$G,"&lt;&gt;"&amp;$A$128,'2a. Database N flows'!$M:$M,E$132,'2a. Database N flows'!$P:$P,$D135,'2a. Database N flows'!$U:$U,$D$131)</f>
        <v>3.2</v>
      </c>
      <c r="F135" s="293">
        <f>SUMIFS('2a. Database N flows'!$N:$N,'2a. Database N flows'!$D:$D,$A$128,'2a. Database N flows'!$G:$G,"&lt;&gt;"&amp;$A$128,'2a. Database N flows'!$M:$M,F$132,'2a. Database N flows'!$P:$P,$D135,'2a. Database N flows'!$U:$U,$D$131)</f>
        <v>2.4000000000000004</v>
      </c>
      <c r="G135" s="293">
        <f>SUMIFS('2a. Database N flows'!$N:$N,'2a. Database N flows'!$D:$D,$A$128,'2a. Database N flows'!$G:$G,"&lt;&gt;"&amp;$A$128,'2a. Database N flows'!$M:$M,G$132,'2a. Database N flows'!$P:$P,$D135,'2a. Database N flows'!$U:$U,$D$131)</f>
        <v>3.2</v>
      </c>
      <c r="H135" s="293">
        <f>SUMIFS('2a. Database N flows'!$N:$N,'2a. Database N flows'!$D:$D,$A$128,'2a. Database N flows'!$G:$G,"&lt;&gt;"&amp;$A$128,'2a. Database N flows'!$M:$M,H$132,'2a. Database N flows'!$P:$P,$D135,'2a. Database N flows'!$U:$U,$D$131)</f>
        <v>1.6</v>
      </c>
      <c r="I135" s="293">
        <f>SUMIFS('2a. Database N flows'!$N:$N,'2a. Database N flows'!$D:$D,$A$128,'2a. Database N flows'!$G:$G,"&lt;&gt;"&amp;$A$128,'2a. Database N flows'!$M:$M,I$132,'2a. Database N flows'!$P:$P,$D135,'2a. Database N flows'!$U:$U,$D$131)</f>
        <v>2.4000000000000004</v>
      </c>
      <c r="J135" s="293">
        <f>SUMIFS('2a. Database N flows'!$N:$N,'2a. Database N flows'!$D:$D,$A$128,'2a. Database N flows'!$G:$G,"&lt;&gt;"&amp;$A$128,'2a. Database N flows'!$M:$M,J$132,'2a. Database N flows'!$P:$P,$D135,'2a. Database N flows'!$U:$U,$D$131)</f>
        <v>0</v>
      </c>
      <c r="K135" s="293">
        <f>SUMIFS('2a. Database N flows'!$N:$N,'2a. Database N flows'!$D:$D,$A$128,'2a. Database N flows'!$G:$G,"&lt;&gt;"&amp;$A$128,'2a. Database N flows'!$M:$M,K$132,'2a. Database N flows'!$P:$P,$D135,'2a. Database N flows'!$U:$U,$D$131)</f>
        <v>0</v>
      </c>
      <c r="L135" s="296">
        <f t="shared" si="131"/>
        <v>12.8</v>
      </c>
      <c r="CY135" s="279"/>
    </row>
    <row r="136" spans="1:103" s="277" customFormat="1" x14ac:dyDescent="0.25">
      <c r="A136" s="403"/>
      <c r="B136" s="403">
        <f t="shared" ref="B136:B144" si="132">B135+8</f>
        <v>24</v>
      </c>
      <c r="D136" s="296">
        <v>2024</v>
      </c>
      <c r="E136" s="293">
        <f>SUMIFS('2a. Database N flows'!$N:$N,'2a. Database N flows'!$D:$D,$A$128,'2a. Database N flows'!$G:$G,"&lt;&gt;"&amp;$A$128,'2a. Database N flows'!$M:$M,E$132,'2a. Database N flows'!$P:$P,$D136,'2a. Database N flows'!$U:$U,$D$131)</f>
        <v>0</v>
      </c>
      <c r="F136" s="293">
        <f>SUMIFS('2a. Database N flows'!$N:$N,'2a. Database N flows'!$D:$D,$A$128,'2a. Database N flows'!$G:$G,"&lt;&gt;"&amp;$A$128,'2a. Database N flows'!$M:$M,F$132,'2a. Database N flows'!$P:$P,$D136,'2a. Database N flows'!$U:$U,$D$131)</f>
        <v>0</v>
      </c>
      <c r="G136" s="293">
        <f>SUMIFS('2a. Database N flows'!$N:$N,'2a. Database N flows'!$D:$D,$A$128,'2a. Database N flows'!$G:$G,"&lt;&gt;"&amp;$A$128,'2a. Database N flows'!$M:$M,G$132,'2a. Database N flows'!$P:$P,$D136,'2a. Database N flows'!$U:$U,$D$131)</f>
        <v>0</v>
      </c>
      <c r="H136" s="293">
        <f>SUMIFS('2a. Database N flows'!$N:$N,'2a. Database N flows'!$D:$D,$A$128,'2a. Database N flows'!$G:$G,"&lt;&gt;"&amp;$A$128,'2a. Database N flows'!$M:$M,H$132,'2a. Database N flows'!$P:$P,$D136,'2a. Database N flows'!$U:$U,$D$131)</f>
        <v>0</v>
      </c>
      <c r="I136" s="293">
        <f>SUMIFS('2a. Database N flows'!$N:$N,'2a. Database N flows'!$D:$D,$A$128,'2a. Database N flows'!$G:$G,"&lt;&gt;"&amp;$A$128,'2a. Database N flows'!$M:$M,I$132,'2a. Database N flows'!$P:$P,$D136,'2a. Database N flows'!$U:$U,$D$131)</f>
        <v>0</v>
      </c>
      <c r="J136" s="293">
        <f>SUMIFS('2a. Database N flows'!$N:$N,'2a. Database N flows'!$D:$D,$A$128,'2a. Database N flows'!$G:$G,"&lt;&gt;"&amp;$A$128,'2a. Database N flows'!$M:$M,J$132,'2a. Database N flows'!$P:$P,$D136,'2a. Database N flows'!$U:$U,$D$131)</f>
        <v>0</v>
      </c>
      <c r="K136" s="293">
        <f>SUMIFS('2a. Database N flows'!$N:$N,'2a. Database N flows'!$D:$D,$A$128,'2a. Database N flows'!$G:$G,"&lt;&gt;"&amp;$A$128,'2a. Database N flows'!$M:$M,K$132,'2a. Database N flows'!$P:$P,$D136,'2a. Database N flows'!$U:$U,$D$131)</f>
        <v>0</v>
      </c>
      <c r="L136" s="296">
        <f t="shared" si="131"/>
        <v>0</v>
      </c>
      <c r="CY136" s="279"/>
    </row>
    <row r="137" spans="1:103" s="277" customFormat="1" x14ac:dyDescent="0.25">
      <c r="A137" s="403"/>
      <c r="B137" s="403">
        <f t="shared" si="132"/>
        <v>32</v>
      </c>
      <c r="D137" s="296">
        <v>2026</v>
      </c>
      <c r="E137" s="293">
        <f>SUMIFS('2a. Database N flows'!$N:$N,'2a. Database N flows'!$D:$D,$A$128,'2a. Database N flows'!$G:$G,"&lt;&gt;"&amp;$A$128,'2a. Database N flows'!$M:$M,E$132,'2a. Database N flows'!$P:$P,$D137,'2a. Database N flows'!$U:$U,$D$131)</f>
        <v>0</v>
      </c>
      <c r="F137" s="293">
        <f>SUMIFS('2a. Database N flows'!$N:$N,'2a. Database N flows'!$D:$D,$A$128,'2a. Database N flows'!$G:$G,"&lt;&gt;"&amp;$A$128,'2a. Database N flows'!$M:$M,F$132,'2a. Database N flows'!$P:$P,$D137,'2a. Database N flows'!$U:$U,$D$131)</f>
        <v>0</v>
      </c>
      <c r="G137" s="293">
        <f>SUMIFS('2a. Database N flows'!$N:$N,'2a. Database N flows'!$D:$D,$A$128,'2a. Database N flows'!$G:$G,"&lt;&gt;"&amp;$A$128,'2a. Database N flows'!$M:$M,G$132,'2a. Database N flows'!$P:$P,$D137,'2a. Database N flows'!$U:$U,$D$131)</f>
        <v>0</v>
      </c>
      <c r="H137" s="293">
        <f>SUMIFS('2a. Database N flows'!$N:$N,'2a. Database N flows'!$D:$D,$A$128,'2a. Database N flows'!$G:$G,"&lt;&gt;"&amp;$A$128,'2a. Database N flows'!$M:$M,H$132,'2a. Database N flows'!$P:$P,$D137,'2a. Database N flows'!$U:$U,$D$131)</f>
        <v>0</v>
      </c>
      <c r="I137" s="293">
        <f>SUMIFS('2a. Database N flows'!$N:$N,'2a. Database N flows'!$D:$D,$A$128,'2a. Database N flows'!$G:$G,"&lt;&gt;"&amp;$A$128,'2a. Database N flows'!$M:$M,I$132,'2a. Database N flows'!$P:$P,$D137,'2a. Database N flows'!$U:$U,$D$131)</f>
        <v>0</v>
      </c>
      <c r="J137" s="293">
        <f>SUMIFS('2a. Database N flows'!$N:$N,'2a. Database N flows'!$D:$D,$A$128,'2a. Database N flows'!$G:$G,"&lt;&gt;"&amp;$A$128,'2a. Database N flows'!$M:$M,J$132,'2a. Database N flows'!$P:$P,$D137,'2a. Database N flows'!$U:$U,$D$131)</f>
        <v>0</v>
      </c>
      <c r="K137" s="293">
        <f>SUMIFS('2a. Database N flows'!$N:$N,'2a. Database N flows'!$D:$D,$A$128,'2a. Database N flows'!$G:$G,"&lt;&gt;"&amp;$A$128,'2a. Database N flows'!$M:$M,K$132,'2a. Database N flows'!$P:$P,$D137,'2a. Database N flows'!$U:$U,$D$131)</f>
        <v>0</v>
      </c>
      <c r="L137" s="296">
        <f t="shared" si="131"/>
        <v>0</v>
      </c>
      <c r="CY137" s="279"/>
    </row>
    <row r="138" spans="1:103" s="277" customFormat="1" x14ac:dyDescent="0.25">
      <c r="A138" s="403"/>
      <c r="B138" s="403">
        <f t="shared" si="132"/>
        <v>40</v>
      </c>
      <c r="D138" s="296">
        <v>2028</v>
      </c>
      <c r="E138" s="293">
        <f>SUMIFS('2a. Database N flows'!$N:$N,'2a. Database N flows'!$D:$D,$A$128,'2a. Database N flows'!$G:$G,"&lt;&gt;"&amp;$A$128,'2a. Database N flows'!$M:$M,E$132,'2a. Database N flows'!$P:$P,$D138,'2a. Database N flows'!$U:$U,$D$131)</f>
        <v>0</v>
      </c>
      <c r="F138" s="293">
        <f>SUMIFS('2a. Database N flows'!$N:$N,'2a. Database N flows'!$D:$D,$A$128,'2a. Database N flows'!$G:$G,"&lt;&gt;"&amp;$A$128,'2a. Database N flows'!$M:$M,F$132,'2a. Database N flows'!$P:$P,$D138,'2a. Database N flows'!$U:$U,$D$131)</f>
        <v>0</v>
      </c>
      <c r="G138" s="293">
        <f>SUMIFS('2a. Database N flows'!$N:$N,'2a. Database N flows'!$D:$D,$A$128,'2a. Database N flows'!$G:$G,"&lt;&gt;"&amp;$A$128,'2a. Database N flows'!$M:$M,G$132,'2a. Database N flows'!$P:$P,$D138,'2a. Database N flows'!$U:$U,$D$131)</f>
        <v>0</v>
      </c>
      <c r="H138" s="293">
        <f>SUMIFS('2a. Database N flows'!$N:$N,'2a. Database N flows'!$D:$D,$A$128,'2a. Database N flows'!$G:$G,"&lt;&gt;"&amp;$A$128,'2a. Database N flows'!$M:$M,H$132,'2a. Database N flows'!$P:$P,$D138,'2a. Database N flows'!$U:$U,$D$131)</f>
        <v>0</v>
      </c>
      <c r="I138" s="293">
        <f>SUMIFS('2a. Database N flows'!$N:$N,'2a. Database N flows'!$D:$D,$A$128,'2a. Database N flows'!$G:$G,"&lt;&gt;"&amp;$A$128,'2a. Database N flows'!$M:$M,I$132,'2a. Database N flows'!$P:$P,$D138,'2a. Database N flows'!$U:$U,$D$131)</f>
        <v>0</v>
      </c>
      <c r="J138" s="293">
        <f>SUMIFS('2a. Database N flows'!$N:$N,'2a. Database N flows'!$D:$D,$A$128,'2a. Database N flows'!$G:$G,"&lt;&gt;"&amp;$A$128,'2a. Database N flows'!$M:$M,J$132,'2a. Database N flows'!$P:$P,$D138,'2a. Database N flows'!$U:$U,$D$131)</f>
        <v>0</v>
      </c>
      <c r="K138" s="293">
        <f>SUMIFS('2a. Database N flows'!$N:$N,'2a. Database N flows'!$D:$D,$A$128,'2a. Database N flows'!$G:$G,"&lt;&gt;"&amp;$A$128,'2a. Database N flows'!$M:$M,K$132,'2a. Database N flows'!$P:$P,$D138,'2a. Database N flows'!$U:$U,$D$131)</f>
        <v>0</v>
      </c>
      <c r="L138" s="296">
        <f t="shared" si="131"/>
        <v>0</v>
      </c>
      <c r="CY138" s="279"/>
    </row>
    <row r="139" spans="1:103" s="277" customFormat="1" x14ac:dyDescent="0.25">
      <c r="A139" s="403"/>
      <c r="B139" s="403">
        <f t="shared" si="132"/>
        <v>48</v>
      </c>
      <c r="D139" s="296">
        <v>2030</v>
      </c>
      <c r="E139" s="293">
        <f>SUMIFS('2a. Database N flows'!$N:$N,'2a. Database N flows'!$D:$D,$A$128,'2a. Database N flows'!$G:$G,"&lt;&gt;"&amp;$A$128,'2a. Database N flows'!$M:$M,E$132,'2a. Database N flows'!$P:$P,$D139,'2a. Database N flows'!$U:$U,$D$131)</f>
        <v>0</v>
      </c>
      <c r="F139" s="293">
        <f>SUMIFS('2a. Database N flows'!$N:$N,'2a. Database N flows'!$D:$D,$A$128,'2a. Database N flows'!$G:$G,"&lt;&gt;"&amp;$A$128,'2a. Database N flows'!$M:$M,F$132,'2a. Database N flows'!$P:$P,$D139,'2a. Database N flows'!$U:$U,$D$131)</f>
        <v>0</v>
      </c>
      <c r="G139" s="293">
        <f>SUMIFS('2a. Database N flows'!$N:$N,'2a. Database N flows'!$D:$D,$A$128,'2a. Database N flows'!$G:$G,"&lt;&gt;"&amp;$A$128,'2a. Database N flows'!$M:$M,G$132,'2a. Database N flows'!$P:$P,$D139,'2a. Database N flows'!$U:$U,$D$131)</f>
        <v>0</v>
      </c>
      <c r="H139" s="293">
        <f>SUMIFS('2a. Database N flows'!$N:$N,'2a. Database N flows'!$D:$D,$A$128,'2a. Database N flows'!$G:$G,"&lt;&gt;"&amp;$A$128,'2a. Database N flows'!$M:$M,H$132,'2a. Database N flows'!$P:$P,$D139,'2a. Database N flows'!$U:$U,$D$131)</f>
        <v>0</v>
      </c>
      <c r="I139" s="293">
        <f>SUMIFS('2a. Database N flows'!$N:$N,'2a. Database N flows'!$D:$D,$A$128,'2a. Database N flows'!$G:$G,"&lt;&gt;"&amp;$A$128,'2a. Database N flows'!$M:$M,I$132,'2a. Database N flows'!$P:$P,$D139,'2a. Database N flows'!$U:$U,$D$131)</f>
        <v>0</v>
      </c>
      <c r="J139" s="293">
        <f>SUMIFS('2a. Database N flows'!$N:$N,'2a. Database N flows'!$D:$D,$A$128,'2a. Database N flows'!$G:$G,"&lt;&gt;"&amp;$A$128,'2a. Database N flows'!$M:$M,J$132,'2a. Database N flows'!$P:$P,$D139,'2a. Database N flows'!$U:$U,$D$131)</f>
        <v>0</v>
      </c>
      <c r="K139" s="293">
        <f>SUMIFS('2a. Database N flows'!$N:$N,'2a. Database N flows'!$D:$D,$A$128,'2a. Database N flows'!$G:$G,"&lt;&gt;"&amp;$A$128,'2a. Database N flows'!$M:$M,K$132,'2a. Database N flows'!$P:$P,$D139,'2a. Database N flows'!$U:$U,$D$131)</f>
        <v>0</v>
      </c>
      <c r="L139" s="296">
        <f t="shared" si="131"/>
        <v>0</v>
      </c>
      <c r="CY139" s="279"/>
    </row>
    <row r="140" spans="1:103" s="277" customFormat="1" x14ac:dyDescent="0.25">
      <c r="A140" s="403"/>
      <c r="B140" s="403">
        <f t="shared" si="132"/>
        <v>56</v>
      </c>
      <c r="D140" s="296">
        <v>2032</v>
      </c>
      <c r="E140" s="293">
        <f>SUMIFS('2a. Database N flows'!$N:$N,'2a. Database N flows'!$D:$D,$A$128,'2a. Database N flows'!$G:$G,"&lt;&gt;"&amp;$A$128,'2a. Database N flows'!$M:$M,E$132,'2a. Database N flows'!$P:$P,$D140,'2a. Database N flows'!$U:$U,$D$131)</f>
        <v>0</v>
      </c>
      <c r="F140" s="293">
        <f>SUMIFS('2a. Database N flows'!$N:$N,'2a. Database N flows'!$D:$D,$A$128,'2a. Database N flows'!$G:$G,"&lt;&gt;"&amp;$A$128,'2a. Database N flows'!$M:$M,F$132,'2a. Database N flows'!$P:$P,$D140,'2a. Database N flows'!$U:$U,$D$131)</f>
        <v>0</v>
      </c>
      <c r="G140" s="293">
        <f>SUMIFS('2a. Database N flows'!$N:$N,'2a. Database N flows'!$D:$D,$A$128,'2a. Database N flows'!$G:$G,"&lt;&gt;"&amp;$A$128,'2a. Database N flows'!$M:$M,G$132,'2a. Database N flows'!$P:$P,$D140,'2a. Database N flows'!$U:$U,$D$131)</f>
        <v>0</v>
      </c>
      <c r="H140" s="293">
        <f>SUMIFS('2a. Database N flows'!$N:$N,'2a. Database N flows'!$D:$D,$A$128,'2a. Database N flows'!$G:$G,"&lt;&gt;"&amp;$A$128,'2a. Database N flows'!$M:$M,H$132,'2a. Database N flows'!$P:$P,$D140,'2a. Database N flows'!$U:$U,$D$131)</f>
        <v>0</v>
      </c>
      <c r="I140" s="293">
        <f>SUMIFS('2a. Database N flows'!$N:$N,'2a. Database N flows'!$D:$D,$A$128,'2a. Database N flows'!$G:$G,"&lt;&gt;"&amp;$A$128,'2a. Database N flows'!$M:$M,I$132,'2a. Database N flows'!$P:$P,$D140,'2a. Database N flows'!$U:$U,$D$131)</f>
        <v>0</v>
      </c>
      <c r="J140" s="293">
        <f>SUMIFS('2a. Database N flows'!$N:$N,'2a. Database N flows'!$D:$D,$A$128,'2a. Database N flows'!$G:$G,"&lt;&gt;"&amp;$A$128,'2a. Database N flows'!$M:$M,J$132,'2a. Database N flows'!$P:$P,$D140,'2a. Database N flows'!$U:$U,$D$131)</f>
        <v>0</v>
      </c>
      <c r="K140" s="293">
        <f>SUMIFS('2a. Database N flows'!$N:$N,'2a. Database N flows'!$D:$D,$A$128,'2a. Database N flows'!$G:$G,"&lt;&gt;"&amp;$A$128,'2a. Database N flows'!$M:$M,K$132,'2a. Database N flows'!$P:$P,$D140,'2a. Database N flows'!$U:$U,$D$131)</f>
        <v>0</v>
      </c>
      <c r="L140" s="296">
        <f t="shared" si="131"/>
        <v>0</v>
      </c>
      <c r="CY140" s="279"/>
    </row>
    <row r="141" spans="1:103" s="277" customFormat="1" x14ac:dyDescent="0.25">
      <c r="A141" s="403"/>
      <c r="B141" s="403">
        <f t="shared" si="132"/>
        <v>64</v>
      </c>
      <c r="D141" s="296">
        <v>2034</v>
      </c>
      <c r="E141" s="293">
        <f>SUMIFS('2a. Database N flows'!$N:$N,'2a. Database N flows'!$D:$D,$A$128,'2a. Database N flows'!$G:$G,"&lt;&gt;"&amp;$A$128,'2a. Database N flows'!$M:$M,E$132,'2a. Database N flows'!$P:$P,$D141,'2a. Database N flows'!$U:$U,$D$131)</f>
        <v>0</v>
      </c>
      <c r="F141" s="293">
        <f>SUMIFS('2a. Database N flows'!$N:$N,'2a. Database N flows'!$D:$D,$A$128,'2a. Database N flows'!$G:$G,"&lt;&gt;"&amp;$A$128,'2a. Database N flows'!$M:$M,F$132,'2a. Database N flows'!$P:$P,$D141,'2a. Database N flows'!$U:$U,$D$131)</f>
        <v>0</v>
      </c>
      <c r="G141" s="293">
        <f>SUMIFS('2a. Database N flows'!$N:$N,'2a. Database N flows'!$D:$D,$A$128,'2a. Database N flows'!$G:$G,"&lt;&gt;"&amp;$A$128,'2a. Database N flows'!$M:$M,G$132,'2a. Database N flows'!$P:$P,$D141,'2a. Database N flows'!$U:$U,$D$131)</f>
        <v>0</v>
      </c>
      <c r="H141" s="293">
        <f>SUMIFS('2a. Database N flows'!$N:$N,'2a. Database N flows'!$D:$D,$A$128,'2a. Database N flows'!$G:$G,"&lt;&gt;"&amp;$A$128,'2a. Database N flows'!$M:$M,H$132,'2a. Database N flows'!$P:$P,$D141,'2a. Database N flows'!$U:$U,$D$131)</f>
        <v>0</v>
      </c>
      <c r="I141" s="293">
        <f>SUMIFS('2a. Database N flows'!$N:$N,'2a. Database N flows'!$D:$D,$A$128,'2a. Database N flows'!$G:$G,"&lt;&gt;"&amp;$A$128,'2a. Database N flows'!$M:$M,I$132,'2a. Database N flows'!$P:$P,$D141,'2a. Database N flows'!$U:$U,$D$131)</f>
        <v>0</v>
      </c>
      <c r="J141" s="293">
        <f>SUMIFS('2a. Database N flows'!$N:$N,'2a. Database N flows'!$D:$D,$A$128,'2a. Database N flows'!$G:$G,"&lt;&gt;"&amp;$A$128,'2a. Database N flows'!$M:$M,J$132,'2a. Database N flows'!$P:$P,$D141,'2a. Database N flows'!$U:$U,$D$131)</f>
        <v>0</v>
      </c>
      <c r="K141" s="293">
        <f>SUMIFS('2a. Database N flows'!$N:$N,'2a. Database N flows'!$D:$D,$A$128,'2a. Database N flows'!$G:$G,"&lt;&gt;"&amp;$A$128,'2a. Database N flows'!$M:$M,K$132,'2a. Database N flows'!$P:$P,$D141,'2a. Database N flows'!$U:$U,$D$131)</f>
        <v>0</v>
      </c>
      <c r="L141" s="296">
        <f t="shared" si="131"/>
        <v>0</v>
      </c>
      <c r="CY141" s="279"/>
    </row>
    <row r="142" spans="1:103" s="277" customFormat="1" x14ac:dyDescent="0.25">
      <c r="A142" s="403"/>
      <c r="B142" s="403">
        <f t="shared" si="132"/>
        <v>72</v>
      </c>
      <c r="D142" s="296">
        <v>2036</v>
      </c>
      <c r="E142" s="293">
        <f>SUMIFS('2a. Database N flows'!$N:$N,'2a. Database N flows'!$D:$D,$A$128,'2a. Database N flows'!$G:$G,"&lt;&gt;"&amp;$A$128,'2a. Database N flows'!$M:$M,E$132,'2a. Database N flows'!$P:$P,$D142,'2a. Database N flows'!$U:$U,$D$131)</f>
        <v>0</v>
      </c>
      <c r="F142" s="293">
        <f>SUMIFS('2a. Database N flows'!$N:$N,'2a. Database N flows'!$D:$D,$A$128,'2a. Database N flows'!$G:$G,"&lt;&gt;"&amp;$A$128,'2a. Database N flows'!$M:$M,F$132,'2a. Database N flows'!$P:$P,$D142,'2a. Database N flows'!$U:$U,$D$131)</f>
        <v>0</v>
      </c>
      <c r="G142" s="293">
        <f>SUMIFS('2a. Database N flows'!$N:$N,'2a. Database N flows'!$D:$D,$A$128,'2a. Database N flows'!$G:$G,"&lt;&gt;"&amp;$A$128,'2a. Database N flows'!$M:$M,G$132,'2a. Database N flows'!$P:$P,$D142,'2a. Database N flows'!$U:$U,$D$131)</f>
        <v>0</v>
      </c>
      <c r="H142" s="293">
        <f>SUMIFS('2a. Database N flows'!$N:$N,'2a. Database N flows'!$D:$D,$A$128,'2a. Database N flows'!$G:$G,"&lt;&gt;"&amp;$A$128,'2a. Database N flows'!$M:$M,H$132,'2a. Database N flows'!$P:$P,$D142,'2a. Database N flows'!$U:$U,$D$131)</f>
        <v>0</v>
      </c>
      <c r="I142" s="293">
        <f>SUMIFS('2a. Database N flows'!$N:$N,'2a. Database N flows'!$D:$D,$A$128,'2a. Database N flows'!$G:$G,"&lt;&gt;"&amp;$A$128,'2a. Database N flows'!$M:$M,I$132,'2a. Database N flows'!$P:$P,$D142,'2a. Database N flows'!$U:$U,$D$131)</f>
        <v>0</v>
      </c>
      <c r="J142" s="293">
        <f>SUMIFS('2a. Database N flows'!$N:$N,'2a. Database N flows'!$D:$D,$A$128,'2a. Database N flows'!$G:$G,"&lt;&gt;"&amp;$A$128,'2a. Database N flows'!$M:$M,J$132,'2a. Database N flows'!$P:$P,$D142,'2a. Database N flows'!$U:$U,$D$131)</f>
        <v>0</v>
      </c>
      <c r="K142" s="293">
        <f>SUMIFS('2a. Database N flows'!$N:$N,'2a. Database N flows'!$D:$D,$A$128,'2a. Database N flows'!$G:$G,"&lt;&gt;"&amp;$A$128,'2a. Database N flows'!$M:$M,K$132,'2a. Database N flows'!$P:$P,$D142,'2a. Database N flows'!$U:$U,$D$131)</f>
        <v>0</v>
      </c>
      <c r="L142" s="296">
        <f t="shared" si="131"/>
        <v>0</v>
      </c>
      <c r="CY142" s="279"/>
    </row>
    <row r="143" spans="1:103" s="277" customFormat="1" x14ac:dyDescent="0.25">
      <c r="A143" s="403"/>
      <c r="B143" s="403">
        <f t="shared" si="132"/>
        <v>80</v>
      </c>
      <c r="D143" s="296">
        <v>2038</v>
      </c>
      <c r="E143" s="293">
        <f>SUMIFS('2a. Database N flows'!$N:$N,'2a. Database N flows'!$D:$D,$A$128,'2a. Database N flows'!$G:$G,"&lt;&gt;"&amp;$A$128,'2a. Database N flows'!$M:$M,E$132,'2a. Database N flows'!$P:$P,$D143,'2a. Database N flows'!$U:$U,$D$131)</f>
        <v>0</v>
      </c>
      <c r="F143" s="293">
        <f>SUMIFS('2a. Database N flows'!$N:$N,'2a. Database N flows'!$D:$D,$A$128,'2a. Database N flows'!$G:$G,"&lt;&gt;"&amp;$A$128,'2a. Database N flows'!$M:$M,F$132,'2a. Database N flows'!$P:$P,$D143,'2a. Database N flows'!$U:$U,$D$131)</f>
        <v>0</v>
      </c>
      <c r="G143" s="293">
        <f>SUMIFS('2a. Database N flows'!$N:$N,'2a. Database N flows'!$D:$D,$A$128,'2a. Database N flows'!$G:$G,"&lt;&gt;"&amp;$A$128,'2a. Database N flows'!$M:$M,G$132,'2a. Database N flows'!$P:$P,$D143,'2a. Database N flows'!$U:$U,$D$131)</f>
        <v>0</v>
      </c>
      <c r="H143" s="293">
        <f>SUMIFS('2a. Database N flows'!$N:$N,'2a. Database N flows'!$D:$D,$A$128,'2a. Database N flows'!$G:$G,"&lt;&gt;"&amp;$A$128,'2a. Database N flows'!$M:$M,H$132,'2a. Database N flows'!$P:$P,$D143,'2a. Database N flows'!$U:$U,$D$131)</f>
        <v>0</v>
      </c>
      <c r="I143" s="293">
        <f>SUMIFS('2a. Database N flows'!$N:$N,'2a. Database N flows'!$D:$D,$A$128,'2a. Database N flows'!$G:$G,"&lt;&gt;"&amp;$A$128,'2a. Database N flows'!$M:$M,I$132,'2a. Database N flows'!$P:$P,$D143,'2a. Database N flows'!$U:$U,$D$131)</f>
        <v>0</v>
      </c>
      <c r="J143" s="293">
        <f>SUMIFS('2a. Database N flows'!$N:$N,'2a. Database N flows'!$D:$D,$A$128,'2a. Database N flows'!$G:$G,"&lt;&gt;"&amp;$A$128,'2a. Database N flows'!$M:$M,J$132,'2a. Database N flows'!$P:$P,$D143,'2a. Database N flows'!$U:$U,$D$131)</f>
        <v>0</v>
      </c>
      <c r="K143" s="293">
        <f>SUMIFS('2a. Database N flows'!$N:$N,'2a. Database N flows'!$D:$D,$A$128,'2a. Database N flows'!$G:$G,"&lt;&gt;"&amp;$A$128,'2a. Database N flows'!$M:$M,K$132,'2a. Database N flows'!$P:$P,$D143,'2a. Database N flows'!$U:$U,$D$131)</f>
        <v>0</v>
      </c>
      <c r="L143" s="296">
        <f t="shared" si="131"/>
        <v>0</v>
      </c>
      <c r="CY143" s="279"/>
    </row>
    <row r="144" spans="1:103" s="277" customFormat="1" x14ac:dyDescent="0.25">
      <c r="A144" s="403"/>
      <c r="B144" s="403">
        <f t="shared" si="132"/>
        <v>88</v>
      </c>
      <c r="D144" s="296">
        <v>2040</v>
      </c>
      <c r="E144" s="293">
        <f>SUMIFS('2a. Database N flows'!$N:$N,'2a. Database N flows'!$D:$D,$A$128,'2a. Database N flows'!$G:$G,"&lt;&gt;"&amp;$A$128,'2a. Database N flows'!$M:$M,E$132,'2a. Database N flows'!$P:$P,$D144,'2a. Database N flows'!$U:$U,$D$131)</f>
        <v>0</v>
      </c>
      <c r="F144" s="293">
        <f>SUMIFS('2a. Database N flows'!$N:$N,'2a. Database N flows'!$D:$D,$A$128,'2a. Database N flows'!$G:$G,"&lt;&gt;"&amp;$A$128,'2a. Database N flows'!$M:$M,F$132,'2a. Database N flows'!$P:$P,$D144,'2a. Database N flows'!$U:$U,$D$131)</f>
        <v>0</v>
      </c>
      <c r="G144" s="293">
        <f>SUMIFS('2a. Database N flows'!$N:$N,'2a. Database N flows'!$D:$D,$A$128,'2a. Database N flows'!$G:$G,"&lt;&gt;"&amp;$A$128,'2a. Database N flows'!$M:$M,G$132,'2a. Database N flows'!$P:$P,$D144,'2a. Database N flows'!$U:$U,$D$131)</f>
        <v>0</v>
      </c>
      <c r="H144" s="293">
        <f>SUMIFS('2a. Database N flows'!$N:$N,'2a. Database N flows'!$D:$D,$A$128,'2a. Database N flows'!$G:$G,"&lt;&gt;"&amp;$A$128,'2a. Database N flows'!$M:$M,H$132,'2a. Database N flows'!$P:$P,$D144,'2a. Database N flows'!$U:$U,$D$131)</f>
        <v>0</v>
      </c>
      <c r="I144" s="293">
        <f>SUMIFS('2a. Database N flows'!$N:$N,'2a. Database N flows'!$D:$D,$A$128,'2a. Database N flows'!$G:$G,"&lt;&gt;"&amp;$A$128,'2a. Database N flows'!$M:$M,I$132,'2a. Database N flows'!$P:$P,$D144,'2a. Database N flows'!$U:$U,$D$131)</f>
        <v>0</v>
      </c>
      <c r="J144" s="293">
        <f>SUMIFS('2a. Database N flows'!$N:$N,'2a. Database N flows'!$D:$D,$A$128,'2a. Database N flows'!$G:$G,"&lt;&gt;"&amp;$A$128,'2a. Database N flows'!$M:$M,J$132,'2a. Database N flows'!$P:$P,$D144,'2a. Database N flows'!$U:$U,$D$131)</f>
        <v>0</v>
      </c>
      <c r="K144" s="293">
        <f>SUMIFS('2a. Database N flows'!$N:$N,'2a. Database N flows'!$D:$D,$A$128,'2a. Database N flows'!$G:$G,"&lt;&gt;"&amp;$A$128,'2a. Database N flows'!$M:$M,K$132,'2a. Database N flows'!$P:$P,$D144,'2a. Database N flows'!$U:$U,$D$131)</f>
        <v>0</v>
      </c>
      <c r="L144" s="296">
        <f t="shared" si="131"/>
        <v>0</v>
      </c>
      <c r="CY144" s="279"/>
    </row>
    <row r="145" spans="1:103" s="277" customFormat="1" x14ac:dyDescent="0.25">
      <c r="A145" s="403"/>
      <c r="B145" s="403"/>
      <c r="CY145" s="279"/>
    </row>
    <row r="146" spans="1:103" s="277" customFormat="1" x14ac:dyDescent="0.25">
      <c r="A146" s="403"/>
      <c r="B146" s="403"/>
      <c r="CY146" s="279"/>
    </row>
    <row r="147" spans="1:103" s="277" customFormat="1" x14ac:dyDescent="0.25">
      <c r="A147" s="403"/>
      <c r="B147" s="403"/>
      <c r="CY147" s="279"/>
    </row>
    <row r="148" spans="1:103" s="277" customFormat="1" x14ac:dyDescent="0.25">
      <c r="A148" s="403"/>
      <c r="B148" s="403"/>
      <c r="CY148" s="279"/>
    </row>
    <row r="149" spans="1:103" s="277" customFormat="1" x14ac:dyDescent="0.25">
      <c r="A149" s="403"/>
      <c r="B149" s="403"/>
      <c r="CY149" s="279"/>
    </row>
    <row r="150" spans="1:103" s="277" customFormat="1" x14ac:dyDescent="0.25">
      <c r="A150" s="403"/>
      <c r="B150" s="403"/>
      <c r="E150" s="400"/>
      <c r="CY150" s="279"/>
    </row>
    <row r="151" spans="1:103" s="277" customFormat="1" x14ac:dyDescent="0.25">
      <c r="A151" s="403"/>
      <c r="B151" s="403"/>
      <c r="CY151" s="279"/>
    </row>
    <row r="152" spans="1:103" s="277" customFormat="1" x14ac:dyDescent="0.25">
      <c r="A152" s="403"/>
      <c r="B152" s="403"/>
      <c r="CY152" s="279"/>
    </row>
    <row r="153" spans="1:103" s="277" customFormat="1" x14ac:dyDescent="0.25">
      <c r="A153" s="403"/>
      <c r="B153" s="403"/>
      <c r="CY153" s="279"/>
    </row>
    <row r="154" spans="1:103" s="277" customFormat="1" x14ac:dyDescent="0.25">
      <c r="A154" s="403"/>
      <c r="B154" s="403"/>
      <c r="CY154" s="279"/>
    </row>
    <row r="155" spans="1:103" s="277" customFormat="1" x14ac:dyDescent="0.25">
      <c r="A155" s="403"/>
      <c r="B155" s="403"/>
      <c r="CY155" s="279"/>
    </row>
    <row r="156" spans="1:103" s="277" customFormat="1" x14ac:dyDescent="0.25">
      <c r="A156" s="403"/>
      <c r="B156" s="403"/>
      <c r="CY156" s="279"/>
    </row>
    <row r="157" spans="1:103" s="277" customFormat="1" x14ac:dyDescent="0.25">
      <c r="A157" s="403"/>
      <c r="B157" s="403"/>
      <c r="CY157" s="279"/>
    </row>
    <row r="158" spans="1:103" s="277" customFormat="1" x14ac:dyDescent="0.25">
      <c r="A158" s="403"/>
      <c r="B158" s="403"/>
      <c r="CY158" s="279"/>
    </row>
    <row r="159" spans="1:103" s="277" customFormat="1" x14ac:dyDescent="0.25">
      <c r="A159" s="403"/>
      <c r="B159" s="403"/>
      <c r="CY159" s="279"/>
    </row>
    <row r="160" spans="1:103" s="277" customFormat="1" x14ac:dyDescent="0.25">
      <c r="A160" s="403"/>
      <c r="B160" s="403"/>
      <c r="CY160" s="279"/>
    </row>
    <row r="161" spans="1:106" s="277" customFormat="1" x14ac:dyDescent="0.25">
      <c r="A161" s="403"/>
      <c r="B161" s="403"/>
      <c r="CY161" s="279"/>
    </row>
    <row r="162" spans="1:106" s="277" customFormat="1" x14ac:dyDescent="0.25">
      <c r="A162" s="403"/>
      <c r="B162" s="403"/>
      <c r="CY162" s="279"/>
    </row>
    <row r="163" spans="1:106" s="277" customFormat="1" x14ac:dyDescent="0.25">
      <c r="A163" s="403"/>
      <c r="B163" s="403"/>
      <c r="CY163" s="279"/>
    </row>
    <row r="164" spans="1:106" s="277" customFormat="1" x14ac:dyDescent="0.25">
      <c r="A164" s="403"/>
      <c r="B164" s="403"/>
      <c r="CY164" s="279"/>
    </row>
    <row r="165" spans="1:106" s="277" customFormat="1" x14ac:dyDescent="0.25">
      <c r="A165" s="403"/>
      <c r="B165" s="403"/>
      <c r="CY165" s="279"/>
    </row>
    <row r="166" spans="1:106" s="277" customFormat="1" x14ac:dyDescent="0.25">
      <c r="A166" s="403"/>
      <c r="B166" s="403"/>
      <c r="CY166" s="279"/>
    </row>
    <row r="167" spans="1:106" s="277" customFormat="1" x14ac:dyDescent="0.25">
      <c r="A167" s="403"/>
      <c r="B167" s="403"/>
      <c r="CY167" s="279"/>
    </row>
    <row r="168" spans="1:106" s="277" customFormat="1" x14ac:dyDescent="0.25">
      <c r="A168" s="403"/>
      <c r="B168" s="403"/>
      <c r="CY168" s="279"/>
    </row>
    <row r="169" spans="1:106" s="277" customFormat="1" x14ac:dyDescent="0.25">
      <c r="A169" s="403"/>
      <c r="B169" s="403"/>
      <c r="CY169" s="279"/>
    </row>
    <row r="170" spans="1:106" s="277" customFormat="1" x14ac:dyDescent="0.25">
      <c r="A170" s="403"/>
      <c r="B170" s="403"/>
      <c r="CY170" s="279"/>
    </row>
    <row r="171" spans="1:106" s="277" customFormat="1" x14ac:dyDescent="0.25">
      <c r="A171" s="403"/>
      <c r="B171" s="403"/>
      <c r="CY171" s="279"/>
    </row>
    <row r="172" spans="1:106" s="277" customFormat="1" ht="15.75" thickBot="1" x14ac:dyDescent="0.3">
      <c r="A172" s="404"/>
      <c r="B172" s="404"/>
      <c r="C172" s="281"/>
      <c r="D172" s="281"/>
      <c r="E172" s="281"/>
      <c r="F172" s="281"/>
      <c r="G172" s="281"/>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c r="AL172" s="281"/>
      <c r="AM172" s="281"/>
      <c r="AN172" s="281"/>
      <c r="AO172" s="281"/>
      <c r="AP172" s="281"/>
      <c r="AQ172" s="281"/>
      <c r="AR172" s="281"/>
      <c r="AS172" s="281"/>
      <c r="AT172" s="281"/>
      <c r="AU172" s="281"/>
      <c r="AV172" s="281"/>
      <c r="AW172" s="281"/>
      <c r="AX172" s="281"/>
      <c r="AY172" s="281"/>
      <c r="AZ172" s="281"/>
      <c r="BA172" s="281"/>
      <c r="BB172" s="281"/>
      <c r="BC172" s="281"/>
      <c r="BD172" s="281"/>
      <c r="BE172" s="281"/>
      <c r="BF172" s="281"/>
      <c r="BG172" s="281"/>
      <c r="BH172" s="281"/>
      <c r="BI172" s="281"/>
      <c r="BJ172" s="281"/>
      <c r="BK172" s="281"/>
      <c r="BL172" s="281"/>
      <c r="BM172" s="281"/>
      <c r="BN172" s="281"/>
      <c r="BO172" s="281"/>
      <c r="BP172" s="281"/>
      <c r="BQ172" s="281"/>
      <c r="BR172" s="281"/>
      <c r="BS172" s="281"/>
      <c r="BT172" s="281"/>
      <c r="BU172" s="281"/>
      <c r="BV172" s="281"/>
      <c r="BW172" s="281"/>
      <c r="BX172" s="281"/>
      <c r="BY172" s="281"/>
      <c r="BZ172" s="281"/>
      <c r="CA172" s="281"/>
      <c r="CB172" s="281"/>
      <c r="CC172" s="281"/>
      <c r="CD172" s="281"/>
      <c r="CE172" s="281"/>
      <c r="CF172" s="281"/>
      <c r="CG172" s="281"/>
      <c r="CH172" s="281"/>
      <c r="CI172" s="281"/>
      <c r="CJ172" s="281"/>
      <c r="CK172" s="281"/>
      <c r="CL172" s="281"/>
      <c r="CM172" s="281"/>
      <c r="CN172" s="281"/>
      <c r="CO172" s="281"/>
      <c r="CP172" s="281"/>
      <c r="CQ172" s="281"/>
      <c r="CR172" s="281"/>
      <c r="CS172" s="281"/>
      <c r="CT172" s="281"/>
      <c r="CU172" s="281"/>
      <c r="CV172" s="281"/>
      <c r="CW172" s="281"/>
      <c r="CX172" s="281"/>
      <c r="CY172" s="276"/>
      <c r="CZ172" s="281"/>
      <c r="DA172" s="281"/>
      <c r="DB172" s="281"/>
    </row>
  </sheetData>
  <sheetProtection sheet="1" objects="1" scenarios="1"/>
  <mergeCells count="2">
    <mergeCell ref="C13:CV13"/>
    <mergeCell ref="C125:CV125"/>
  </mergeCells>
  <dataValidations count="3">
    <dataValidation type="decimal" operator="greaterThan" allowBlank="1" showInputMessage="1" showErrorMessage="1" error="Enter a number" sqref="D6" xr:uid="{8258559C-AA55-483F-BFCD-5FB2C487B48D}">
      <formula1>0</formula1>
    </dataValidation>
    <dataValidation type="list" allowBlank="1" showInputMessage="1" showErrorMessage="1" sqref="D4:D5" xr:uid="{D7265DDF-8636-477C-92F5-462CE28999D7}">
      <formula1>INDIRECT("Year")</formula1>
    </dataValidation>
    <dataValidation type="list" allowBlank="1" showInputMessage="1" showErrorMessage="1" sqref="D128" xr:uid="{D55FACA8-BBA7-48B0-8D86-9798D99A7F89}">
      <formula1>$D$16:$D$20</formula1>
    </dataValidation>
  </dataValidations>
  <pageMargins left="0.7" right="0.7" top="0.78740157499999996" bottom="0.78740157499999996" header="0.3" footer="0.3"/>
  <pageSetup paperSize="9" orientation="portrait" verticalDpi="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D102-7822-49D1-9CF1-6112E81E5A30}">
  <sheetPr codeName="Tabelle10">
    <tabColor theme="9" tint="0.39997558519241921"/>
  </sheetPr>
  <dimension ref="A1:EY187"/>
  <sheetViews>
    <sheetView showGridLines="0" topLeftCell="C1" zoomScale="85" zoomScaleNormal="85" workbookViewId="0"/>
  </sheetViews>
  <sheetFormatPr baseColWidth="10" defaultColWidth="0" defaultRowHeight="15" zeroHeight="1" outlineLevelRow="1" outlineLevelCol="1" x14ac:dyDescent="0.25"/>
  <cols>
    <col min="1" max="1" width="11.5703125" style="403" hidden="1" customWidth="1" outlineLevel="1"/>
    <col min="2" max="2" width="11" style="403" hidden="1" customWidth="1" outlineLevel="1"/>
    <col min="3" max="3" width="16.5703125" style="277" customWidth="1" collapsed="1"/>
    <col min="4" max="4" width="40.28515625" style="277" customWidth="1"/>
    <col min="5" max="7" width="13.5703125" style="277" hidden="1" customWidth="1" outlineLevel="1"/>
    <col min="8" max="8" width="12" style="277" hidden="1" customWidth="1" outlineLevel="1"/>
    <col min="9" max="11" width="10.7109375" style="277" hidden="1" customWidth="1" outlineLevel="1"/>
    <col min="12" max="12" width="16.42578125" style="277" customWidth="1" collapsed="1"/>
    <col min="13" max="14" width="7.28515625" style="277" hidden="1" customWidth="1" outlineLevel="1"/>
    <col min="15" max="16" width="7.42578125" style="277" hidden="1" customWidth="1" outlineLevel="1"/>
    <col min="17" max="17" width="7.28515625" style="277" hidden="1" customWidth="1" outlineLevel="1"/>
    <col min="18" max="18" width="11.7109375" style="277" hidden="1" customWidth="1" outlineLevel="1"/>
    <col min="19" max="19" width="11.5703125" style="277" hidden="1" customWidth="1" outlineLevel="1"/>
    <col min="20" max="20" width="20.5703125" style="277" bestFit="1" customWidth="1" collapsed="1"/>
    <col min="21" max="22" width="7.28515625" style="277" hidden="1" customWidth="1" outlineLevel="1"/>
    <col min="23" max="24" width="7.42578125" style="277" hidden="1" customWidth="1" outlineLevel="1"/>
    <col min="25" max="25" width="7.28515625" style="277" hidden="1" customWidth="1" outlineLevel="1"/>
    <col min="26" max="26" width="11.7109375" style="277" hidden="1" customWidth="1" outlineLevel="1"/>
    <col min="27" max="27" width="11.5703125" style="277" hidden="1" customWidth="1" outlineLevel="1"/>
    <col min="28" max="28" width="16.42578125" style="277" bestFit="1" customWidth="1" collapsed="1"/>
    <col min="29" max="30" width="7.28515625" style="277" hidden="1" customWidth="1" outlineLevel="1"/>
    <col min="31" max="32" width="7.42578125" style="277" hidden="1" customWidth="1" outlineLevel="1"/>
    <col min="33" max="33" width="7.28515625" style="277" hidden="1" customWidth="1" outlineLevel="1"/>
    <col min="34" max="34" width="11.7109375" style="277" hidden="1" customWidth="1" outlineLevel="1"/>
    <col min="35" max="35" width="11.5703125" style="277" hidden="1" customWidth="1" outlineLevel="1"/>
    <col min="36" max="36" width="18.5703125" style="277" bestFit="1" customWidth="1" collapsed="1"/>
    <col min="37" max="38" width="7.28515625" style="277" hidden="1" customWidth="1" outlineLevel="1"/>
    <col min="39" max="40" width="7.42578125" style="277" hidden="1" customWidth="1" outlineLevel="1"/>
    <col min="41" max="41" width="7.28515625" style="277" hidden="1" customWidth="1" outlineLevel="1"/>
    <col min="42" max="42" width="11.7109375" style="277" hidden="1" customWidth="1" outlineLevel="1"/>
    <col min="43" max="43" width="11.5703125" style="277" hidden="1" customWidth="1" outlineLevel="1"/>
    <col min="44" max="44" width="21" style="277" customWidth="1" collapsed="1"/>
    <col min="45" max="46" width="7.28515625" style="277" hidden="1" customWidth="1" outlineLevel="1"/>
    <col min="47" max="48" width="7.42578125" style="277" hidden="1" customWidth="1" outlineLevel="1"/>
    <col min="49" max="49" width="7.28515625" style="277" hidden="1" customWidth="1" outlineLevel="1"/>
    <col min="50" max="50" width="11.7109375" style="277" hidden="1" customWidth="1" outlineLevel="1"/>
    <col min="51" max="51" width="11.5703125" style="277" hidden="1" customWidth="1" outlineLevel="1"/>
    <col min="52" max="52" width="20.28515625" style="277" bestFit="1" customWidth="1" collapsed="1"/>
    <col min="53" max="59" width="11.42578125" style="277" hidden="1" customWidth="1" outlineLevel="1"/>
    <col min="60" max="60" width="15.7109375" style="277" customWidth="1" collapsed="1"/>
    <col min="61" max="67" width="11.42578125" style="277" hidden="1" customWidth="1" outlineLevel="1"/>
    <col min="68" max="68" width="15.7109375" style="277" customWidth="1" collapsed="1"/>
    <col min="69" max="75" width="11.42578125" style="277" hidden="1" customWidth="1" outlineLevel="1"/>
    <col min="76" max="76" width="15.7109375" style="277" customWidth="1" collapsed="1"/>
    <col min="77" max="83" width="11.42578125" style="277" hidden="1" customWidth="1" outlineLevel="1"/>
    <col min="84" max="84" width="15.7109375" style="277" customWidth="1" collapsed="1"/>
    <col min="85" max="91" width="11.42578125" style="277" hidden="1" customWidth="1" outlineLevel="1"/>
    <col min="92" max="92" width="15.7109375" style="277" customWidth="1" collapsed="1"/>
    <col min="93" max="99" width="11.42578125" style="277" hidden="1" customWidth="1" outlineLevel="1"/>
    <col min="100" max="100" width="15.7109375" style="277" customWidth="1" collapsed="1"/>
    <col min="101" max="114" width="11.42578125" style="277" customWidth="1"/>
    <col min="115" max="155" width="11.42578125" style="277" hidden="1" customWidth="1"/>
    <col min="156" max="16384" width="5.42578125" style="277" hidden="1"/>
  </cols>
  <sheetData>
    <row r="1" spans="1:103" s="276" customFormat="1" ht="21.75" thickBot="1" x14ac:dyDescent="0.4">
      <c r="A1" s="401"/>
      <c r="B1" s="402"/>
      <c r="C1" s="274" t="s">
        <v>527</v>
      </c>
      <c r="D1" s="274"/>
      <c r="E1" s="274"/>
      <c r="F1" s="274"/>
      <c r="G1" s="274"/>
      <c r="H1" s="274"/>
      <c r="I1" s="274"/>
      <c r="J1" s="274"/>
      <c r="K1" s="274"/>
      <c r="L1" s="275" t="s">
        <v>274</v>
      </c>
      <c r="M1" s="274"/>
      <c r="N1" s="274"/>
      <c r="O1" s="274"/>
      <c r="P1" s="274"/>
      <c r="Q1" s="274"/>
      <c r="S1" s="274"/>
      <c r="T1" s="274"/>
      <c r="U1" s="274"/>
      <c r="V1" s="274"/>
      <c r="W1" s="274"/>
      <c r="X1" s="274"/>
      <c r="Y1" s="274"/>
      <c r="Z1" s="274"/>
      <c r="AA1" s="274"/>
    </row>
    <row r="2" spans="1:103" x14ac:dyDescent="0.25">
      <c r="C2" s="278" t="s">
        <v>175</v>
      </c>
      <c r="CY2" s="279"/>
    </row>
    <row r="3" spans="1:103" x14ac:dyDescent="0.25">
      <c r="C3" s="280"/>
      <c r="I3" s="2"/>
      <c r="CY3" s="279"/>
    </row>
    <row r="4" spans="1:103" x14ac:dyDescent="0.25">
      <c r="C4" s="279" t="s">
        <v>275</v>
      </c>
      <c r="D4" s="470">
        <v>2018</v>
      </c>
      <c r="I4" s="2"/>
      <c r="CY4" s="279"/>
    </row>
    <row r="5" spans="1:103" x14ac:dyDescent="0.25">
      <c r="C5" s="277" t="s">
        <v>276</v>
      </c>
      <c r="D5" s="470">
        <v>2022</v>
      </c>
      <c r="CY5" s="279"/>
    </row>
    <row r="6" spans="1:103" x14ac:dyDescent="0.25">
      <c r="C6" s="277" t="s">
        <v>277</v>
      </c>
      <c r="D6" s="470">
        <v>2</v>
      </c>
      <c r="CY6" s="279"/>
    </row>
    <row r="7" spans="1:103" x14ac:dyDescent="0.25">
      <c r="CY7" s="279"/>
    </row>
    <row r="8" spans="1:103" x14ac:dyDescent="0.25">
      <c r="CY8" s="279"/>
    </row>
    <row r="9" spans="1:103" x14ac:dyDescent="0.25">
      <c r="C9" s="277" t="s">
        <v>945</v>
      </c>
      <c r="CY9" s="279"/>
    </row>
    <row r="10" spans="1:103" s="281" customFormat="1" ht="15.75" thickBot="1" x14ac:dyDescent="0.3">
      <c r="A10" s="404"/>
      <c r="B10" s="404"/>
      <c r="CY10" s="276"/>
    </row>
    <row r="11" spans="1:103" ht="18.75" hidden="1" outlineLevel="1" x14ac:dyDescent="0.25">
      <c r="C11" s="311" t="s">
        <v>283</v>
      </c>
      <c r="CY11" s="279"/>
    </row>
    <row r="12" spans="1:103" hidden="1" outlineLevel="1" x14ac:dyDescent="0.25">
      <c r="D12" s="283"/>
      <c r="CY12" s="279"/>
    </row>
    <row r="13" spans="1:103" hidden="1" outlineLevel="1" x14ac:dyDescent="0.25">
      <c r="C13" s="279" t="s">
        <v>284</v>
      </c>
      <c r="CY13" s="279"/>
    </row>
    <row r="14" spans="1:103" hidden="1" outlineLevel="1" x14ac:dyDescent="0.25">
      <c r="C14" s="279"/>
      <c r="CY14" s="279"/>
    </row>
    <row r="15" spans="1:103" hidden="1" outlineLevel="1" x14ac:dyDescent="0.25">
      <c r="D15" s="305" t="s">
        <v>209</v>
      </c>
      <c r="E15" s="285">
        <f t="shared" ref="E15:K15" si="0">$D$4</f>
        <v>2018</v>
      </c>
      <c r="F15" s="286">
        <f t="shared" si="0"/>
        <v>2018</v>
      </c>
      <c r="G15" s="286">
        <f t="shared" si="0"/>
        <v>2018</v>
      </c>
      <c r="H15" s="286">
        <f t="shared" si="0"/>
        <v>2018</v>
      </c>
      <c r="I15" s="286">
        <f t="shared" si="0"/>
        <v>2018</v>
      </c>
      <c r="J15" s="286">
        <f t="shared" si="0"/>
        <v>2018</v>
      </c>
      <c r="K15" s="286">
        <f t="shared" si="0"/>
        <v>2018</v>
      </c>
      <c r="L15" s="287">
        <f>$D$4</f>
        <v>2018</v>
      </c>
      <c r="M15" s="285">
        <f>IFERROR(IF(E15+$D$6&lt;=$D$5,E15+$D$6,""),"")</f>
        <v>2020</v>
      </c>
      <c r="N15" s="285">
        <f t="shared" ref="N15:BY15" si="1">IFERROR(IF(F15+$D$6&lt;=$D$5,F15+$D$6,""),"")</f>
        <v>2020</v>
      </c>
      <c r="O15" s="285">
        <f t="shared" si="1"/>
        <v>2020</v>
      </c>
      <c r="P15" s="285">
        <f t="shared" si="1"/>
        <v>2020</v>
      </c>
      <c r="Q15" s="285">
        <f t="shared" si="1"/>
        <v>2020</v>
      </c>
      <c r="R15" s="285">
        <f t="shared" si="1"/>
        <v>2020</v>
      </c>
      <c r="S15" s="285">
        <f t="shared" si="1"/>
        <v>2020</v>
      </c>
      <c r="T15" s="285">
        <f t="shared" si="1"/>
        <v>2020</v>
      </c>
      <c r="U15" s="285">
        <f t="shared" si="1"/>
        <v>2022</v>
      </c>
      <c r="V15" s="285">
        <f t="shared" si="1"/>
        <v>2022</v>
      </c>
      <c r="W15" s="285">
        <f t="shared" si="1"/>
        <v>2022</v>
      </c>
      <c r="X15" s="285">
        <f t="shared" si="1"/>
        <v>2022</v>
      </c>
      <c r="Y15" s="285">
        <f t="shared" si="1"/>
        <v>2022</v>
      </c>
      <c r="Z15" s="285">
        <f t="shared" si="1"/>
        <v>2022</v>
      </c>
      <c r="AA15" s="285">
        <f t="shared" si="1"/>
        <v>2022</v>
      </c>
      <c r="AB15" s="285">
        <f t="shared" si="1"/>
        <v>2022</v>
      </c>
      <c r="AC15" s="285" t="str">
        <f t="shared" si="1"/>
        <v/>
      </c>
      <c r="AD15" s="285" t="str">
        <f t="shared" si="1"/>
        <v/>
      </c>
      <c r="AE15" s="285" t="str">
        <f t="shared" si="1"/>
        <v/>
      </c>
      <c r="AF15" s="285" t="str">
        <f t="shared" si="1"/>
        <v/>
      </c>
      <c r="AG15" s="285" t="str">
        <f t="shared" si="1"/>
        <v/>
      </c>
      <c r="AH15" s="285" t="str">
        <f t="shared" si="1"/>
        <v/>
      </c>
      <c r="AI15" s="285" t="str">
        <f t="shared" si="1"/>
        <v/>
      </c>
      <c r="AJ15" s="285" t="str">
        <f t="shared" si="1"/>
        <v/>
      </c>
      <c r="AK15" s="285" t="str">
        <f t="shared" si="1"/>
        <v/>
      </c>
      <c r="AL15" s="285" t="str">
        <f t="shared" si="1"/>
        <v/>
      </c>
      <c r="AM15" s="285" t="str">
        <f t="shared" si="1"/>
        <v/>
      </c>
      <c r="AN15" s="285" t="str">
        <f t="shared" si="1"/>
        <v/>
      </c>
      <c r="AO15" s="285" t="str">
        <f t="shared" si="1"/>
        <v/>
      </c>
      <c r="AP15" s="285" t="str">
        <f t="shared" si="1"/>
        <v/>
      </c>
      <c r="AQ15" s="285" t="str">
        <f t="shared" si="1"/>
        <v/>
      </c>
      <c r="AR15" s="285" t="str">
        <f t="shared" si="1"/>
        <v/>
      </c>
      <c r="AS15" s="285" t="str">
        <f t="shared" si="1"/>
        <v/>
      </c>
      <c r="AT15" s="285" t="str">
        <f t="shared" si="1"/>
        <v/>
      </c>
      <c r="AU15" s="285" t="str">
        <f t="shared" si="1"/>
        <v/>
      </c>
      <c r="AV15" s="285" t="str">
        <f t="shared" si="1"/>
        <v/>
      </c>
      <c r="AW15" s="285" t="str">
        <f t="shared" si="1"/>
        <v/>
      </c>
      <c r="AX15" s="285" t="str">
        <f t="shared" si="1"/>
        <v/>
      </c>
      <c r="AY15" s="285" t="str">
        <f t="shared" si="1"/>
        <v/>
      </c>
      <c r="AZ15" s="285" t="str">
        <f t="shared" si="1"/>
        <v/>
      </c>
      <c r="BA15" s="285" t="str">
        <f t="shared" si="1"/>
        <v/>
      </c>
      <c r="BB15" s="285" t="str">
        <f t="shared" si="1"/>
        <v/>
      </c>
      <c r="BC15" s="285" t="str">
        <f t="shared" si="1"/>
        <v/>
      </c>
      <c r="BD15" s="285" t="str">
        <f t="shared" si="1"/>
        <v/>
      </c>
      <c r="BE15" s="285" t="str">
        <f t="shared" si="1"/>
        <v/>
      </c>
      <c r="BF15" s="285" t="str">
        <f t="shared" si="1"/>
        <v/>
      </c>
      <c r="BG15" s="285" t="str">
        <f t="shared" si="1"/>
        <v/>
      </c>
      <c r="BH15" s="285" t="str">
        <f t="shared" si="1"/>
        <v/>
      </c>
      <c r="BI15" s="285" t="str">
        <f t="shared" si="1"/>
        <v/>
      </c>
      <c r="BJ15" s="285" t="str">
        <f t="shared" si="1"/>
        <v/>
      </c>
      <c r="BK15" s="285" t="str">
        <f t="shared" si="1"/>
        <v/>
      </c>
      <c r="BL15" s="285" t="str">
        <f t="shared" si="1"/>
        <v/>
      </c>
      <c r="BM15" s="285" t="str">
        <f t="shared" si="1"/>
        <v/>
      </c>
      <c r="BN15" s="285" t="str">
        <f t="shared" si="1"/>
        <v/>
      </c>
      <c r="BO15" s="285" t="str">
        <f t="shared" si="1"/>
        <v/>
      </c>
      <c r="BP15" s="285" t="str">
        <f t="shared" si="1"/>
        <v/>
      </c>
      <c r="BQ15" s="285" t="str">
        <f t="shared" si="1"/>
        <v/>
      </c>
      <c r="BR15" s="285" t="str">
        <f t="shared" si="1"/>
        <v/>
      </c>
      <c r="BS15" s="285" t="str">
        <f t="shared" si="1"/>
        <v/>
      </c>
      <c r="BT15" s="285" t="str">
        <f t="shared" si="1"/>
        <v/>
      </c>
      <c r="BU15" s="285" t="str">
        <f t="shared" si="1"/>
        <v/>
      </c>
      <c r="BV15" s="285" t="str">
        <f t="shared" si="1"/>
        <v/>
      </c>
      <c r="BW15" s="285" t="str">
        <f t="shared" si="1"/>
        <v/>
      </c>
      <c r="BX15" s="285" t="str">
        <f t="shared" si="1"/>
        <v/>
      </c>
      <c r="BY15" s="285" t="str">
        <f t="shared" si="1"/>
        <v/>
      </c>
      <c r="BZ15" s="285" t="str">
        <f t="shared" ref="BZ15:CV15" si="2">IFERROR(IF(BR15+$D$6&lt;=$D$5,BR15+$D$6,""),"")</f>
        <v/>
      </c>
      <c r="CA15" s="285" t="str">
        <f t="shared" si="2"/>
        <v/>
      </c>
      <c r="CB15" s="285" t="str">
        <f t="shared" si="2"/>
        <v/>
      </c>
      <c r="CC15" s="285" t="str">
        <f t="shared" si="2"/>
        <v/>
      </c>
      <c r="CD15" s="285" t="str">
        <f t="shared" si="2"/>
        <v/>
      </c>
      <c r="CE15" s="285" t="str">
        <f t="shared" si="2"/>
        <v/>
      </c>
      <c r="CF15" s="285" t="str">
        <f t="shared" si="2"/>
        <v/>
      </c>
      <c r="CG15" s="285" t="str">
        <f t="shared" si="2"/>
        <v/>
      </c>
      <c r="CH15" s="285" t="str">
        <f t="shared" si="2"/>
        <v/>
      </c>
      <c r="CI15" s="285" t="str">
        <f t="shared" si="2"/>
        <v/>
      </c>
      <c r="CJ15" s="285" t="str">
        <f t="shared" si="2"/>
        <v/>
      </c>
      <c r="CK15" s="285" t="str">
        <f t="shared" si="2"/>
        <v/>
      </c>
      <c r="CL15" s="285" t="str">
        <f t="shared" si="2"/>
        <v/>
      </c>
      <c r="CM15" s="285" t="str">
        <f t="shared" si="2"/>
        <v/>
      </c>
      <c r="CN15" s="285" t="str">
        <f t="shared" si="2"/>
        <v/>
      </c>
      <c r="CO15" s="285" t="str">
        <f t="shared" si="2"/>
        <v/>
      </c>
      <c r="CP15" s="285" t="str">
        <f t="shared" si="2"/>
        <v/>
      </c>
      <c r="CQ15" s="285" t="str">
        <f t="shared" si="2"/>
        <v/>
      </c>
      <c r="CR15" s="285" t="str">
        <f t="shared" si="2"/>
        <v/>
      </c>
      <c r="CS15" s="285" t="str">
        <f t="shared" si="2"/>
        <v/>
      </c>
      <c r="CT15" s="285" t="str">
        <f t="shared" si="2"/>
        <v/>
      </c>
      <c r="CU15" s="285" t="str">
        <f t="shared" si="2"/>
        <v/>
      </c>
      <c r="CV15" s="287" t="str">
        <f t="shared" si="2"/>
        <v/>
      </c>
      <c r="CY15" s="279"/>
    </row>
    <row r="16" spans="1:103" hidden="1" outlineLevel="1" x14ac:dyDescent="0.25">
      <c r="D16" s="288"/>
      <c r="E16" s="279" t="s">
        <v>79</v>
      </c>
      <c r="F16" s="279" t="s">
        <v>77</v>
      </c>
      <c r="G16" s="279" t="s">
        <v>80</v>
      </c>
      <c r="H16" s="279" t="s">
        <v>65</v>
      </c>
      <c r="I16" s="279" t="s">
        <v>120</v>
      </c>
      <c r="J16" s="279" t="s">
        <v>475</v>
      </c>
      <c r="K16" s="279" t="s">
        <v>484</v>
      </c>
      <c r="L16" s="289" t="s">
        <v>180</v>
      </c>
      <c r="M16" s="290" t="str">
        <f t="shared" ref="M16:S16" si="3">E16</f>
        <v>NOx</v>
      </c>
      <c r="N16" s="291" t="str">
        <f t="shared" si="3"/>
        <v>NH3</v>
      </c>
      <c r="O16" s="291" t="str">
        <f t="shared" si="3"/>
        <v>N2O</v>
      </c>
      <c r="P16" s="291" t="str">
        <f t="shared" si="3"/>
        <v>Nmix</v>
      </c>
      <c r="Q16" s="291" t="str">
        <f t="shared" si="3"/>
        <v>N2</v>
      </c>
      <c r="R16" s="291" t="str">
        <f t="shared" si="3"/>
        <v>OXN</v>
      </c>
      <c r="S16" s="291" t="str">
        <f t="shared" si="3"/>
        <v>RDN</v>
      </c>
      <c r="T16" s="289" t="s">
        <v>180</v>
      </c>
      <c r="U16" s="290" t="str">
        <f t="shared" ref="U16:AA16" si="4">M16</f>
        <v>NOx</v>
      </c>
      <c r="V16" s="291" t="str">
        <f t="shared" si="4"/>
        <v>NH3</v>
      </c>
      <c r="W16" s="291" t="str">
        <f t="shared" si="4"/>
        <v>N2O</v>
      </c>
      <c r="X16" s="291" t="str">
        <f t="shared" si="4"/>
        <v>Nmix</v>
      </c>
      <c r="Y16" s="291" t="str">
        <f t="shared" si="4"/>
        <v>N2</v>
      </c>
      <c r="Z16" s="291" t="str">
        <f t="shared" si="4"/>
        <v>OXN</v>
      </c>
      <c r="AA16" s="291" t="str">
        <f t="shared" si="4"/>
        <v>RDN</v>
      </c>
      <c r="AB16" s="289" t="s">
        <v>180</v>
      </c>
      <c r="AC16" s="290" t="str">
        <f t="shared" ref="AC16:AI16" si="5">U16</f>
        <v>NOx</v>
      </c>
      <c r="AD16" s="291" t="str">
        <f t="shared" si="5"/>
        <v>NH3</v>
      </c>
      <c r="AE16" s="291" t="str">
        <f t="shared" si="5"/>
        <v>N2O</v>
      </c>
      <c r="AF16" s="291" t="str">
        <f t="shared" si="5"/>
        <v>Nmix</v>
      </c>
      <c r="AG16" s="291" t="str">
        <f t="shared" si="5"/>
        <v>N2</v>
      </c>
      <c r="AH16" s="291" t="str">
        <f t="shared" si="5"/>
        <v>OXN</v>
      </c>
      <c r="AI16" s="291" t="str">
        <f t="shared" si="5"/>
        <v>RDN</v>
      </c>
      <c r="AJ16" s="289" t="s">
        <v>180</v>
      </c>
      <c r="AK16" s="290" t="str">
        <f t="shared" ref="AK16:AQ16" si="6">AC16</f>
        <v>NOx</v>
      </c>
      <c r="AL16" s="291" t="str">
        <f t="shared" si="6"/>
        <v>NH3</v>
      </c>
      <c r="AM16" s="291" t="str">
        <f t="shared" si="6"/>
        <v>N2O</v>
      </c>
      <c r="AN16" s="291" t="str">
        <f t="shared" si="6"/>
        <v>Nmix</v>
      </c>
      <c r="AO16" s="291" t="str">
        <f t="shared" si="6"/>
        <v>N2</v>
      </c>
      <c r="AP16" s="291" t="str">
        <f t="shared" si="6"/>
        <v>OXN</v>
      </c>
      <c r="AQ16" s="291" t="str">
        <f t="shared" si="6"/>
        <v>RDN</v>
      </c>
      <c r="AR16" s="289" t="s">
        <v>180</v>
      </c>
      <c r="AS16" s="290" t="str">
        <f t="shared" ref="AS16:AY16" si="7">AK16</f>
        <v>NOx</v>
      </c>
      <c r="AT16" s="291" t="str">
        <f t="shared" si="7"/>
        <v>NH3</v>
      </c>
      <c r="AU16" s="291" t="str">
        <f t="shared" si="7"/>
        <v>N2O</v>
      </c>
      <c r="AV16" s="291" t="str">
        <f t="shared" si="7"/>
        <v>Nmix</v>
      </c>
      <c r="AW16" s="291" t="str">
        <f t="shared" si="7"/>
        <v>N2</v>
      </c>
      <c r="AX16" s="291" t="str">
        <f t="shared" si="7"/>
        <v>OXN</v>
      </c>
      <c r="AY16" s="291" t="str">
        <f t="shared" si="7"/>
        <v>RDN</v>
      </c>
      <c r="AZ16" s="289" t="s">
        <v>180</v>
      </c>
      <c r="BA16" s="290" t="str">
        <f t="shared" ref="BA16:BG16" si="8">AS16</f>
        <v>NOx</v>
      </c>
      <c r="BB16" s="291" t="str">
        <f t="shared" si="8"/>
        <v>NH3</v>
      </c>
      <c r="BC16" s="291" t="str">
        <f t="shared" si="8"/>
        <v>N2O</v>
      </c>
      <c r="BD16" s="291" t="str">
        <f t="shared" si="8"/>
        <v>Nmix</v>
      </c>
      <c r="BE16" s="291" t="str">
        <f t="shared" si="8"/>
        <v>N2</v>
      </c>
      <c r="BF16" s="291" t="str">
        <f t="shared" si="8"/>
        <v>OXN</v>
      </c>
      <c r="BG16" s="291" t="str">
        <f t="shared" si="8"/>
        <v>RDN</v>
      </c>
      <c r="BH16" s="289" t="s">
        <v>180</v>
      </c>
      <c r="BI16" s="290" t="str">
        <f t="shared" ref="BI16:BO16" si="9">BA16</f>
        <v>NOx</v>
      </c>
      <c r="BJ16" s="291" t="str">
        <f t="shared" si="9"/>
        <v>NH3</v>
      </c>
      <c r="BK16" s="291" t="str">
        <f t="shared" si="9"/>
        <v>N2O</v>
      </c>
      <c r="BL16" s="291" t="str">
        <f t="shared" si="9"/>
        <v>Nmix</v>
      </c>
      <c r="BM16" s="291" t="str">
        <f t="shared" si="9"/>
        <v>N2</v>
      </c>
      <c r="BN16" s="291" t="str">
        <f t="shared" si="9"/>
        <v>OXN</v>
      </c>
      <c r="BO16" s="291" t="str">
        <f t="shared" si="9"/>
        <v>RDN</v>
      </c>
      <c r="BP16" s="289" t="s">
        <v>180</v>
      </c>
      <c r="BQ16" s="290" t="str">
        <f t="shared" ref="BQ16:BW16" si="10">BI16</f>
        <v>NOx</v>
      </c>
      <c r="BR16" s="291" t="str">
        <f t="shared" si="10"/>
        <v>NH3</v>
      </c>
      <c r="BS16" s="291" t="str">
        <f t="shared" si="10"/>
        <v>N2O</v>
      </c>
      <c r="BT16" s="291" t="str">
        <f t="shared" si="10"/>
        <v>Nmix</v>
      </c>
      <c r="BU16" s="291" t="str">
        <f t="shared" si="10"/>
        <v>N2</v>
      </c>
      <c r="BV16" s="291" t="str">
        <f t="shared" si="10"/>
        <v>OXN</v>
      </c>
      <c r="BW16" s="291" t="str">
        <f t="shared" si="10"/>
        <v>RDN</v>
      </c>
      <c r="BX16" s="289" t="s">
        <v>180</v>
      </c>
      <c r="BY16" s="290" t="str">
        <f t="shared" ref="BY16:CE16" si="11">BQ16</f>
        <v>NOx</v>
      </c>
      <c r="BZ16" s="291" t="str">
        <f t="shared" si="11"/>
        <v>NH3</v>
      </c>
      <c r="CA16" s="291" t="str">
        <f t="shared" si="11"/>
        <v>N2O</v>
      </c>
      <c r="CB16" s="291" t="str">
        <f t="shared" si="11"/>
        <v>Nmix</v>
      </c>
      <c r="CC16" s="291" t="str">
        <f t="shared" si="11"/>
        <v>N2</v>
      </c>
      <c r="CD16" s="291" t="str">
        <f t="shared" si="11"/>
        <v>OXN</v>
      </c>
      <c r="CE16" s="291" t="str">
        <f t="shared" si="11"/>
        <v>RDN</v>
      </c>
      <c r="CF16" s="289" t="s">
        <v>180</v>
      </c>
      <c r="CG16" s="290" t="str">
        <f t="shared" ref="CG16:CM16" si="12">BY16</f>
        <v>NOx</v>
      </c>
      <c r="CH16" s="291" t="str">
        <f t="shared" si="12"/>
        <v>NH3</v>
      </c>
      <c r="CI16" s="291" t="str">
        <f t="shared" si="12"/>
        <v>N2O</v>
      </c>
      <c r="CJ16" s="291" t="str">
        <f t="shared" si="12"/>
        <v>Nmix</v>
      </c>
      <c r="CK16" s="291" t="str">
        <f t="shared" si="12"/>
        <v>N2</v>
      </c>
      <c r="CL16" s="291" t="str">
        <f t="shared" si="12"/>
        <v>OXN</v>
      </c>
      <c r="CM16" s="291" t="str">
        <f t="shared" si="12"/>
        <v>RDN</v>
      </c>
      <c r="CN16" s="289" t="s">
        <v>180</v>
      </c>
      <c r="CO16" s="290" t="str">
        <f t="shared" ref="CO16:CU16" si="13">CG16</f>
        <v>NOx</v>
      </c>
      <c r="CP16" s="291" t="str">
        <f t="shared" si="13"/>
        <v>NH3</v>
      </c>
      <c r="CQ16" s="291" t="str">
        <f t="shared" si="13"/>
        <v>N2O</v>
      </c>
      <c r="CR16" s="291" t="str">
        <f t="shared" si="13"/>
        <v>Nmix</v>
      </c>
      <c r="CS16" s="291" t="str">
        <f t="shared" si="13"/>
        <v>N2</v>
      </c>
      <c r="CT16" s="291" t="str">
        <f t="shared" si="13"/>
        <v>OXN</v>
      </c>
      <c r="CU16" s="291" t="str">
        <f t="shared" si="13"/>
        <v>RDN</v>
      </c>
      <c r="CV16" s="289" t="s">
        <v>180</v>
      </c>
      <c r="CY16" s="279"/>
    </row>
    <row r="17" spans="2:103" hidden="1" outlineLevel="1" x14ac:dyDescent="0.25">
      <c r="B17" s="403" t="s">
        <v>60</v>
      </c>
      <c r="D17" s="292" t="s">
        <v>59</v>
      </c>
      <c r="E17" s="293">
        <f>SUMIFS('2a. Database N flows'!$N:$N,'2a. Database N flows'!$G:$G,$B17,'2a. Database N flows'!$D:$D,"&lt;&gt;"&amp;$B17,'2a. Database N flows'!$M:$M,E$16,'2a. Database N flows'!$P:$P,E$15)</f>
        <v>0</v>
      </c>
      <c r="F17" s="293">
        <f>SUMIFS('2a. Database N flows'!$N:$N,'2a. Database N flows'!$G:$G,$B17,'2a. Database N flows'!$D:$D,"&lt;&gt;"&amp;$B17,'2a. Database N flows'!$M:$M,F$16,'2a. Database N flows'!$P:$P,F$15)</f>
        <v>1.25</v>
      </c>
      <c r="G17" s="293">
        <f>SUMIFS('2a. Database N flows'!$N:$N,'2a. Database N flows'!$G:$G,$B17,'2a. Database N flows'!$D:$D,"&lt;&gt;"&amp;$B17,'2a. Database N flows'!$M:$M,G$16,'2a. Database N flows'!$P:$P,G$15)</f>
        <v>0</v>
      </c>
      <c r="H17" s="293">
        <f>SUMIFS('2a. Database N flows'!$N:$N,'2a. Database N flows'!$G:$G,$B17,'2a. Database N flows'!$D:$D,"&lt;&gt;"&amp;$B17,'2a. Database N flows'!$M:$M,H$16,'2a. Database N flows'!$P:$P,H$15)</f>
        <v>15</v>
      </c>
      <c r="I17" s="293">
        <f>SUMIFS('2a. Database N flows'!$N:$N,'2a. Database N flows'!$G:$G,$B17,'2a. Database N flows'!$D:$D,"&lt;&gt;"&amp;$B17,'2a. Database N flows'!$M:$M,I$16,'2a. Database N flows'!$P:$P,I$15)</f>
        <v>5</v>
      </c>
      <c r="J17" s="293">
        <f>SUMIFS('2a. Database N flows'!$N:$N,'2a. Database N flows'!$G:$G,$B17,'2a. Database N flows'!$D:$D,"&lt;&gt;"&amp;$B17,'2a. Database N flows'!$M:$M,J$16,'2a. Database N flows'!$P:$P,J$15)</f>
        <v>0</v>
      </c>
      <c r="K17" s="293">
        <f>SUMIFS('2a. Database N flows'!$N:$N,'2a. Database N flows'!$G:$G,$B17,'2a. Database N flows'!$D:$D,"&lt;&gt;"&amp;$B17,'2a. Database N flows'!$M:$M,K$16,'2a. Database N flows'!$P:$P,K$15)</f>
        <v>0</v>
      </c>
      <c r="L17" s="296">
        <f>SUMIFS('2a. Database N flows'!$N:$N,'2a. Database N flows'!$G:$G,$B17,'2a. Database N flows'!$D:$D,"&lt;&gt;"&amp;$B17,'2a. Database N flows'!$P:$P,L$15)</f>
        <v>21.25</v>
      </c>
      <c r="M17" s="293">
        <f>SUMIFS('2a. Database N flows'!$N:$N,'2a. Database N flows'!$G:$G,$B17,'2a. Database N flows'!$D:$D,"&lt;&gt;"&amp;$B17,'2a. Database N flows'!$M:$M,M$16,'2a. Database N flows'!$P:$P,M$15)</f>
        <v>0</v>
      </c>
      <c r="N17" s="293">
        <f>SUMIFS('2a. Database N flows'!$N:$N,'2a. Database N flows'!$G:$G,$B17,'2a. Database N flows'!$D:$D,"&lt;&gt;"&amp;$B17,'2a. Database N flows'!$M:$M,N$16,'2a. Database N flows'!$P:$P,N$15)</f>
        <v>1</v>
      </c>
      <c r="O17" s="293">
        <f>SUMIFS('2a. Database N flows'!$N:$N,'2a. Database N flows'!$G:$G,$B17,'2a. Database N flows'!$D:$D,"&lt;&gt;"&amp;$B17,'2a. Database N flows'!$M:$M,O$16,'2a. Database N flows'!$P:$P,O$15)</f>
        <v>0</v>
      </c>
      <c r="P17" s="293">
        <f>SUMIFS('2a. Database N flows'!$N:$N,'2a. Database N flows'!$G:$G,$B17,'2a. Database N flows'!$D:$D,"&lt;&gt;"&amp;$B17,'2a. Database N flows'!$M:$M,P$16,'2a. Database N flows'!$P:$P,P$15)</f>
        <v>12</v>
      </c>
      <c r="Q17" s="293">
        <f>SUMIFS('2a. Database N flows'!$N:$N,'2a. Database N flows'!$G:$G,$B17,'2a. Database N flows'!$D:$D,"&lt;&gt;"&amp;$B17,'2a. Database N flows'!$M:$M,Q$16,'2a. Database N flows'!$P:$P,Q$15)</f>
        <v>4</v>
      </c>
      <c r="R17" s="293">
        <f>SUMIFS('2a. Database N flows'!$N:$N,'2a. Database N flows'!$G:$G,$B17,'2a. Database N flows'!$D:$D,"&lt;&gt;"&amp;$B17,'2a. Database N flows'!$M:$M,R$16,'2a. Database N flows'!$P:$P,R$15)</f>
        <v>0</v>
      </c>
      <c r="S17" s="293">
        <f>SUMIFS('2a. Database N flows'!$N:$N,'2a. Database N flows'!$G:$G,$B17,'2a. Database N flows'!$D:$D,"&lt;&gt;"&amp;$B17,'2a. Database N flows'!$M:$M,S$16,'2a. Database N flows'!$P:$P,S$15)</f>
        <v>0</v>
      </c>
      <c r="T17" s="296">
        <f>SUMIFS('2a. Database N flows'!$N:$N,'2a. Database N flows'!$G:$G,$B17,'2a. Database N flows'!$D:$D,"&lt;&gt;"&amp;$B17,'2a. Database N flows'!$P:$P,T$15)</f>
        <v>17</v>
      </c>
      <c r="U17" s="293">
        <f>SUMIFS('2a. Database N flows'!$N:$N,'2a. Database N flows'!$G:$G,$B17,'2a. Database N flows'!$D:$D,"&lt;&gt;"&amp;$B17,'2a. Database N flows'!$M:$M,U$16,'2a. Database N flows'!$P:$P,U$15)</f>
        <v>0</v>
      </c>
      <c r="V17" s="293">
        <f>SUMIFS('2a. Database N flows'!$N:$N,'2a. Database N flows'!$G:$G,$B17,'2a. Database N flows'!$D:$D,"&lt;&gt;"&amp;$B17,'2a. Database N flows'!$M:$M,V$16,'2a. Database N flows'!$P:$P,V$15)</f>
        <v>0.8</v>
      </c>
      <c r="W17" s="293">
        <f>SUMIFS('2a. Database N flows'!$N:$N,'2a. Database N flows'!$G:$G,$B17,'2a. Database N flows'!$D:$D,"&lt;&gt;"&amp;$B17,'2a. Database N flows'!$M:$M,W$16,'2a. Database N flows'!$P:$P,W$15)</f>
        <v>0</v>
      </c>
      <c r="X17" s="293">
        <f>SUMIFS('2a. Database N flows'!$N:$N,'2a. Database N flows'!$G:$G,$B17,'2a. Database N flows'!$D:$D,"&lt;&gt;"&amp;$B17,'2a. Database N flows'!$M:$M,X$16,'2a. Database N flows'!$P:$P,X$15)</f>
        <v>9.6</v>
      </c>
      <c r="Y17" s="293">
        <f>SUMIFS('2a. Database N flows'!$N:$N,'2a. Database N flows'!$G:$G,$B17,'2a. Database N flows'!$D:$D,"&lt;&gt;"&amp;$B17,'2a. Database N flows'!$M:$M,Y$16,'2a. Database N flows'!$P:$P,Y$15)</f>
        <v>3.2</v>
      </c>
      <c r="Z17" s="293">
        <f>SUMIFS('2a. Database N flows'!$N:$N,'2a. Database N flows'!$G:$G,$B17,'2a. Database N flows'!$D:$D,"&lt;&gt;"&amp;$B17,'2a. Database N flows'!$M:$M,Z$16,'2a. Database N flows'!$P:$P,Z$15)</f>
        <v>0</v>
      </c>
      <c r="AA17" s="293">
        <f>SUMIFS('2a. Database N flows'!$N:$N,'2a. Database N flows'!$G:$G,$B17,'2a. Database N flows'!$D:$D,"&lt;&gt;"&amp;$B17,'2a. Database N flows'!$M:$M,AA$16,'2a. Database N flows'!$P:$P,AA$15)</f>
        <v>0</v>
      </c>
      <c r="AB17" s="296">
        <f>SUMIFS('2a. Database N flows'!$N:$N,'2a. Database N flows'!$G:$G,$B17,'2a. Database N flows'!$D:$D,"&lt;&gt;"&amp;$B17,'2a. Database N flows'!$P:$P,AB$15)</f>
        <v>13.600000000000003</v>
      </c>
      <c r="AC17" s="293">
        <f>SUMIFS('2a. Database N flows'!$N:$N,'2a. Database N flows'!$G:$G,$B17,'2a. Database N flows'!$D:$D,"&lt;&gt;"&amp;$B17,'2a. Database N flows'!$M:$M,AC$16,'2a. Database N flows'!$P:$P,AC$15)</f>
        <v>0</v>
      </c>
      <c r="AD17" s="293">
        <f>SUMIFS('2a. Database N flows'!$N:$N,'2a. Database N flows'!$G:$G,$B17,'2a. Database N flows'!$D:$D,"&lt;&gt;"&amp;$B17,'2a. Database N flows'!$M:$M,AD$16,'2a. Database N flows'!$P:$P,AD$15)</f>
        <v>0</v>
      </c>
      <c r="AE17" s="293">
        <f>SUMIFS('2a. Database N flows'!$N:$N,'2a. Database N flows'!$G:$G,$B17,'2a. Database N flows'!$D:$D,"&lt;&gt;"&amp;$B17,'2a. Database N flows'!$M:$M,AE$16,'2a. Database N flows'!$P:$P,AE$15)</f>
        <v>0</v>
      </c>
      <c r="AF17" s="293">
        <f>SUMIFS('2a. Database N flows'!$N:$N,'2a. Database N flows'!$G:$G,$B17,'2a. Database N flows'!$D:$D,"&lt;&gt;"&amp;$B17,'2a. Database N flows'!$M:$M,AF$16,'2a. Database N flows'!$P:$P,AF$15)</f>
        <v>0</v>
      </c>
      <c r="AG17" s="293">
        <f>SUMIFS('2a. Database N flows'!$N:$N,'2a. Database N flows'!$G:$G,$B17,'2a. Database N flows'!$D:$D,"&lt;&gt;"&amp;$B17,'2a. Database N flows'!$M:$M,AG$16,'2a. Database N flows'!$P:$P,AG$15)</f>
        <v>0</v>
      </c>
      <c r="AH17" s="293">
        <f>SUMIFS('2a. Database N flows'!$N:$N,'2a. Database N flows'!$G:$G,$B17,'2a. Database N flows'!$D:$D,"&lt;&gt;"&amp;$B17,'2a. Database N flows'!$M:$M,AH$16,'2a. Database N flows'!$P:$P,AH$15)</f>
        <v>0</v>
      </c>
      <c r="AI17" s="293">
        <f>SUMIFS('2a. Database N flows'!$N:$N,'2a. Database N flows'!$G:$G,$B17,'2a. Database N flows'!$D:$D,"&lt;&gt;"&amp;$B17,'2a. Database N flows'!$M:$M,AI$16,'2a. Database N flows'!$P:$P,AI$15)</f>
        <v>0</v>
      </c>
      <c r="AJ17" s="296">
        <f>SUMIFS('2a. Database N flows'!$N:$N,'2a. Database N flows'!$G:$G,$B17,'2a. Database N flows'!$D:$D,"&lt;&gt;"&amp;$B17,'2a. Database N flows'!$P:$P,AJ$15)</f>
        <v>0</v>
      </c>
      <c r="AK17" s="293">
        <f>SUMIFS('2a. Database N flows'!$N:$N,'2a. Database N flows'!$G:$G,$B17,'2a. Database N flows'!$D:$D,"&lt;&gt;"&amp;$B17,'2a. Database N flows'!$M:$M,AK$16,'2a. Database N flows'!$P:$P,AK$15)</f>
        <v>0</v>
      </c>
      <c r="AL17" s="293">
        <f>SUMIFS('2a. Database N flows'!$N:$N,'2a. Database N flows'!$G:$G,$B17,'2a. Database N flows'!$D:$D,"&lt;&gt;"&amp;$B17,'2a. Database N flows'!$M:$M,AL$16,'2a. Database N flows'!$P:$P,AL$15)</f>
        <v>0</v>
      </c>
      <c r="AM17" s="293">
        <f>SUMIFS('2a. Database N flows'!$N:$N,'2a. Database N flows'!$G:$G,$B17,'2a. Database N flows'!$D:$D,"&lt;&gt;"&amp;$B17,'2a. Database N flows'!$M:$M,AM$16,'2a. Database N flows'!$P:$P,AM$15)</f>
        <v>0</v>
      </c>
      <c r="AN17" s="293">
        <f>SUMIFS('2a. Database N flows'!$N:$N,'2a. Database N flows'!$G:$G,$B17,'2a. Database N flows'!$D:$D,"&lt;&gt;"&amp;$B17,'2a. Database N flows'!$M:$M,AN$16,'2a. Database N flows'!$P:$P,AN$15)</f>
        <v>0</v>
      </c>
      <c r="AO17" s="293">
        <f>SUMIFS('2a. Database N flows'!$N:$N,'2a. Database N flows'!$G:$G,$B17,'2a. Database N flows'!$D:$D,"&lt;&gt;"&amp;$B17,'2a. Database N flows'!$M:$M,AO$16,'2a. Database N flows'!$P:$P,AO$15)</f>
        <v>0</v>
      </c>
      <c r="AP17" s="293">
        <f>SUMIFS('2a. Database N flows'!$N:$N,'2a. Database N flows'!$G:$G,$B17,'2a. Database N flows'!$D:$D,"&lt;&gt;"&amp;$B17,'2a. Database N flows'!$M:$M,AP$16,'2a. Database N flows'!$P:$P,AP$15)</f>
        <v>0</v>
      </c>
      <c r="AQ17" s="293">
        <f>SUMIFS('2a. Database N flows'!$N:$N,'2a. Database N flows'!$G:$G,$B17,'2a. Database N flows'!$D:$D,"&lt;&gt;"&amp;$B17,'2a. Database N flows'!$M:$M,AQ$16,'2a. Database N flows'!$P:$P,AQ$15)</f>
        <v>0</v>
      </c>
      <c r="AR17" s="296">
        <f>SUMIFS('2a. Database N flows'!$N:$N,'2a. Database N flows'!$G:$G,$B17,'2a. Database N flows'!$D:$D,"&lt;&gt;"&amp;$B17,'2a. Database N flows'!$P:$P,AR$15)</f>
        <v>0</v>
      </c>
      <c r="AS17" s="293">
        <f>SUMIFS('2a. Database N flows'!$N:$N,'2a. Database N flows'!$G:$G,$B17,'2a. Database N flows'!$D:$D,"&lt;&gt;"&amp;$B17,'2a. Database N flows'!$M:$M,AS$16,'2a. Database N flows'!$P:$P,AS$15)</f>
        <v>0</v>
      </c>
      <c r="AT17" s="293">
        <f>SUMIFS('2a. Database N flows'!$N:$N,'2a. Database N flows'!$G:$G,$B17,'2a. Database N flows'!$D:$D,"&lt;&gt;"&amp;$B17,'2a. Database N flows'!$M:$M,AT$16,'2a. Database N flows'!$P:$P,AT$15)</f>
        <v>0</v>
      </c>
      <c r="AU17" s="293">
        <f>SUMIFS('2a. Database N flows'!$N:$N,'2a. Database N flows'!$G:$G,$B17,'2a. Database N flows'!$D:$D,"&lt;&gt;"&amp;$B17,'2a. Database N flows'!$M:$M,AU$16,'2a. Database N flows'!$P:$P,AU$15)</f>
        <v>0</v>
      </c>
      <c r="AV17" s="293">
        <f>SUMIFS('2a. Database N flows'!$N:$N,'2a. Database N flows'!$G:$G,$B17,'2a. Database N flows'!$D:$D,"&lt;&gt;"&amp;$B17,'2a. Database N flows'!$M:$M,AV$16,'2a. Database N flows'!$P:$P,AV$15)</f>
        <v>0</v>
      </c>
      <c r="AW17" s="293">
        <f>SUMIFS('2a. Database N flows'!$N:$N,'2a. Database N flows'!$G:$G,$B17,'2a. Database N flows'!$D:$D,"&lt;&gt;"&amp;$B17,'2a. Database N flows'!$M:$M,AW$16,'2a. Database N flows'!$P:$P,AW$15)</f>
        <v>0</v>
      </c>
      <c r="AX17" s="293">
        <f>SUMIFS('2a. Database N flows'!$N:$N,'2a. Database N flows'!$G:$G,$B17,'2a. Database N flows'!$D:$D,"&lt;&gt;"&amp;$B17,'2a. Database N flows'!$M:$M,AX$16,'2a. Database N flows'!$P:$P,AX$15)</f>
        <v>0</v>
      </c>
      <c r="AY17" s="293">
        <f>SUMIFS('2a. Database N flows'!$N:$N,'2a. Database N flows'!$G:$G,$B17,'2a. Database N flows'!$D:$D,"&lt;&gt;"&amp;$B17,'2a. Database N flows'!$M:$M,AY$16,'2a. Database N flows'!$P:$P,AY$15)</f>
        <v>0</v>
      </c>
      <c r="AZ17" s="296">
        <f>SUMIFS('2a. Database N flows'!$N:$N,'2a. Database N flows'!$G:$G,$B17,'2a. Database N flows'!$D:$D,"&lt;&gt;"&amp;$B17,'2a. Database N flows'!$P:$P,AZ$15)</f>
        <v>0</v>
      </c>
      <c r="BA17" s="293">
        <f>SUMIFS('2a. Database N flows'!$N:$N,'2a. Database N flows'!$G:$G,$B17,'2a. Database N flows'!$D:$D,"&lt;&gt;"&amp;$B17,'2a. Database N flows'!$M:$M,BA$16,'2a. Database N flows'!$P:$P,BA$15)</f>
        <v>0</v>
      </c>
      <c r="BB17" s="293">
        <f>SUMIFS('2a. Database N flows'!$N:$N,'2a. Database N flows'!$G:$G,$B17,'2a. Database N flows'!$D:$D,"&lt;&gt;"&amp;$B17,'2a. Database N flows'!$M:$M,BB$16,'2a. Database N flows'!$P:$P,BB$15)</f>
        <v>0</v>
      </c>
      <c r="BC17" s="293">
        <f>SUMIFS('2a. Database N flows'!$N:$N,'2a. Database N flows'!$G:$G,$B17,'2a. Database N flows'!$D:$D,"&lt;&gt;"&amp;$B17,'2a. Database N flows'!$M:$M,BC$16,'2a. Database N flows'!$P:$P,BC$15)</f>
        <v>0</v>
      </c>
      <c r="BD17" s="293">
        <f>SUMIFS('2a. Database N flows'!$N:$N,'2a. Database N flows'!$G:$G,$B17,'2a. Database N flows'!$D:$D,"&lt;&gt;"&amp;$B17,'2a. Database N flows'!$M:$M,BD$16,'2a. Database N flows'!$P:$P,BD$15)</f>
        <v>0</v>
      </c>
      <c r="BE17" s="293">
        <f>SUMIFS('2a. Database N flows'!$N:$N,'2a. Database N flows'!$G:$G,$B17,'2a. Database N flows'!$D:$D,"&lt;&gt;"&amp;$B17,'2a. Database N flows'!$M:$M,BE$16,'2a. Database N flows'!$P:$P,BE$15)</f>
        <v>0</v>
      </c>
      <c r="BF17" s="293">
        <f>SUMIFS('2a. Database N flows'!$N:$N,'2a. Database N flows'!$G:$G,$B17,'2a. Database N flows'!$D:$D,"&lt;&gt;"&amp;$B17,'2a. Database N flows'!$M:$M,BF$16,'2a. Database N flows'!$P:$P,BF$15)</f>
        <v>0</v>
      </c>
      <c r="BG17" s="293">
        <f>SUMIFS('2a. Database N flows'!$N:$N,'2a. Database N flows'!$G:$G,$B17,'2a. Database N flows'!$D:$D,"&lt;&gt;"&amp;$B17,'2a. Database N flows'!$M:$M,BG$16,'2a. Database N flows'!$P:$P,BG$15)</f>
        <v>0</v>
      </c>
      <c r="BH17" s="296">
        <f>SUMIFS('2a. Database N flows'!$N:$N,'2a. Database N flows'!$G:$G,$B17,'2a. Database N flows'!$D:$D,"&lt;&gt;"&amp;$B17,'2a. Database N flows'!$P:$P,BH$15)</f>
        <v>0</v>
      </c>
      <c r="BI17" s="293">
        <f>SUMIFS('2a. Database N flows'!$N:$N,'2a. Database N flows'!$G:$G,$B17,'2a. Database N flows'!$D:$D,"&lt;&gt;"&amp;$B17,'2a. Database N flows'!$M:$M,BI$16,'2a. Database N flows'!$P:$P,BI$15)</f>
        <v>0</v>
      </c>
      <c r="BJ17" s="293">
        <f>SUMIFS('2a. Database N flows'!$N:$N,'2a. Database N flows'!$G:$G,$B17,'2a. Database N flows'!$D:$D,"&lt;&gt;"&amp;$B17,'2a. Database N flows'!$M:$M,BJ$16,'2a. Database N flows'!$P:$P,BJ$15)</f>
        <v>0</v>
      </c>
      <c r="BK17" s="293">
        <f>SUMIFS('2a. Database N flows'!$N:$N,'2a. Database N flows'!$G:$G,$B17,'2a. Database N flows'!$D:$D,"&lt;&gt;"&amp;$B17,'2a. Database N flows'!$M:$M,BK$16,'2a. Database N flows'!$P:$P,BK$15)</f>
        <v>0</v>
      </c>
      <c r="BL17" s="293">
        <f>SUMIFS('2a. Database N flows'!$N:$N,'2a. Database N flows'!$G:$G,$B17,'2a. Database N flows'!$D:$D,"&lt;&gt;"&amp;$B17,'2a. Database N flows'!$M:$M,BL$16,'2a. Database N flows'!$P:$P,BL$15)</f>
        <v>0</v>
      </c>
      <c r="BM17" s="293">
        <f>SUMIFS('2a. Database N flows'!$N:$N,'2a. Database N flows'!$G:$G,$B17,'2a. Database N flows'!$D:$D,"&lt;&gt;"&amp;$B17,'2a. Database N flows'!$M:$M,BM$16,'2a. Database N flows'!$P:$P,BM$15)</f>
        <v>0</v>
      </c>
      <c r="BN17" s="293">
        <f>SUMIFS('2a. Database N flows'!$N:$N,'2a. Database N flows'!$G:$G,$B17,'2a. Database N flows'!$D:$D,"&lt;&gt;"&amp;$B17,'2a. Database N flows'!$M:$M,BN$16,'2a. Database N flows'!$P:$P,BN$15)</f>
        <v>0</v>
      </c>
      <c r="BO17" s="293">
        <f>SUMIFS('2a. Database N flows'!$N:$N,'2a. Database N flows'!$G:$G,$B17,'2a. Database N flows'!$D:$D,"&lt;&gt;"&amp;$B17,'2a. Database N flows'!$M:$M,BO$16,'2a. Database N flows'!$P:$P,BO$15)</f>
        <v>0</v>
      </c>
      <c r="BP17" s="296">
        <f>SUMIFS('2a. Database N flows'!$N:$N,'2a. Database N flows'!$G:$G,$B17,'2a. Database N flows'!$D:$D,"&lt;&gt;"&amp;$B17,'2a. Database N flows'!$P:$P,BP$15)</f>
        <v>0</v>
      </c>
      <c r="BQ17" s="293">
        <f>SUMIFS('2a. Database N flows'!$N:$N,'2a. Database N flows'!$G:$G,$B17,'2a. Database N flows'!$D:$D,"&lt;&gt;"&amp;$B17,'2a. Database N flows'!$M:$M,BQ$16,'2a. Database N flows'!$P:$P,BQ$15)</f>
        <v>0</v>
      </c>
      <c r="BR17" s="293">
        <f>SUMIFS('2a. Database N flows'!$N:$N,'2a. Database N flows'!$G:$G,$B17,'2a. Database N flows'!$D:$D,"&lt;&gt;"&amp;$B17,'2a. Database N flows'!$M:$M,BR$16,'2a. Database N flows'!$P:$P,BR$15)</f>
        <v>0</v>
      </c>
      <c r="BS17" s="293">
        <f>SUMIFS('2a. Database N flows'!$N:$N,'2a. Database N flows'!$G:$G,$B17,'2a. Database N flows'!$D:$D,"&lt;&gt;"&amp;$B17,'2a. Database N flows'!$M:$M,BS$16,'2a. Database N flows'!$P:$P,BS$15)</f>
        <v>0</v>
      </c>
      <c r="BT17" s="293">
        <f>SUMIFS('2a. Database N flows'!$N:$N,'2a. Database N flows'!$G:$G,$B17,'2a. Database N flows'!$D:$D,"&lt;&gt;"&amp;$B17,'2a. Database N flows'!$M:$M,BT$16,'2a. Database N flows'!$P:$P,BT$15)</f>
        <v>0</v>
      </c>
      <c r="BU17" s="293">
        <f>SUMIFS('2a. Database N flows'!$N:$N,'2a. Database N flows'!$G:$G,$B17,'2a. Database N flows'!$D:$D,"&lt;&gt;"&amp;$B17,'2a. Database N flows'!$M:$M,BU$16,'2a. Database N flows'!$P:$P,BU$15)</f>
        <v>0</v>
      </c>
      <c r="BV17" s="293">
        <f>SUMIFS('2a. Database N flows'!$N:$N,'2a. Database N flows'!$G:$G,$B17,'2a. Database N flows'!$D:$D,"&lt;&gt;"&amp;$B17,'2a. Database N flows'!$M:$M,BV$16,'2a. Database N flows'!$P:$P,BV$15)</f>
        <v>0</v>
      </c>
      <c r="BW17" s="293">
        <f>SUMIFS('2a. Database N flows'!$N:$N,'2a. Database N flows'!$G:$G,$B17,'2a. Database N flows'!$D:$D,"&lt;&gt;"&amp;$B17,'2a. Database N flows'!$M:$M,BW$16,'2a. Database N flows'!$P:$P,BW$15)</f>
        <v>0</v>
      </c>
      <c r="BX17" s="296">
        <f>SUMIFS('2a. Database N flows'!$N:$N,'2a. Database N flows'!$G:$G,$B17,'2a. Database N flows'!$D:$D,"&lt;&gt;"&amp;$B17,'2a. Database N flows'!$P:$P,BX$15)</f>
        <v>0</v>
      </c>
      <c r="BY17" s="293">
        <f>SUMIFS('2a. Database N flows'!$N:$N,'2a. Database N flows'!$G:$G,$B17,'2a. Database N flows'!$D:$D,"&lt;&gt;"&amp;$B17,'2a. Database N flows'!$M:$M,BY$16,'2a. Database N flows'!$P:$P,BY$15)</f>
        <v>0</v>
      </c>
      <c r="BZ17" s="293">
        <f>SUMIFS('2a. Database N flows'!$N:$N,'2a. Database N flows'!$G:$G,$B17,'2a. Database N flows'!$D:$D,"&lt;&gt;"&amp;$B17,'2a. Database N flows'!$M:$M,BZ$16,'2a. Database N flows'!$P:$P,BZ$15)</f>
        <v>0</v>
      </c>
      <c r="CA17" s="293">
        <f>SUMIFS('2a. Database N flows'!$N:$N,'2a. Database N flows'!$G:$G,$B17,'2a. Database N flows'!$D:$D,"&lt;&gt;"&amp;$B17,'2a. Database N flows'!$M:$M,CA$16,'2a. Database N flows'!$P:$P,CA$15)</f>
        <v>0</v>
      </c>
      <c r="CB17" s="293">
        <f>SUMIFS('2a. Database N flows'!$N:$N,'2a. Database N flows'!$G:$G,$B17,'2a. Database N flows'!$D:$D,"&lt;&gt;"&amp;$B17,'2a. Database N flows'!$M:$M,CB$16,'2a. Database N flows'!$P:$P,CB$15)</f>
        <v>0</v>
      </c>
      <c r="CC17" s="293">
        <f>SUMIFS('2a. Database N flows'!$N:$N,'2a. Database N flows'!$G:$G,$B17,'2a. Database N flows'!$D:$D,"&lt;&gt;"&amp;$B17,'2a. Database N flows'!$M:$M,CC$16,'2a. Database N flows'!$P:$P,CC$15)</f>
        <v>0</v>
      </c>
      <c r="CD17" s="293">
        <f>SUMIFS('2a. Database N flows'!$N:$N,'2a. Database N flows'!$G:$G,$B17,'2a. Database N flows'!$D:$D,"&lt;&gt;"&amp;$B17,'2a. Database N flows'!$M:$M,CD$16,'2a. Database N flows'!$P:$P,CD$15)</f>
        <v>0</v>
      </c>
      <c r="CE17" s="293">
        <f>SUMIFS('2a. Database N flows'!$N:$N,'2a. Database N flows'!$G:$G,$B17,'2a. Database N flows'!$D:$D,"&lt;&gt;"&amp;$B17,'2a. Database N flows'!$M:$M,CE$16,'2a. Database N flows'!$P:$P,CE$15)</f>
        <v>0</v>
      </c>
      <c r="CF17" s="296">
        <f>SUMIFS('2a. Database N flows'!$N:$N,'2a. Database N flows'!$G:$G,$B17,'2a. Database N flows'!$D:$D,"&lt;&gt;"&amp;$B17,'2a. Database N flows'!$P:$P,CF$15)</f>
        <v>0</v>
      </c>
      <c r="CG17" s="293">
        <f>SUMIFS('2a. Database N flows'!$N:$N,'2a. Database N flows'!$G:$G,$B17,'2a. Database N flows'!$D:$D,"&lt;&gt;"&amp;$B17,'2a. Database N flows'!$M:$M,CG$16,'2a. Database N flows'!$P:$P,CG$15)</f>
        <v>0</v>
      </c>
      <c r="CH17" s="293">
        <f>SUMIFS('2a. Database N flows'!$N:$N,'2a. Database N flows'!$G:$G,$B17,'2a. Database N flows'!$D:$D,"&lt;&gt;"&amp;$B17,'2a. Database N flows'!$M:$M,CH$16,'2a. Database N flows'!$P:$P,CH$15)</f>
        <v>0</v>
      </c>
      <c r="CI17" s="293">
        <f>SUMIFS('2a. Database N flows'!$N:$N,'2a. Database N flows'!$G:$G,$B17,'2a. Database N flows'!$D:$D,"&lt;&gt;"&amp;$B17,'2a. Database N flows'!$M:$M,CI$16,'2a. Database N flows'!$P:$P,CI$15)</f>
        <v>0</v>
      </c>
      <c r="CJ17" s="293">
        <f>SUMIFS('2a. Database N flows'!$N:$N,'2a. Database N flows'!$G:$G,$B17,'2a. Database N flows'!$D:$D,"&lt;&gt;"&amp;$B17,'2a. Database N flows'!$M:$M,CJ$16,'2a. Database N flows'!$P:$P,CJ$15)</f>
        <v>0</v>
      </c>
      <c r="CK17" s="293">
        <f>SUMIFS('2a. Database N flows'!$N:$N,'2a. Database N flows'!$G:$G,$B17,'2a. Database N flows'!$D:$D,"&lt;&gt;"&amp;$B17,'2a. Database N flows'!$M:$M,CK$16,'2a. Database N flows'!$P:$P,CK$15)</f>
        <v>0</v>
      </c>
      <c r="CL17" s="293">
        <f>SUMIFS('2a. Database N flows'!$N:$N,'2a. Database N flows'!$G:$G,$B17,'2a. Database N flows'!$D:$D,"&lt;&gt;"&amp;$B17,'2a. Database N flows'!$M:$M,CL$16,'2a. Database N flows'!$P:$P,CL$15)</f>
        <v>0</v>
      </c>
      <c r="CM17" s="293">
        <f>SUMIFS('2a. Database N flows'!$N:$N,'2a. Database N flows'!$G:$G,$B17,'2a. Database N flows'!$D:$D,"&lt;&gt;"&amp;$B17,'2a. Database N flows'!$M:$M,CM$16,'2a. Database N flows'!$P:$P,CM$15)</f>
        <v>0</v>
      </c>
      <c r="CN17" s="296">
        <f>SUMIFS('2a. Database N flows'!$N:$N,'2a. Database N flows'!$G:$G,$B17,'2a. Database N flows'!$D:$D,"&lt;&gt;"&amp;$B17,'2a. Database N flows'!$P:$P,CN$15)</f>
        <v>0</v>
      </c>
      <c r="CO17" s="293">
        <f>SUMIFS('2a. Database N flows'!$N:$N,'2a. Database N flows'!$G:$G,$B17,'2a. Database N flows'!$D:$D,"&lt;&gt;"&amp;$B17,'2a. Database N flows'!$M:$M,CO$16,'2a. Database N flows'!$P:$P,CO$15)</f>
        <v>0</v>
      </c>
      <c r="CP17" s="293">
        <f>SUMIFS('2a. Database N flows'!$N:$N,'2a. Database N flows'!$G:$G,$B17,'2a. Database N flows'!$D:$D,"&lt;&gt;"&amp;$B17,'2a. Database N flows'!$M:$M,CP$16,'2a. Database N flows'!$P:$P,CP$15)</f>
        <v>0</v>
      </c>
      <c r="CQ17" s="293">
        <f>SUMIFS('2a. Database N flows'!$N:$N,'2a. Database N flows'!$G:$G,$B17,'2a. Database N flows'!$D:$D,"&lt;&gt;"&amp;$B17,'2a. Database N flows'!$M:$M,CQ$16,'2a. Database N flows'!$P:$P,CQ$15)</f>
        <v>0</v>
      </c>
      <c r="CR17" s="293">
        <f>SUMIFS('2a. Database N flows'!$N:$N,'2a. Database N flows'!$G:$G,$B17,'2a. Database N flows'!$D:$D,"&lt;&gt;"&amp;$B17,'2a. Database N flows'!$M:$M,CR$16,'2a. Database N flows'!$P:$P,CR$15)</f>
        <v>0</v>
      </c>
      <c r="CS17" s="293">
        <f>SUMIFS('2a. Database N flows'!$N:$N,'2a. Database N flows'!$G:$G,$B17,'2a. Database N flows'!$D:$D,"&lt;&gt;"&amp;$B17,'2a. Database N flows'!$M:$M,CS$16,'2a. Database N flows'!$P:$P,CS$15)</f>
        <v>0</v>
      </c>
      <c r="CT17" s="293">
        <f>SUMIFS('2a. Database N flows'!$N:$N,'2a. Database N flows'!$G:$G,$B17,'2a. Database N flows'!$D:$D,"&lt;&gt;"&amp;$B17,'2a. Database N flows'!$M:$M,CT$16,'2a. Database N flows'!$P:$P,CT$15)</f>
        <v>0</v>
      </c>
      <c r="CU17" s="293">
        <f>SUMIFS('2a. Database N flows'!$N:$N,'2a. Database N flows'!$G:$G,$B17,'2a. Database N flows'!$D:$D,"&lt;&gt;"&amp;$B17,'2a. Database N flows'!$M:$M,CU$16,'2a. Database N flows'!$P:$P,CU$15)</f>
        <v>0</v>
      </c>
      <c r="CV17" s="296">
        <f>SUMIFS('2a. Database N flows'!$N:$N,'2a. Database N flows'!$G:$G,$B17,'2a. Database N flows'!$D:$D,"&lt;&gt;"&amp;$B17,'2a. Database N flows'!$P:$P,CV$15)</f>
        <v>0</v>
      </c>
      <c r="CY17" s="410"/>
    </row>
    <row r="18" spans="2:103" hidden="1" outlineLevel="1" x14ac:dyDescent="0.25">
      <c r="B18" s="403" t="s">
        <v>72</v>
      </c>
      <c r="D18" s="292" t="s">
        <v>278</v>
      </c>
      <c r="E18" s="293">
        <f>SUMIFS('2a. Database N flows'!$N:$N,'2a. Database N flows'!$G:$G,$B18,'2a. Database N flows'!$D:$D,"&lt;&gt;"&amp;$B18,'2a. Database N flows'!$M:$M,E$16,'2a. Database N flows'!$P:$P,E$15)</f>
        <v>0</v>
      </c>
      <c r="F18" s="293">
        <f>SUMIFS('2a. Database N flows'!$N:$N,'2a. Database N flows'!$G:$G,$B18,'2a. Database N flows'!$D:$D,"&lt;&gt;"&amp;$B18,'2a. Database N flows'!$M:$M,F$16,'2a. Database N flows'!$P:$P,F$15)</f>
        <v>0</v>
      </c>
      <c r="G18" s="293">
        <f>SUMIFS('2a. Database N flows'!$N:$N,'2a. Database N flows'!$G:$G,$B18,'2a. Database N flows'!$D:$D,"&lt;&gt;"&amp;$B18,'2a. Database N flows'!$M:$M,G$16,'2a. Database N flows'!$P:$P,G$15)</f>
        <v>0</v>
      </c>
      <c r="H18" s="293">
        <f>SUMIFS('2a. Database N flows'!$N:$N,'2a. Database N flows'!$G:$G,$B18,'2a. Database N flows'!$D:$D,"&lt;&gt;"&amp;$B18,'2a. Database N flows'!$M:$M,H$16,'2a. Database N flows'!$P:$P,H$15)</f>
        <v>17.5</v>
      </c>
      <c r="I18" s="293">
        <f>SUMIFS('2a. Database N flows'!$N:$N,'2a. Database N flows'!$G:$G,$B18,'2a. Database N flows'!$D:$D,"&lt;&gt;"&amp;$B18,'2a. Database N flows'!$M:$M,I$16,'2a. Database N flows'!$P:$P,I$15)</f>
        <v>1.25</v>
      </c>
      <c r="J18" s="293">
        <f>SUMIFS('2a. Database N flows'!$N:$N,'2a. Database N flows'!$G:$G,$B18,'2a. Database N flows'!$D:$D,"&lt;&gt;"&amp;$B18,'2a. Database N flows'!$M:$M,J$16,'2a. Database N flows'!$P:$P,J$15)</f>
        <v>0</v>
      </c>
      <c r="K18" s="293">
        <f>SUMIFS('2a. Database N flows'!$N:$N,'2a. Database N flows'!$G:$G,$B18,'2a. Database N flows'!$D:$D,"&lt;&gt;"&amp;$B18,'2a. Database N flows'!$M:$M,K$16,'2a. Database N flows'!$P:$P,K$15)</f>
        <v>0</v>
      </c>
      <c r="L18" s="296">
        <f>SUMIFS('2a. Database N flows'!$N:$N,'2a. Database N flows'!$G:$G,$B18,'2a. Database N flows'!$D:$D,"&lt;&gt;"&amp;$B18,'2a. Database N flows'!$P:$P,L$15)</f>
        <v>18.75</v>
      </c>
      <c r="M18" s="293">
        <f>SUMIFS('2a. Database N flows'!$N:$N,'2a. Database N flows'!$G:$G,$B18,'2a. Database N flows'!$D:$D,"&lt;&gt;"&amp;$B18,'2a. Database N flows'!$M:$M,M$16,'2a. Database N flows'!$P:$P,M$15)</f>
        <v>0</v>
      </c>
      <c r="N18" s="293">
        <f>SUMIFS('2a. Database N flows'!$N:$N,'2a. Database N flows'!$G:$G,$B18,'2a. Database N flows'!$D:$D,"&lt;&gt;"&amp;$B18,'2a. Database N flows'!$M:$M,N$16,'2a. Database N flows'!$P:$P,N$15)</f>
        <v>0</v>
      </c>
      <c r="O18" s="293">
        <f>SUMIFS('2a. Database N flows'!$N:$N,'2a. Database N flows'!$G:$G,$B18,'2a. Database N flows'!$D:$D,"&lt;&gt;"&amp;$B18,'2a. Database N flows'!$M:$M,O$16,'2a. Database N flows'!$P:$P,O$15)</f>
        <v>0</v>
      </c>
      <c r="P18" s="293">
        <f>SUMIFS('2a. Database N flows'!$N:$N,'2a. Database N flows'!$G:$G,$B18,'2a. Database N flows'!$D:$D,"&lt;&gt;"&amp;$B18,'2a. Database N flows'!$M:$M,P$16,'2a. Database N flows'!$P:$P,P$15)</f>
        <v>14</v>
      </c>
      <c r="Q18" s="293">
        <f>SUMIFS('2a. Database N flows'!$N:$N,'2a. Database N flows'!$G:$G,$B18,'2a. Database N flows'!$D:$D,"&lt;&gt;"&amp;$B18,'2a. Database N flows'!$M:$M,Q$16,'2a. Database N flows'!$P:$P,Q$15)</f>
        <v>1</v>
      </c>
      <c r="R18" s="293">
        <f>SUMIFS('2a. Database N flows'!$N:$N,'2a. Database N flows'!$G:$G,$B18,'2a. Database N flows'!$D:$D,"&lt;&gt;"&amp;$B18,'2a. Database N flows'!$M:$M,R$16,'2a. Database N flows'!$P:$P,R$15)</f>
        <v>0</v>
      </c>
      <c r="S18" s="293">
        <f>SUMIFS('2a. Database N flows'!$N:$N,'2a. Database N flows'!$G:$G,$B18,'2a. Database N flows'!$D:$D,"&lt;&gt;"&amp;$B18,'2a. Database N flows'!$M:$M,S$16,'2a. Database N flows'!$P:$P,S$15)</f>
        <v>0</v>
      </c>
      <c r="T18" s="296">
        <f>SUMIFS('2a. Database N flows'!$N:$N,'2a. Database N flows'!$G:$G,$B18,'2a. Database N flows'!$D:$D,"&lt;&gt;"&amp;$B18,'2a. Database N flows'!$P:$P,T$15)</f>
        <v>15</v>
      </c>
      <c r="U18" s="293">
        <f>SUMIFS('2a. Database N flows'!$N:$N,'2a. Database N flows'!$G:$G,$B18,'2a. Database N flows'!$D:$D,"&lt;&gt;"&amp;$B18,'2a. Database N flows'!$M:$M,U$16,'2a. Database N flows'!$P:$P,U$15)</f>
        <v>0</v>
      </c>
      <c r="V18" s="293">
        <f>SUMIFS('2a. Database N flows'!$N:$N,'2a. Database N flows'!$G:$G,$B18,'2a. Database N flows'!$D:$D,"&lt;&gt;"&amp;$B18,'2a. Database N flows'!$M:$M,V$16,'2a. Database N flows'!$P:$P,V$15)</f>
        <v>0</v>
      </c>
      <c r="W18" s="293">
        <f>SUMIFS('2a. Database N flows'!$N:$N,'2a. Database N flows'!$G:$G,$B18,'2a. Database N flows'!$D:$D,"&lt;&gt;"&amp;$B18,'2a. Database N flows'!$M:$M,W$16,'2a. Database N flows'!$P:$P,W$15)</f>
        <v>0</v>
      </c>
      <c r="X18" s="293">
        <f>SUMIFS('2a. Database N flows'!$N:$N,'2a. Database N flows'!$G:$G,$B18,'2a. Database N flows'!$D:$D,"&lt;&gt;"&amp;$B18,'2a. Database N flows'!$M:$M,X$16,'2a. Database N flows'!$P:$P,X$15)</f>
        <v>11.200000000000001</v>
      </c>
      <c r="Y18" s="293">
        <f>SUMIFS('2a. Database N flows'!$N:$N,'2a. Database N flows'!$G:$G,$B18,'2a. Database N flows'!$D:$D,"&lt;&gt;"&amp;$B18,'2a. Database N flows'!$M:$M,Y$16,'2a. Database N flows'!$P:$P,Y$15)</f>
        <v>0.8</v>
      </c>
      <c r="Z18" s="293">
        <f>SUMIFS('2a. Database N flows'!$N:$N,'2a. Database N flows'!$G:$G,$B18,'2a. Database N flows'!$D:$D,"&lt;&gt;"&amp;$B18,'2a. Database N flows'!$M:$M,Z$16,'2a. Database N flows'!$P:$P,Z$15)</f>
        <v>0</v>
      </c>
      <c r="AA18" s="293">
        <f>SUMIFS('2a. Database N flows'!$N:$N,'2a. Database N flows'!$G:$G,$B18,'2a. Database N flows'!$D:$D,"&lt;&gt;"&amp;$B18,'2a. Database N flows'!$M:$M,AA$16,'2a. Database N flows'!$P:$P,AA$15)</f>
        <v>0</v>
      </c>
      <c r="AB18" s="296">
        <f>SUMIFS('2a. Database N flows'!$N:$N,'2a. Database N flows'!$G:$G,$B18,'2a. Database N flows'!$D:$D,"&lt;&gt;"&amp;$B18,'2a. Database N flows'!$P:$P,AB$15)</f>
        <v>12.000000000000002</v>
      </c>
      <c r="AC18" s="293">
        <f>SUMIFS('2a. Database N flows'!$N:$N,'2a. Database N flows'!$G:$G,$B18,'2a. Database N flows'!$D:$D,"&lt;&gt;"&amp;$B18,'2a. Database N flows'!$M:$M,AC$16,'2a. Database N flows'!$P:$P,AC$15)</f>
        <v>0</v>
      </c>
      <c r="AD18" s="293">
        <f>SUMIFS('2a. Database N flows'!$N:$N,'2a. Database N flows'!$G:$G,$B18,'2a. Database N flows'!$D:$D,"&lt;&gt;"&amp;$B18,'2a. Database N flows'!$M:$M,AD$16,'2a. Database N flows'!$P:$P,AD$15)</f>
        <v>0</v>
      </c>
      <c r="AE18" s="293">
        <f>SUMIFS('2a. Database N flows'!$N:$N,'2a. Database N flows'!$G:$G,$B18,'2a. Database N flows'!$D:$D,"&lt;&gt;"&amp;$B18,'2a. Database N flows'!$M:$M,AE$16,'2a. Database N flows'!$P:$P,AE$15)</f>
        <v>0</v>
      </c>
      <c r="AF18" s="293">
        <f>SUMIFS('2a. Database N flows'!$N:$N,'2a. Database N flows'!$G:$G,$B18,'2a. Database N flows'!$D:$D,"&lt;&gt;"&amp;$B18,'2a. Database N flows'!$M:$M,AF$16,'2a. Database N flows'!$P:$P,AF$15)</f>
        <v>0</v>
      </c>
      <c r="AG18" s="293">
        <f>SUMIFS('2a. Database N flows'!$N:$N,'2a. Database N flows'!$G:$G,$B18,'2a. Database N flows'!$D:$D,"&lt;&gt;"&amp;$B18,'2a. Database N flows'!$M:$M,AG$16,'2a. Database N flows'!$P:$P,AG$15)</f>
        <v>0</v>
      </c>
      <c r="AH18" s="293">
        <f>SUMIFS('2a. Database N flows'!$N:$N,'2a. Database N flows'!$G:$G,$B18,'2a. Database N flows'!$D:$D,"&lt;&gt;"&amp;$B18,'2a. Database N flows'!$M:$M,AH$16,'2a. Database N flows'!$P:$P,AH$15)</f>
        <v>0</v>
      </c>
      <c r="AI18" s="293">
        <f>SUMIFS('2a. Database N flows'!$N:$N,'2a. Database N flows'!$G:$G,$B18,'2a. Database N flows'!$D:$D,"&lt;&gt;"&amp;$B18,'2a. Database N flows'!$M:$M,AI$16,'2a. Database N flows'!$P:$P,AI$15)</f>
        <v>0</v>
      </c>
      <c r="AJ18" s="296">
        <f>SUMIFS('2a. Database N flows'!$N:$N,'2a. Database N flows'!$G:$G,$B18,'2a. Database N flows'!$D:$D,"&lt;&gt;"&amp;$B18,'2a. Database N flows'!$P:$P,AJ$15)</f>
        <v>0</v>
      </c>
      <c r="AK18" s="293">
        <f>SUMIFS('2a. Database N flows'!$N:$N,'2a. Database N flows'!$G:$G,$B18,'2a. Database N flows'!$D:$D,"&lt;&gt;"&amp;$B18,'2a. Database N flows'!$M:$M,AK$16,'2a. Database N flows'!$P:$P,AK$15)</f>
        <v>0</v>
      </c>
      <c r="AL18" s="293">
        <f>SUMIFS('2a. Database N flows'!$N:$N,'2a. Database N flows'!$G:$G,$B18,'2a. Database N flows'!$D:$D,"&lt;&gt;"&amp;$B18,'2a. Database N flows'!$M:$M,AL$16,'2a. Database N flows'!$P:$P,AL$15)</f>
        <v>0</v>
      </c>
      <c r="AM18" s="293">
        <f>SUMIFS('2a. Database N flows'!$N:$N,'2a. Database N flows'!$G:$G,$B18,'2a. Database N flows'!$D:$D,"&lt;&gt;"&amp;$B18,'2a. Database N flows'!$M:$M,AM$16,'2a. Database N flows'!$P:$P,AM$15)</f>
        <v>0</v>
      </c>
      <c r="AN18" s="293">
        <f>SUMIFS('2a. Database N flows'!$N:$N,'2a. Database N flows'!$G:$G,$B18,'2a. Database N flows'!$D:$D,"&lt;&gt;"&amp;$B18,'2a. Database N flows'!$M:$M,AN$16,'2a. Database N flows'!$P:$P,AN$15)</f>
        <v>0</v>
      </c>
      <c r="AO18" s="293">
        <f>SUMIFS('2a. Database N flows'!$N:$N,'2a. Database N flows'!$G:$G,$B18,'2a. Database N flows'!$D:$D,"&lt;&gt;"&amp;$B18,'2a. Database N flows'!$M:$M,AO$16,'2a. Database N flows'!$P:$P,AO$15)</f>
        <v>0</v>
      </c>
      <c r="AP18" s="293">
        <f>SUMIFS('2a. Database N flows'!$N:$N,'2a. Database N flows'!$G:$G,$B18,'2a. Database N flows'!$D:$D,"&lt;&gt;"&amp;$B18,'2a. Database N flows'!$M:$M,AP$16,'2a. Database N flows'!$P:$P,AP$15)</f>
        <v>0</v>
      </c>
      <c r="AQ18" s="293">
        <f>SUMIFS('2a. Database N flows'!$N:$N,'2a. Database N flows'!$G:$G,$B18,'2a. Database N flows'!$D:$D,"&lt;&gt;"&amp;$B18,'2a. Database N flows'!$M:$M,AQ$16,'2a. Database N flows'!$P:$P,AQ$15)</f>
        <v>0</v>
      </c>
      <c r="AR18" s="296">
        <f>SUMIFS('2a. Database N flows'!$N:$N,'2a. Database N flows'!$G:$G,$B18,'2a. Database N flows'!$D:$D,"&lt;&gt;"&amp;$B18,'2a. Database N flows'!$P:$P,AR$15)</f>
        <v>0</v>
      </c>
      <c r="AS18" s="293">
        <f>SUMIFS('2a. Database N flows'!$N:$N,'2a. Database N flows'!$G:$G,$B18,'2a. Database N flows'!$D:$D,"&lt;&gt;"&amp;$B18,'2a. Database N flows'!$M:$M,AS$16,'2a. Database N flows'!$P:$P,AS$15)</f>
        <v>0</v>
      </c>
      <c r="AT18" s="293">
        <f>SUMIFS('2a. Database N flows'!$N:$N,'2a. Database N flows'!$G:$G,$B18,'2a. Database N flows'!$D:$D,"&lt;&gt;"&amp;$B18,'2a. Database N flows'!$M:$M,AT$16,'2a. Database N flows'!$P:$P,AT$15)</f>
        <v>0</v>
      </c>
      <c r="AU18" s="293">
        <f>SUMIFS('2a. Database N flows'!$N:$N,'2a. Database N flows'!$G:$G,$B18,'2a. Database N flows'!$D:$D,"&lt;&gt;"&amp;$B18,'2a. Database N flows'!$M:$M,AU$16,'2a. Database N flows'!$P:$P,AU$15)</f>
        <v>0</v>
      </c>
      <c r="AV18" s="293">
        <f>SUMIFS('2a. Database N flows'!$N:$N,'2a. Database N flows'!$G:$G,$B18,'2a. Database N flows'!$D:$D,"&lt;&gt;"&amp;$B18,'2a. Database N flows'!$M:$M,AV$16,'2a. Database N flows'!$P:$P,AV$15)</f>
        <v>0</v>
      </c>
      <c r="AW18" s="293">
        <f>SUMIFS('2a. Database N flows'!$N:$N,'2a. Database N flows'!$G:$G,$B18,'2a. Database N flows'!$D:$D,"&lt;&gt;"&amp;$B18,'2a. Database N flows'!$M:$M,AW$16,'2a. Database N flows'!$P:$P,AW$15)</f>
        <v>0</v>
      </c>
      <c r="AX18" s="293">
        <f>SUMIFS('2a. Database N flows'!$N:$N,'2a. Database N flows'!$G:$G,$B18,'2a. Database N flows'!$D:$D,"&lt;&gt;"&amp;$B18,'2a. Database N flows'!$M:$M,AX$16,'2a. Database N flows'!$P:$P,AX$15)</f>
        <v>0</v>
      </c>
      <c r="AY18" s="293">
        <f>SUMIFS('2a. Database N flows'!$N:$N,'2a. Database N flows'!$G:$G,$B18,'2a. Database N flows'!$D:$D,"&lt;&gt;"&amp;$B18,'2a. Database N flows'!$M:$M,AY$16,'2a. Database N flows'!$P:$P,AY$15)</f>
        <v>0</v>
      </c>
      <c r="AZ18" s="296">
        <f>SUMIFS('2a. Database N flows'!$N:$N,'2a. Database N flows'!$G:$G,$B18,'2a. Database N flows'!$D:$D,"&lt;&gt;"&amp;$B18,'2a. Database N flows'!$P:$P,AZ$15)</f>
        <v>0</v>
      </c>
      <c r="BA18" s="293">
        <f>SUMIFS('2a. Database N flows'!$N:$N,'2a. Database N flows'!$G:$G,$B18,'2a. Database N flows'!$D:$D,"&lt;&gt;"&amp;$B18,'2a. Database N flows'!$M:$M,BA$16,'2a. Database N flows'!$P:$P,BA$15)</f>
        <v>0</v>
      </c>
      <c r="BB18" s="293">
        <f>SUMIFS('2a. Database N flows'!$N:$N,'2a. Database N flows'!$G:$G,$B18,'2a. Database N flows'!$D:$D,"&lt;&gt;"&amp;$B18,'2a. Database N flows'!$M:$M,BB$16,'2a. Database N flows'!$P:$P,BB$15)</f>
        <v>0</v>
      </c>
      <c r="BC18" s="293">
        <f>SUMIFS('2a. Database N flows'!$N:$N,'2a. Database N flows'!$G:$G,$B18,'2a. Database N flows'!$D:$D,"&lt;&gt;"&amp;$B18,'2a. Database N flows'!$M:$M,BC$16,'2a. Database N flows'!$P:$P,BC$15)</f>
        <v>0</v>
      </c>
      <c r="BD18" s="293">
        <f>SUMIFS('2a. Database N flows'!$N:$N,'2a. Database N flows'!$G:$G,$B18,'2a. Database N flows'!$D:$D,"&lt;&gt;"&amp;$B18,'2a. Database N flows'!$M:$M,BD$16,'2a. Database N flows'!$P:$P,BD$15)</f>
        <v>0</v>
      </c>
      <c r="BE18" s="293">
        <f>SUMIFS('2a. Database N flows'!$N:$N,'2a. Database N flows'!$G:$G,$B18,'2a. Database N flows'!$D:$D,"&lt;&gt;"&amp;$B18,'2a. Database N flows'!$M:$M,BE$16,'2a. Database N flows'!$P:$P,BE$15)</f>
        <v>0</v>
      </c>
      <c r="BF18" s="293">
        <f>SUMIFS('2a. Database N flows'!$N:$N,'2a. Database N flows'!$G:$G,$B18,'2a. Database N flows'!$D:$D,"&lt;&gt;"&amp;$B18,'2a. Database N flows'!$M:$M,BF$16,'2a. Database N flows'!$P:$P,BF$15)</f>
        <v>0</v>
      </c>
      <c r="BG18" s="293">
        <f>SUMIFS('2a. Database N flows'!$N:$N,'2a. Database N flows'!$G:$G,$B18,'2a. Database N flows'!$D:$D,"&lt;&gt;"&amp;$B18,'2a. Database N flows'!$M:$M,BG$16,'2a. Database N flows'!$P:$P,BG$15)</f>
        <v>0</v>
      </c>
      <c r="BH18" s="296">
        <f>SUMIFS('2a. Database N flows'!$N:$N,'2a. Database N flows'!$G:$G,$B18,'2a. Database N flows'!$D:$D,"&lt;&gt;"&amp;$B18,'2a. Database N flows'!$P:$P,BH$15)</f>
        <v>0</v>
      </c>
      <c r="BI18" s="293">
        <f>SUMIFS('2a. Database N flows'!$N:$N,'2a. Database N flows'!$G:$G,$B18,'2a. Database N flows'!$D:$D,"&lt;&gt;"&amp;$B18,'2a. Database N flows'!$M:$M,BI$16,'2a. Database N flows'!$P:$P,BI$15)</f>
        <v>0</v>
      </c>
      <c r="BJ18" s="293">
        <f>SUMIFS('2a. Database N flows'!$N:$N,'2a. Database N flows'!$G:$G,$B18,'2a. Database N flows'!$D:$D,"&lt;&gt;"&amp;$B18,'2a. Database N flows'!$M:$M,BJ$16,'2a. Database N flows'!$P:$P,BJ$15)</f>
        <v>0</v>
      </c>
      <c r="BK18" s="293">
        <f>SUMIFS('2a. Database N flows'!$N:$N,'2a. Database N flows'!$G:$G,$B18,'2a. Database N flows'!$D:$D,"&lt;&gt;"&amp;$B18,'2a. Database N flows'!$M:$M,BK$16,'2a. Database N flows'!$P:$P,BK$15)</f>
        <v>0</v>
      </c>
      <c r="BL18" s="293">
        <f>SUMIFS('2a. Database N flows'!$N:$N,'2a. Database N flows'!$G:$G,$B18,'2a. Database N flows'!$D:$D,"&lt;&gt;"&amp;$B18,'2a. Database N flows'!$M:$M,BL$16,'2a. Database N flows'!$P:$P,BL$15)</f>
        <v>0</v>
      </c>
      <c r="BM18" s="293">
        <f>SUMIFS('2a. Database N flows'!$N:$N,'2a. Database N flows'!$G:$G,$B18,'2a. Database N flows'!$D:$D,"&lt;&gt;"&amp;$B18,'2a. Database N flows'!$M:$M,BM$16,'2a. Database N flows'!$P:$P,BM$15)</f>
        <v>0</v>
      </c>
      <c r="BN18" s="293">
        <f>SUMIFS('2a. Database N flows'!$N:$N,'2a. Database N flows'!$G:$G,$B18,'2a. Database N flows'!$D:$D,"&lt;&gt;"&amp;$B18,'2a. Database N flows'!$M:$M,BN$16,'2a. Database N flows'!$P:$P,BN$15)</f>
        <v>0</v>
      </c>
      <c r="BO18" s="293">
        <f>SUMIFS('2a. Database N flows'!$N:$N,'2a. Database N flows'!$G:$G,$B18,'2a. Database N flows'!$D:$D,"&lt;&gt;"&amp;$B18,'2a. Database N flows'!$M:$M,BO$16,'2a. Database N flows'!$P:$P,BO$15)</f>
        <v>0</v>
      </c>
      <c r="BP18" s="296">
        <f>SUMIFS('2a. Database N flows'!$N:$N,'2a. Database N flows'!$G:$G,$B18,'2a. Database N flows'!$D:$D,"&lt;&gt;"&amp;$B18,'2a. Database N flows'!$P:$P,BP$15)</f>
        <v>0</v>
      </c>
      <c r="BQ18" s="293">
        <f>SUMIFS('2a. Database N flows'!$N:$N,'2a. Database N flows'!$G:$G,$B18,'2a. Database N flows'!$D:$D,"&lt;&gt;"&amp;$B18,'2a. Database N flows'!$M:$M,BQ$16,'2a. Database N flows'!$P:$P,BQ$15)</f>
        <v>0</v>
      </c>
      <c r="BR18" s="293">
        <f>SUMIFS('2a. Database N flows'!$N:$N,'2a. Database N flows'!$G:$G,$B18,'2a. Database N flows'!$D:$D,"&lt;&gt;"&amp;$B18,'2a. Database N flows'!$M:$M,BR$16,'2a. Database N flows'!$P:$P,BR$15)</f>
        <v>0</v>
      </c>
      <c r="BS18" s="293">
        <f>SUMIFS('2a. Database N flows'!$N:$N,'2a. Database N flows'!$G:$G,$B18,'2a. Database N flows'!$D:$D,"&lt;&gt;"&amp;$B18,'2a. Database N flows'!$M:$M,BS$16,'2a. Database N flows'!$P:$P,BS$15)</f>
        <v>0</v>
      </c>
      <c r="BT18" s="293">
        <f>SUMIFS('2a. Database N flows'!$N:$N,'2a. Database N flows'!$G:$G,$B18,'2a. Database N flows'!$D:$D,"&lt;&gt;"&amp;$B18,'2a. Database N flows'!$M:$M,BT$16,'2a. Database N flows'!$P:$P,BT$15)</f>
        <v>0</v>
      </c>
      <c r="BU18" s="293">
        <f>SUMIFS('2a. Database N flows'!$N:$N,'2a. Database N flows'!$G:$G,$B18,'2a. Database N flows'!$D:$D,"&lt;&gt;"&amp;$B18,'2a. Database N flows'!$M:$M,BU$16,'2a. Database N flows'!$P:$P,BU$15)</f>
        <v>0</v>
      </c>
      <c r="BV18" s="293">
        <f>SUMIFS('2a. Database N flows'!$N:$N,'2a. Database N flows'!$G:$G,$B18,'2a. Database N flows'!$D:$D,"&lt;&gt;"&amp;$B18,'2a. Database N flows'!$M:$M,BV$16,'2a. Database N flows'!$P:$P,BV$15)</f>
        <v>0</v>
      </c>
      <c r="BW18" s="293">
        <f>SUMIFS('2a. Database N flows'!$N:$N,'2a. Database N flows'!$G:$G,$B18,'2a. Database N flows'!$D:$D,"&lt;&gt;"&amp;$B18,'2a. Database N flows'!$M:$M,BW$16,'2a. Database N flows'!$P:$P,BW$15)</f>
        <v>0</v>
      </c>
      <c r="BX18" s="296">
        <f>SUMIFS('2a. Database N flows'!$N:$N,'2a. Database N flows'!$G:$G,$B18,'2a. Database N flows'!$D:$D,"&lt;&gt;"&amp;$B18,'2a. Database N flows'!$P:$P,BX$15)</f>
        <v>0</v>
      </c>
      <c r="BY18" s="293">
        <f>SUMIFS('2a. Database N flows'!$N:$N,'2a. Database N flows'!$G:$G,$B18,'2a. Database N flows'!$D:$D,"&lt;&gt;"&amp;$B18,'2a. Database N flows'!$M:$M,BY$16,'2a. Database N flows'!$P:$P,BY$15)</f>
        <v>0</v>
      </c>
      <c r="BZ18" s="293">
        <f>SUMIFS('2a. Database N flows'!$N:$N,'2a. Database N flows'!$G:$G,$B18,'2a. Database N flows'!$D:$D,"&lt;&gt;"&amp;$B18,'2a. Database N flows'!$M:$M,BZ$16,'2a. Database N flows'!$P:$P,BZ$15)</f>
        <v>0</v>
      </c>
      <c r="CA18" s="293">
        <f>SUMIFS('2a. Database N flows'!$N:$N,'2a. Database N flows'!$G:$G,$B18,'2a. Database N flows'!$D:$D,"&lt;&gt;"&amp;$B18,'2a. Database N flows'!$M:$M,CA$16,'2a. Database N flows'!$P:$P,CA$15)</f>
        <v>0</v>
      </c>
      <c r="CB18" s="293">
        <f>SUMIFS('2a. Database N flows'!$N:$N,'2a. Database N flows'!$G:$G,$B18,'2a. Database N flows'!$D:$D,"&lt;&gt;"&amp;$B18,'2a. Database N flows'!$M:$M,CB$16,'2a. Database N flows'!$P:$P,CB$15)</f>
        <v>0</v>
      </c>
      <c r="CC18" s="293">
        <f>SUMIFS('2a. Database N flows'!$N:$N,'2a. Database N flows'!$G:$G,$B18,'2a. Database N flows'!$D:$D,"&lt;&gt;"&amp;$B18,'2a. Database N flows'!$M:$M,CC$16,'2a. Database N flows'!$P:$P,CC$15)</f>
        <v>0</v>
      </c>
      <c r="CD18" s="293">
        <f>SUMIFS('2a. Database N flows'!$N:$N,'2a. Database N flows'!$G:$G,$B18,'2a. Database N flows'!$D:$D,"&lt;&gt;"&amp;$B18,'2a. Database N flows'!$M:$M,CD$16,'2a. Database N flows'!$P:$P,CD$15)</f>
        <v>0</v>
      </c>
      <c r="CE18" s="293">
        <f>SUMIFS('2a. Database N flows'!$N:$N,'2a. Database N flows'!$G:$G,$B18,'2a. Database N flows'!$D:$D,"&lt;&gt;"&amp;$B18,'2a. Database N flows'!$M:$M,CE$16,'2a. Database N flows'!$P:$P,CE$15)</f>
        <v>0</v>
      </c>
      <c r="CF18" s="296">
        <f>SUMIFS('2a. Database N flows'!$N:$N,'2a. Database N flows'!$G:$G,$B18,'2a. Database N flows'!$D:$D,"&lt;&gt;"&amp;$B18,'2a. Database N flows'!$P:$P,CF$15)</f>
        <v>0</v>
      </c>
      <c r="CG18" s="293">
        <f>SUMIFS('2a. Database N flows'!$N:$N,'2a. Database N flows'!$G:$G,$B18,'2a. Database N flows'!$D:$D,"&lt;&gt;"&amp;$B18,'2a. Database N flows'!$M:$M,CG$16,'2a. Database N flows'!$P:$P,CG$15)</f>
        <v>0</v>
      </c>
      <c r="CH18" s="293">
        <f>SUMIFS('2a. Database N flows'!$N:$N,'2a. Database N flows'!$G:$G,$B18,'2a. Database N flows'!$D:$D,"&lt;&gt;"&amp;$B18,'2a. Database N flows'!$M:$M,CH$16,'2a. Database N flows'!$P:$P,CH$15)</f>
        <v>0</v>
      </c>
      <c r="CI18" s="293">
        <f>SUMIFS('2a. Database N flows'!$N:$N,'2a. Database N flows'!$G:$G,$B18,'2a. Database N flows'!$D:$D,"&lt;&gt;"&amp;$B18,'2a. Database N flows'!$M:$M,CI$16,'2a. Database N flows'!$P:$P,CI$15)</f>
        <v>0</v>
      </c>
      <c r="CJ18" s="293">
        <f>SUMIFS('2a. Database N flows'!$N:$N,'2a. Database N flows'!$G:$G,$B18,'2a. Database N flows'!$D:$D,"&lt;&gt;"&amp;$B18,'2a. Database N flows'!$M:$M,CJ$16,'2a. Database N flows'!$P:$P,CJ$15)</f>
        <v>0</v>
      </c>
      <c r="CK18" s="293">
        <f>SUMIFS('2a. Database N flows'!$N:$N,'2a. Database N flows'!$G:$G,$B18,'2a. Database N flows'!$D:$D,"&lt;&gt;"&amp;$B18,'2a. Database N flows'!$M:$M,CK$16,'2a. Database N flows'!$P:$P,CK$15)</f>
        <v>0</v>
      </c>
      <c r="CL18" s="293">
        <f>SUMIFS('2a. Database N flows'!$N:$N,'2a. Database N flows'!$G:$G,$B18,'2a. Database N flows'!$D:$D,"&lt;&gt;"&amp;$B18,'2a. Database N flows'!$M:$M,CL$16,'2a. Database N flows'!$P:$P,CL$15)</f>
        <v>0</v>
      </c>
      <c r="CM18" s="293">
        <f>SUMIFS('2a. Database N flows'!$N:$N,'2a. Database N flows'!$G:$G,$B18,'2a. Database N flows'!$D:$D,"&lt;&gt;"&amp;$B18,'2a. Database N flows'!$M:$M,CM$16,'2a. Database N flows'!$P:$P,CM$15)</f>
        <v>0</v>
      </c>
      <c r="CN18" s="296">
        <f>SUMIFS('2a. Database N flows'!$N:$N,'2a. Database N flows'!$G:$G,$B18,'2a. Database N flows'!$D:$D,"&lt;&gt;"&amp;$B18,'2a. Database N flows'!$P:$P,CN$15)</f>
        <v>0</v>
      </c>
      <c r="CO18" s="293">
        <f>SUMIFS('2a. Database N flows'!$N:$N,'2a. Database N flows'!$G:$G,$B18,'2a. Database N flows'!$D:$D,"&lt;&gt;"&amp;$B18,'2a. Database N flows'!$M:$M,CO$16,'2a. Database N flows'!$P:$P,CO$15)</f>
        <v>0</v>
      </c>
      <c r="CP18" s="293">
        <f>SUMIFS('2a. Database N flows'!$N:$N,'2a. Database N flows'!$G:$G,$B18,'2a. Database N flows'!$D:$D,"&lt;&gt;"&amp;$B18,'2a. Database N flows'!$M:$M,CP$16,'2a. Database N flows'!$P:$P,CP$15)</f>
        <v>0</v>
      </c>
      <c r="CQ18" s="293">
        <f>SUMIFS('2a. Database N flows'!$N:$N,'2a. Database N flows'!$G:$G,$B18,'2a. Database N flows'!$D:$D,"&lt;&gt;"&amp;$B18,'2a. Database N flows'!$M:$M,CQ$16,'2a. Database N flows'!$P:$P,CQ$15)</f>
        <v>0</v>
      </c>
      <c r="CR18" s="293">
        <f>SUMIFS('2a. Database N flows'!$N:$N,'2a. Database N flows'!$G:$G,$B18,'2a. Database N flows'!$D:$D,"&lt;&gt;"&amp;$B18,'2a. Database N flows'!$M:$M,CR$16,'2a. Database N flows'!$P:$P,CR$15)</f>
        <v>0</v>
      </c>
      <c r="CS18" s="293">
        <f>SUMIFS('2a. Database N flows'!$N:$N,'2a. Database N flows'!$G:$G,$B18,'2a. Database N flows'!$D:$D,"&lt;&gt;"&amp;$B18,'2a. Database N flows'!$M:$M,CS$16,'2a. Database N flows'!$P:$P,CS$15)</f>
        <v>0</v>
      </c>
      <c r="CT18" s="293">
        <f>SUMIFS('2a. Database N flows'!$N:$N,'2a. Database N flows'!$G:$G,$B18,'2a. Database N flows'!$D:$D,"&lt;&gt;"&amp;$B18,'2a. Database N flows'!$M:$M,CT$16,'2a. Database N flows'!$P:$P,CT$15)</f>
        <v>0</v>
      </c>
      <c r="CU18" s="293">
        <f>SUMIFS('2a. Database N flows'!$N:$N,'2a. Database N flows'!$G:$G,$B18,'2a. Database N flows'!$D:$D,"&lt;&gt;"&amp;$B18,'2a. Database N flows'!$M:$M,CU$16,'2a. Database N flows'!$P:$P,CU$15)</f>
        <v>0</v>
      </c>
      <c r="CV18" s="296">
        <f>SUMIFS('2a. Database N flows'!$N:$N,'2a. Database N flows'!$G:$G,$B18,'2a. Database N flows'!$D:$D,"&lt;&gt;"&amp;$B18,'2a. Database N flows'!$P:$P,CV$15)</f>
        <v>0</v>
      </c>
      <c r="CY18" s="410"/>
    </row>
    <row r="19" spans="2:103" hidden="1" outlineLevel="1" x14ac:dyDescent="0.25">
      <c r="B19" s="403" t="s">
        <v>95</v>
      </c>
      <c r="D19" s="292" t="s">
        <v>316</v>
      </c>
      <c r="E19" s="293">
        <f>SUMIFS('2a. Database N flows'!$N:$N,'2a. Database N flows'!$G:$G,$B19,'2a. Database N flows'!$D:$D,"&lt;&gt;"&amp;$B19,'2a. Database N flows'!$M:$M,E$16,'2a. Database N flows'!$P:$P,E$15)</f>
        <v>0</v>
      </c>
      <c r="F19" s="293">
        <f>SUMIFS('2a. Database N flows'!$N:$N,'2a. Database N flows'!$G:$G,$B19,'2a. Database N flows'!$D:$D,"&lt;&gt;"&amp;$B19,'2a. Database N flows'!$M:$M,F$16,'2a. Database N flows'!$P:$P,F$15)</f>
        <v>0</v>
      </c>
      <c r="G19" s="293">
        <f>SUMIFS('2a. Database N flows'!$N:$N,'2a. Database N flows'!$G:$G,$B19,'2a. Database N flows'!$D:$D,"&lt;&gt;"&amp;$B19,'2a. Database N flows'!$M:$M,G$16,'2a. Database N flows'!$P:$P,G$15)</f>
        <v>0</v>
      </c>
      <c r="H19" s="293">
        <f>SUMIFS('2a. Database N flows'!$N:$N,'2a. Database N flows'!$G:$G,$B19,'2a. Database N flows'!$D:$D,"&lt;&gt;"&amp;$B19,'2a. Database N flows'!$M:$M,H$16,'2a. Database N flows'!$P:$P,H$15)</f>
        <v>7.5</v>
      </c>
      <c r="I19" s="293">
        <f>SUMIFS('2a. Database N flows'!$N:$N,'2a. Database N flows'!$G:$G,$B19,'2a. Database N flows'!$D:$D,"&lt;&gt;"&amp;$B19,'2a. Database N flows'!$M:$M,I$16,'2a. Database N flows'!$P:$P,I$15)</f>
        <v>0</v>
      </c>
      <c r="J19" s="293">
        <f>SUMIFS('2a. Database N flows'!$N:$N,'2a. Database N flows'!$G:$G,$B19,'2a. Database N flows'!$D:$D,"&lt;&gt;"&amp;$B19,'2a. Database N flows'!$M:$M,J$16,'2a. Database N flows'!$P:$P,J$15)</f>
        <v>1.25</v>
      </c>
      <c r="K19" s="293">
        <f>SUMIFS('2a. Database N flows'!$N:$N,'2a. Database N flows'!$G:$G,$B19,'2a. Database N flows'!$D:$D,"&lt;&gt;"&amp;$B19,'2a. Database N flows'!$M:$M,K$16,'2a. Database N flows'!$P:$P,K$15)</f>
        <v>1.25</v>
      </c>
      <c r="L19" s="296">
        <f>SUMIFS('2a. Database N flows'!$N:$N,'2a. Database N flows'!$G:$G,$B19,'2a. Database N flows'!$D:$D,"&lt;&gt;"&amp;$B19,'2a. Database N flows'!$P:$P,L$15)</f>
        <v>10</v>
      </c>
      <c r="M19" s="293">
        <f>SUMIFS('2a. Database N flows'!$N:$N,'2a. Database N flows'!$G:$G,$B19,'2a. Database N flows'!$D:$D,"&lt;&gt;"&amp;$B19,'2a. Database N flows'!$M:$M,M$16,'2a. Database N flows'!$P:$P,M$15)</f>
        <v>0</v>
      </c>
      <c r="N19" s="293">
        <f>SUMIFS('2a. Database N flows'!$N:$N,'2a. Database N flows'!$G:$G,$B19,'2a. Database N flows'!$D:$D,"&lt;&gt;"&amp;$B19,'2a. Database N flows'!$M:$M,N$16,'2a. Database N flows'!$P:$P,N$15)</f>
        <v>0</v>
      </c>
      <c r="O19" s="293">
        <f>SUMIFS('2a. Database N flows'!$N:$N,'2a. Database N flows'!$G:$G,$B19,'2a. Database N flows'!$D:$D,"&lt;&gt;"&amp;$B19,'2a. Database N flows'!$M:$M,O$16,'2a. Database N flows'!$P:$P,O$15)</f>
        <v>0</v>
      </c>
      <c r="P19" s="293">
        <f>SUMIFS('2a. Database N flows'!$N:$N,'2a. Database N flows'!$G:$G,$B19,'2a. Database N flows'!$D:$D,"&lt;&gt;"&amp;$B19,'2a. Database N flows'!$M:$M,P$16,'2a. Database N flows'!$P:$P,P$15)</f>
        <v>6</v>
      </c>
      <c r="Q19" s="293">
        <f>SUMIFS('2a. Database N flows'!$N:$N,'2a. Database N flows'!$G:$G,$B19,'2a. Database N flows'!$D:$D,"&lt;&gt;"&amp;$B19,'2a. Database N flows'!$M:$M,Q$16,'2a. Database N flows'!$P:$P,Q$15)</f>
        <v>0</v>
      </c>
      <c r="R19" s="293">
        <f>SUMIFS('2a. Database N flows'!$N:$N,'2a. Database N flows'!$G:$G,$B19,'2a. Database N flows'!$D:$D,"&lt;&gt;"&amp;$B19,'2a. Database N flows'!$M:$M,R$16,'2a. Database N flows'!$P:$P,R$15)</f>
        <v>1</v>
      </c>
      <c r="S19" s="293">
        <f>SUMIFS('2a. Database N flows'!$N:$N,'2a. Database N flows'!$G:$G,$B19,'2a. Database N flows'!$D:$D,"&lt;&gt;"&amp;$B19,'2a. Database N flows'!$M:$M,S$16,'2a. Database N flows'!$P:$P,S$15)</f>
        <v>1</v>
      </c>
      <c r="T19" s="296">
        <f>SUMIFS('2a. Database N flows'!$N:$N,'2a. Database N flows'!$G:$G,$B19,'2a. Database N flows'!$D:$D,"&lt;&gt;"&amp;$B19,'2a. Database N flows'!$P:$P,T$15)</f>
        <v>8</v>
      </c>
      <c r="U19" s="293">
        <f>SUMIFS('2a. Database N flows'!$N:$N,'2a. Database N flows'!$G:$G,$B19,'2a. Database N flows'!$D:$D,"&lt;&gt;"&amp;$B19,'2a. Database N flows'!$M:$M,U$16,'2a. Database N flows'!$P:$P,U$15)</f>
        <v>0</v>
      </c>
      <c r="V19" s="293">
        <f>SUMIFS('2a. Database N flows'!$N:$N,'2a. Database N flows'!$G:$G,$B19,'2a. Database N flows'!$D:$D,"&lt;&gt;"&amp;$B19,'2a. Database N flows'!$M:$M,V$16,'2a. Database N flows'!$P:$P,V$15)</f>
        <v>0</v>
      </c>
      <c r="W19" s="293">
        <f>SUMIFS('2a. Database N flows'!$N:$N,'2a. Database N flows'!$G:$G,$B19,'2a. Database N flows'!$D:$D,"&lt;&gt;"&amp;$B19,'2a. Database N flows'!$M:$M,W$16,'2a. Database N flows'!$P:$P,W$15)</f>
        <v>0</v>
      </c>
      <c r="X19" s="293">
        <f>SUMIFS('2a. Database N flows'!$N:$N,'2a. Database N flows'!$G:$G,$B19,'2a. Database N flows'!$D:$D,"&lt;&gt;"&amp;$B19,'2a. Database N flows'!$M:$M,X$16,'2a. Database N flows'!$P:$P,X$15)</f>
        <v>4.8</v>
      </c>
      <c r="Y19" s="293">
        <f>SUMIFS('2a. Database N flows'!$N:$N,'2a. Database N flows'!$G:$G,$B19,'2a. Database N flows'!$D:$D,"&lt;&gt;"&amp;$B19,'2a. Database N flows'!$M:$M,Y$16,'2a. Database N flows'!$P:$P,Y$15)</f>
        <v>0</v>
      </c>
      <c r="Z19" s="293">
        <f>SUMIFS('2a. Database N flows'!$N:$N,'2a. Database N flows'!$G:$G,$B19,'2a. Database N flows'!$D:$D,"&lt;&gt;"&amp;$B19,'2a. Database N flows'!$M:$M,Z$16,'2a. Database N flows'!$P:$P,Z$15)</f>
        <v>0.8</v>
      </c>
      <c r="AA19" s="293">
        <f>SUMIFS('2a. Database N flows'!$N:$N,'2a. Database N flows'!$G:$G,$B19,'2a. Database N flows'!$D:$D,"&lt;&gt;"&amp;$B19,'2a. Database N flows'!$M:$M,AA$16,'2a. Database N flows'!$P:$P,AA$15)</f>
        <v>0.8</v>
      </c>
      <c r="AB19" s="296">
        <f>SUMIFS('2a. Database N flows'!$N:$N,'2a. Database N flows'!$G:$G,$B19,'2a. Database N flows'!$D:$D,"&lt;&gt;"&amp;$B19,'2a. Database N flows'!$P:$P,AB$15)</f>
        <v>6.3999999999999995</v>
      </c>
      <c r="AC19" s="293">
        <f>SUMIFS('2a. Database N flows'!$N:$N,'2a. Database N flows'!$G:$G,$B19,'2a. Database N flows'!$D:$D,"&lt;&gt;"&amp;$B19,'2a. Database N flows'!$M:$M,AC$16,'2a. Database N flows'!$P:$P,AC$15)</f>
        <v>0</v>
      </c>
      <c r="AD19" s="293">
        <f>SUMIFS('2a. Database N flows'!$N:$N,'2a. Database N flows'!$G:$G,$B19,'2a. Database N flows'!$D:$D,"&lt;&gt;"&amp;$B19,'2a. Database N flows'!$M:$M,AD$16,'2a. Database N flows'!$P:$P,AD$15)</f>
        <v>0</v>
      </c>
      <c r="AE19" s="293">
        <f>SUMIFS('2a. Database N flows'!$N:$N,'2a. Database N flows'!$G:$G,$B19,'2a. Database N flows'!$D:$D,"&lt;&gt;"&amp;$B19,'2a. Database N flows'!$M:$M,AE$16,'2a. Database N flows'!$P:$P,AE$15)</f>
        <v>0</v>
      </c>
      <c r="AF19" s="293">
        <f>SUMIFS('2a. Database N flows'!$N:$N,'2a. Database N flows'!$G:$G,$B19,'2a. Database N flows'!$D:$D,"&lt;&gt;"&amp;$B19,'2a. Database N flows'!$M:$M,AF$16,'2a. Database N flows'!$P:$P,AF$15)</f>
        <v>0</v>
      </c>
      <c r="AG19" s="293">
        <f>SUMIFS('2a. Database N flows'!$N:$N,'2a. Database N flows'!$G:$G,$B19,'2a. Database N flows'!$D:$D,"&lt;&gt;"&amp;$B19,'2a. Database N flows'!$M:$M,AG$16,'2a. Database N flows'!$P:$P,AG$15)</f>
        <v>0</v>
      </c>
      <c r="AH19" s="293">
        <f>SUMIFS('2a. Database N flows'!$N:$N,'2a. Database N flows'!$G:$G,$B19,'2a. Database N flows'!$D:$D,"&lt;&gt;"&amp;$B19,'2a. Database N flows'!$M:$M,AH$16,'2a. Database N flows'!$P:$P,AH$15)</f>
        <v>0</v>
      </c>
      <c r="AI19" s="293">
        <f>SUMIFS('2a. Database N flows'!$N:$N,'2a. Database N flows'!$G:$G,$B19,'2a. Database N flows'!$D:$D,"&lt;&gt;"&amp;$B19,'2a. Database N flows'!$M:$M,AI$16,'2a. Database N flows'!$P:$P,AI$15)</f>
        <v>0</v>
      </c>
      <c r="AJ19" s="296">
        <f>SUMIFS('2a. Database N flows'!$N:$N,'2a. Database N flows'!$G:$G,$B19,'2a. Database N flows'!$D:$D,"&lt;&gt;"&amp;$B19,'2a. Database N flows'!$P:$P,AJ$15)</f>
        <v>0</v>
      </c>
      <c r="AK19" s="293">
        <f>SUMIFS('2a. Database N flows'!$N:$N,'2a. Database N flows'!$G:$G,$B19,'2a. Database N flows'!$D:$D,"&lt;&gt;"&amp;$B19,'2a. Database N flows'!$M:$M,AK$16,'2a. Database N flows'!$P:$P,AK$15)</f>
        <v>0</v>
      </c>
      <c r="AL19" s="293">
        <f>SUMIFS('2a. Database N flows'!$N:$N,'2a. Database N flows'!$G:$G,$B19,'2a. Database N flows'!$D:$D,"&lt;&gt;"&amp;$B19,'2a. Database N flows'!$M:$M,AL$16,'2a. Database N flows'!$P:$P,AL$15)</f>
        <v>0</v>
      </c>
      <c r="AM19" s="293">
        <f>SUMIFS('2a. Database N flows'!$N:$N,'2a. Database N flows'!$G:$G,$B19,'2a. Database N flows'!$D:$D,"&lt;&gt;"&amp;$B19,'2a. Database N flows'!$M:$M,AM$16,'2a. Database N flows'!$P:$P,AM$15)</f>
        <v>0</v>
      </c>
      <c r="AN19" s="293">
        <f>SUMIFS('2a. Database N flows'!$N:$N,'2a. Database N flows'!$G:$G,$B19,'2a. Database N flows'!$D:$D,"&lt;&gt;"&amp;$B19,'2a. Database N flows'!$M:$M,AN$16,'2a. Database N flows'!$P:$P,AN$15)</f>
        <v>0</v>
      </c>
      <c r="AO19" s="293">
        <f>SUMIFS('2a. Database N flows'!$N:$N,'2a. Database N flows'!$G:$G,$B19,'2a. Database N flows'!$D:$D,"&lt;&gt;"&amp;$B19,'2a. Database N flows'!$M:$M,AO$16,'2a. Database N flows'!$P:$P,AO$15)</f>
        <v>0</v>
      </c>
      <c r="AP19" s="293">
        <f>SUMIFS('2a. Database N flows'!$N:$N,'2a. Database N flows'!$G:$G,$B19,'2a. Database N flows'!$D:$D,"&lt;&gt;"&amp;$B19,'2a. Database N flows'!$M:$M,AP$16,'2a. Database N flows'!$P:$P,AP$15)</f>
        <v>0</v>
      </c>
      <c r="AQ19" s="293">
        <f>SUMIFS('2a. Database N flows'!$N:$N,'2a. Database N flows'!$G:$G,$B19,'2a. Database N flows'!$D:$D,"&lt;&gt;"&amp;$B19,'2a. Database N flows'!$M:$M,AQ$16,'2a. Database N flows'!$P:$P,AQ$15)</f>
        <v>0</v>
      </c>
      <c r="AR19" s="296">
        <f>SUMIFS('2a. Database N flows'!$N:$N,'2a. Database N flows'!$G:$G,$B19,'2a. Database N flows'!$D:$D,"&lt;&gt;"&amp;$B19,'2a. Database N flows'!$P:$P,AR$15)</f>
        <v>0</v>
      </c>
      <c r="AS19" s="293">
        <f>SUMIFS('2a. Database N flows'!$N:$N,'2a. Database N flows'!$G:$G,$B19,'2a. Database N flows'!$D:$D,"&lt;&gt;"&amp;$B19,'2a. Database N flows'!$M:$M,AS$16,'2a. Database N flows'!$P:$P,AS$15)</f>
        <v>0</v>
      </c>
      <c r="AT19" s="293">
        <f>SUMIFS('2a. Database N flows'!$N:$N,'2a. Database N flows'!$G:$G,$B19,'2a. Database N flows'!$D:$D,"&lt;&gt;"&amp;$B19,'2a. Database N flows'!$M:$M,AT$16,'2a. Database N flows'!$P:$P,AT$15)</f>
        <v>0</v>
      </c>
      <c r="AU19" s="293">
        <f>SUMIFS('2a. Database N flows'!$N:$N,'2a. Database N flows'!$G:$G,$B19,'2a. Database N flows'!$D:$D,"&lt;&gt;"&amp;$B19,'2a. Database N flows'!$M:$M,AU$16,'2a. Database N flows'!$P:$P,AU$15)</f>
        <v>0</v>
      </c>
      <c r="AV19" s="293">
        <f>SUMIFS('2a. Database N flows'!$N:$N,'2a. Database N flows'!$G:$G,$B19,'2a. Database N flows'!$D:$D,"&lt;&gt;"&amp;$B19,'2a. Database N flows'!$M:$M,AV$16,'2a. Database N flows'!$P:$P,AV$15)</f>
        <v>0</v>
      </c>
      <c r="AW19" s="293">
        <f>SUMIFS('2a. Database N flows'!$N:$N,'2a. Database N flows'!$G:$G,$B19,'2a. Database N flows'!$D:$D,"&lt;&gt;"&amp;$B19,'2a. Database N flows'!$M:$M,AW$16,'2a. Database N flows'!$P:$P,AW$15)</f>
        <v>0</v>
      </c>
      <c r="AX19" s="293">
        <f>SUMIFS('2a. Database N flows'!$N:$N,'2a. Database N flows'!$G:$G,$B19,'2a. Database N flows'!$D:$D,"&lt;&gt;"&amp;$B19,'2a. Database N flows'!$M:$M,AX$16,'2a. Database N flows'!$P:$P,AX$15)</f>
        <v>0</v>
      </c>
      <c r="AY19" s="293">
        <f>SUMIFS('2a. Database N flows'!$N:$N,'2a. Database N flows'!$G:$G,$B19,'2a. Database N flows'!$D:$D,"&lt;&gt;"&amp;$B19,'2a. Database N flows'!$M:$M,AY$16,'2a. Database N flows'!$P:$P,AY$15)</f>
        <v>0</v>
      </c>
      <c r="AZ19" s="296">
        <f>SUMIFS('2a. Database N flows'!$N:$N,'2a. Database N flows'!$G:$G,$B19,'2a. Database N flows'!$D:$D,"&lt;&gt;"&amp;$B19,'2a. Database N flows'!$P:$P,AZ$15)</f>
        <v>0</v>
      </c>
      <c r="BA19" s="293">
        <f>SUMIFS('2a. Database N flows'!$N:$N,'2a. Database N flows'!$G:$G,$B19,'2a. Database N flows'!$D:$D,"&lt;&gt;"&amp;$B19,'2a. Database N flows'!$M:$M,BA$16,'2a. Database N flows'!$P:$P,BA$15)</f>
        <v>0</v>
      </c>
      <c r="BB19" s="293">
        <f>SUMIFS('2a. Database N flows'!$N:$N,'2a. Database N flows'!$G:$G,$B19,'2a. Database N flows'!$D:$D,"&lt;&gt;"&amp;$B19,'2a. Database N flows'!$M:$M,BB$16,'2a. Database N flows'!$P:$P,BB$15)</f>
        <v>0</v>
      </c>
      <c r="BC19" s="293">
        <f>SUMIFS('2a. Database N flows'!$N:$N,'2a. Database N flows'!$G:$G,$B19,'2a. Database N flows'!$D:$D,"&lt;&gt;"&amp;$B19,'2a. Database N flows'!$M:$M,BC$16,'2a. Database N flows'!$P:$P,BC$15)</f>
        <v>0</v>
      </c>
      <c r="BD19" s="293">
        <f>SUMIFS('2a. Database N flows'!$N:$N,'2a. Database N flows'!$G:$G,$B19,'2a. Database N flows'!$D:$D,"&lt;&gt;"&amp;$B19,'2a. Database N flows'!$M:$M,BD$16,'2a. Database N flows'!$P:$P,BD$15)</f>
        <v>0</v>
      </c>
      <c r="BE19" s="293">
        <f>SUMIFS('2a. Database N flows'!$N:$N,'2a. Database N flows'!$G:$G,$B19,'2a. Database N flows'!$D:$D,"&lt;&gt;"&amp;$B19,'2a. Database N flows'!$M:$M,BE$16,'2a. Database N flows'!$P:$P,BE$15)</f>
        <v>0</v>
      </c>
      <c r="BF19" s="293">
        <f>SUMIFS('2a. Database N flows'!$N:$N,'2a. Database N flows'!$G:$G,$B19,'2a. Database N flows'!$D:$D,"&lt;&gt;"&amp;$B19,'2a. Database N flows'!$M:$M,BF$16,'2a. Database N flows'!$P:$P,BF$15)</f>
        <v>0</v>
      </c>
      <c r="BG19" s="293">
        <f>SUMIFS('2a. Database N flows'!$N:$N,'2a. Database N flows'!$G:$G,$B19,'2a. Database N flows'!$D:$D,"&lt;&gt;"&amp;$B19,'2a. Database N flows'!$M:$M,BG$16,'2a. Database N flows'!$P:$P,BG$15)</f>
        <v>0</v>
      </c>
      <c r="BH19" s="296">
        <f>SUMIFS('2a. Database N flows'!$N:$N,'2a. Database N flows'!$G:$G,$B19,'2a. Database N flows'!$D:$D,"&lt;&gt;"&amp;$B19,'2a. Database N flows'!$P:$P,BH$15)</f>
        <v>0</v>
      </c>
      <c r="BI19" s="293">
        <f>SUMIFS('2a. Database N flows'!$N:$N,'2a. Database N flows'!$G:$G,$B19,'2a. Database N flows'!$D:$D,"&lt;&gt;"&amp;$B19,'2a. Database N flows'!$M:$M,BI$16,'2a. Database N flows'!$P:$P,BI$15)</f>
        <v>0</v>
      </c>
      <c r="BJ19" s="293">
        <f>SUMIFS('2a. Database N flows'!$N:$N,'2a. Database N flows'!$G:$G,$B19,'2a. Database N flows'!$D:$D,"&lt;&gt;"&amp;$B19,'2a. Database N flows'!$M:$M,BJ$16,'2a. Database N flows'!$P:$P,BJ$15)</f>
        <v>0</v>
      </c>
      <c r="BK19" s="293">
        <f>SUMIFS('2a. Database N flows'!$N:$N,'2a. Database N flows'!$G:$G,$B19,'2a. Database N flows'!$D:$D,"&lt;&gt;"&amp;$B19,'2a. Database N flows'!$M:$M,BK$16,'2a. Database N flows'!$P:$P,BK$15)</f>
        <v>0</v>
      </c>
      <c r="BL19" s="293">
        <f>SUMIFS('2a. Database N flows'!$N:$N,'2a. Database N flows'!$G:$G,$B19,'2a. Database N flows'!$D:$D,"&lt;&gt;"&amp;$B19,'2a. Database N flows'!$M:$M,BL$16,'2a. Database N flows'!$P:$P,BL$15)</f>
        <v>0</v>
      </c>
      <c r="BM19" s="293">
        <f>SUMIFS('2a. Database N flows'!$N:$N,'2a. Database N flows'!$G:$G,$B19,'2a. Database N flows'!$D:$D,"&lt;&gt;"&amp;$B19,'2a. Database N flows'!$M:$M,BM$16,'2a. Database N flows'!$P:$P,BM$15)</f>
        <v>0</v>
      </c>
      <c r="BN19" s="293">
        <f>SUMIFS('2a. Database N flows'!$N:$N,'2a. Database N flows'!$G:$G,$B19,'2a. Database N flows'!$D:$D,"&lt;&gt;"&amp;$B19,'2a. Database N flows'!$M:$M,BN$16,'2a. Database N flows'!$P:$P,BN$15)</f>
        <v>0</v>
      </c>
      <c r="BO19" s="293">
        <f>SUMIFS('2a. Database N flows'!$N:$N,'2a. Database N flows'!$G:$G,$B19,'2a. Database N flows'!$D:$D,"&lt;&gt;"&amp;$B19,'2a. Database N flows'!$M:$M,BO$16,'2a. Database N flows'!$P:$P,BO$15)</f>
        <v>0</v>
      </c>
      <c r="BP19" s="296">
        <f>SUMIFS('2a. Database N flows'!$N:$N,'2a. Database N flows'!$G:$G,$B19,'2a. Database N flows'!$D:$D,"&lt;&gt;"&amp;$B19,'2a. Database N flows'!$P:$P,BP$15)</f>
        <v>0</v>
      </c>
      <c r="BQ19" s="293">
        <f>SUMIFS('2a. Database N flows'!$N:$N,'2a. Database N flows'!$G:$G,$B19,'2a. Database N flows'!$D:$D,"&lt;&gt;"&amp;$B19,'2a. Database N flows'!$M:$M,BQ$16,'2a. Database N flows'!$P:$P,BQ$15)</f>
        <v>0</v>
      </c>
      <c r="BR19" s="293">
        <f>SUMIFS('2a. Database N flows'!$N:$N,'2a. Database N flows'!$G:$G,$B19,'2a. Database N flows'!$D:$D,"&lt;&gt;"&amp;$B19,'2a. Database N flows'!$M:$M,BR$16,'2a. Database N flows'!$P:$P,BR$15)</f>
        <v>0</v>
      </c>
      <c r="BS19" s="293">
        <f>SUMIFS('2a. Database N flows'!$N:$N,'2a. Database N flows'!$G:$G,$B19,'2a. Database N flows'!$D:$D,"&lt;&gt;"&amp;$B19,'2a. Database N flows'!$M:$M,BS$16,'2a. Database N flows'!$P:$P,BS$15)</f>
        <v>0</v>
      </c>
      <c r="BT19" s="293">
        <f>SUMIFS('2a. Database N flows'!$N:$N,'2a. Database N flows'!$G:$G,$B19,'2a. Database N flows'!$D:$D,"&lt;&gt;"&amp;$B19,'2a. Database N flows'!$M:$M,BT$16,'2a. Database N flows'!$P:$P,BT$15)</f>
        <v>0</v>
      </c>
      <c r="BU19" s="293">
        <f>SUMIFS('2a. Database N flows'!$N:$N,'2a. Database N flows'!$G:$G,$B19,'2a. Database N flows'!$D:$D,"&lt;&gt;"&amp;$B19,'2a. Database N flows'!$M:$M,BU$16,'2a. Database N flows'!$P:$P,BU$15)</f>
        <v>0</v>
      </c>
      <c r="BV19" s="293">
        <f>SUMIFS('2a. Database N flows'!$N:$N,'2a. Database N flows'!$G:$G,$B19,'2a. Database N flows'!$D:$D,"&lt;&gt;"&amp;$B19,'2a. Database N flows'!$M:$M,BV$16,'2a. Database N flows'!$P:$P,BV$15)</f>
        <v>0</v>
      </c>
      <c r="BW19" s="293">
        <f>SUMIFS('2a. Database N flows'!$N:$N,'2a. Database N flows'!$G:$G,$B19,'2a. Database N flows'!$D:$D,"&lt;&gt;"&amp;$B19,'2a. Database N flows'!$M:$M,BW$16,'2a. Database N flows'!$P:$P,BW$15)</f>
        <v>0</v>
      </c>
      <c r="BX19" s="296">
        <f>SUMIFS('2a. Database N flows'!$N:$N,'2a. Database N flows'!$G:$G,$B19,'2a. Database N flows'!$D:$D,"&lt;&gt;"&amp;$B19,'2a. Database N flows'!$P:$P,BX$15)</f>
        <v>0</v>
      </c>
      <c r="BY19" s="293">
        <f>SUMIFS('2a. Database N flows'!$N:$N,'2a. Database N flows'!$G:$G,$B19,'2a. Database N flows'!$D:$D,"&lt;&gt;"&amp;$B19,'2a. Database N flows'!$M:$M,BY$16,'2a. Database N flows'!$P:$P,BY$15)</f>
        <v>0</v>
      </c>
      <c r="BZ19" s="293">
        <f>SUMIFS('2a. Database N flows'!$N:$N,'2a. Database N flows'!$G:$G,$B19,'2a. Database N flows'!$D:$D,"&lt;&gt;"&amp;$B19,'2a. Database N flows'!$M:$M,BZ$16,'2a. Database N flows'!$P:$P,BZ$15)</f>
        <v>0</v>
      </c>
      <c r="CA19" s="293">
        <f>SUMIFS('2a. Database N flows'!$N:$N,'2a. Database N flows'!$G:$G,$B19,'2a. Database N flows'!$D:$D,"&lt;&gt;"&amp;$B19,'2a. Database N flows'!$M:$M,CA$16,'2a. Database N flows'!$P:$P,CA$15)</f>
        <v>0</v>
      </c>
      <c r="CB19" s="293">
        <f>SUMIFS('2a. Database N flows'!$N:$N,'2a. Database N flows'!$G:$G,$B19,'2a. Database N flows'!$D:$D,"&lt;&gt;"&amp;$B19,'2a. Database N flows'!$M:$M,CB$16,'2a. Database N flows'!$P:$P,CB$15)</f>
        <v>0</v>
      </c>
      <c r="CC19" s="293">
        <f>SUMIFS('2a. Database N flows'!$N:$N,'2a. Database N flows'!$G:$G,$B19,'2a. Database N flows'!$D:$D,"&lt;&gt;"&amp;$B19,'2a. Database N flows'!$M:$M,CC$16,'2a. Database N flows'!$P:$P,CC$15)</f>
        <v>0</v>
      </c>
      <c r="CD19" s="293">
        <f>SUMIFS('2a. Database N flows'!$N:$N,'2a. Database N flows'!$G:$G,$B19,'2a. Database N flows'!$D:$D,"&lt;&gt;"&amp;$B19,'2a. Database N flows'!$M:$M,CD$16,'2a. Database N flows'!$P:$P,CD$15)</f>
        <v>0</v>
      </c>
      <c r="CE19" s="293">
        <f>SUMIFS('2a. Database N flows'!$N:$N,'2a. Database N flows'!$G:$G,$B19,'2a. Database N flows'!$D:$D,"&lt;&gt;"&amp;$B19,'2a. Database N flows'!$M:$M,CE$16,'2a. Database N flows'!$P:$P,CE$15)</f>
        <v>0</v>
      </c>
      <c r="CF19" s="296">
        <f>SUMIFS('2a. Database N flows'!$N:$N,'2a. Database N flows'!$G:$G,$B19,'2a. Database N flows'!$D:$D,"&lt;&gt;"&amp;$B19,'2a. Database N flows'!$P:$P,CF$15)</f>
        <v>0</v>
      </c>
      <c r="CG19" s="293">
        <f>SUMIFS('2a. Database N flows'!$N:$N,'2a. Database N flows'!$G:$G,$B19,'2a. Database N flows'!$D:$D,"&lt;&gt;"&amp;$B19,'2a. Database N flows'!$M:$M,CG$16,'2a. Database N flows'!$P:$P,CG$15)</f>
        <v>0</v>
      </c>
      <c r="CH19" s="293">
        <f>SUMIFS('2a. Database N flows'!$N:$N,'2a. Database N flows'!$G:$G,$B19,'2a. Database N flows'!$D:$D,"&lt;&gt;"&amp;$B19,'2a. Database N flows'!$M:$M,CH$16,'2a. Database N flows'!$P:$P,CH$15)</f>
        <v>0</v>
      </c>
      <c r="CI19" s="293">
        <f>SUMIFS('2a. Database N flows'!$N:$N,'2a. Database N flows'!$G:$G,$B19,'2a. Database N flows'!$D:$D,"&lt;&gt;"&amp;$B19,'2a. Database N flows'!$M:$M,CI$16,'2a. Database N flows'!$P:$P,CI$15)</f>
        <v>0</v>
      </c>
      <c r="CJ19" s="293">
        <f>SUMIFS('2a. Database N flows'!$N:$N,'2a. Database N flows'!$G:$G,$B19,'2a. Database N flows'!$D:$D,"&lt;&gt;"&amp;$B19,'2a. Database N flows'!$M:$M,CJ$16,'2a. Database N flows'!$P:$P,CJ$15)</f>
        <v>0</v>
      </c>
      <c r="CK19" s="293">
        <f>SUMIFS('2a. Database N flows'!$N:$N,'2a. Database N flows'!$G:$G,$B19,'2a. Database N flows'!$D:$D,"&lt;&gt;"&amp;$B19,'2a. Database N flows'!$M:$M,CK$16,'2a. Database N flows'!$P:$P,CK$15)</f>
        <v>0</v>
      </c>
      <c r="CL19" s="293">
        <f>SUMIFS('2a. Database N flows'!$N:$N,'2a. Database N flows'!$G:$G,$B19,'2a. Database N flows'!$D:$D,"&lt;&gt;"&amp;$B19,'2a. Database N flows'!$M:$M,CL$16,'2a. Database N flows'!$P:$P,CL$15)</f>
        <v>0</v>
      </c>
      <c r="CM19" s="293">
        <f>SUMIFS('2a. Database N flows'!$N:$N,'2a. Database N flows'!$G:$G,$B19,'2a. Database N flows'!$D:$D,"&lt;&gt;"&amp;$B19,'2a. Database N flows'!$M:$M,CM$16,'2a. Database N flows'!$P:$P,CM$15)</f>
        <v>0</v>
      </c>
      <c r="CN19" s="296">
        <f>SUMIFS('2a. Database N flows'!$N:$N,'2a. Database N flows'!$G:$G,$B19,'2a. Database N flows'!$D:$D,"&lt;&gt;"&amp;$B19,'2a. Database N flows'!$P:$P,CN$15)</f>
        <v>0</v>
      </c>
      <c r="CO19" s="293">
        <f>SUMIFS('2a. Database N flows'!$N:$N,'2a. Database N flows'!$G:$G,$B19,'2a. Database N flows'!$D:$D,"&lt;&gt;"&amp;$B19,'2a. Database N flows'!$M:$M,CO$16,'2a. Database N flows'!$P:$P,CO$15)</f>
        <v>0</v>
      </c>
      <c r="CP19" s="293">
        <f>SUMIFS('2a. Database N flows'!$N:$N,'2a. Database N flows'!$G:$G,$B19,'2a. Database N flows'!$D:$D,"&lt;&gt;"&amp;$B19,'2a. Database N flows'!$M:$M,CP$16,'2a. Database N flows'!$P:$P,CP$15)</f>
        <v>0</v>
      </c>
      <c r="CQ19" s="293">
        <f>SUMIFS('2a. Database N flows'!$N:$N,'2a. Database N flows'!$G:$G,$B19,'2a. Database N flows'!$D:$D,"&lt;&gt;"&amp;$B19,'2a. Database N flows'!$M:$M,CQ$16,'2a. Database N flows'!$P:$P,CQ$15)</f>
        <v>0</v>
      </c>
      <c r="CR19" s="293">
        <f>SUMIFS('2a. Database N flows'!$N:$N,'2a. Database N flows'!$G:$G,$B19,'2a. Database N flows'!$D:$D,"&lt;&gt;"&amp;$B19,'2a. Database N flows'!$M:$M,CR$16,'2a. Database N flows'!$P:$P,CR$15)</f>
        <v>0</v>
      </c>
      <c r="CS19" s="293">
        <f>SUMIFS('2a. Database N flows'!$N:$N,'2a. Database N flows'!$G:$G,$B19,'2a. Database N flows'!$D:$D,"&lt;&gt;"&amp;$B19,'2a. Database N flows'!$M:$M,CS$16,'2a. Database N flows'!$P:$P,CS$15)</f>
        <v>0</v>
      </c>
      <c r="CT19" s="293">
        <f>SUMIFS('2a. Database N flows'!$N:$N,'2a. Database N flows'!$G:$G,$B19,'2a. Database N flows'!$D:$D,"&lt;&gt;"&amp;$B19,'2a. Database N flows'!$M:$M,CT$16,'2a. Database N flows'!$P:$P,CT$15)</f>
        <v>0</v>
      </c>
      <c r="CU19" s="293">
        <f>SUMIFS('2a. Database N flows'!$N:$N,'2a. Database N flows'!$G:$G,$B19,'2a. Database N flows'!$D:$D,"&lt;&gt;"&amp;$B19,'2a. Database N flows'!$M:$M,CU$16,'2a. Database N flows'!$P:$P,CU$15)</f>
        <v>0</v>
      </c>
      <c r="CV19" s="296">
        <f>SUMIFS('2a. Database N flows'!$N:$N,'2a. Database N flows'!$G:$G,$B19,'2a. Database N flows'!$D:$D,"&lt;&gt;"&amp;$B19,'2a. Database N flows'!$P:$P,CV$15)</f>
        <v>0</v>
      </c>
      <c r="CY19" s="410"/>
    </row>
    <row r="20" spans="2:103" hidden="1" outlineLevel="1" x14ac:dyDescent="0.25">
      <c r="B20" s="403" t="s">
        <v>86</v>
      </c>
      <c r="D20" s="292" t="s">
        <v>110</v>
      </c>
      <c r="E20" s="293">
        <f>SUMIFS('2a. Database N flows'!$N:$N,'2a. Database N flows'!$G:$G,$B20,'2a. Database N flows'!$D:$D,"&lt;&gt;"&amp;$B20,'2a. Database N flows'!$M:$M,E$16,'2a. Database N flows'!$P:$P,E$15)</f>
        <v>0</v>
      </c>
      <c r="F20" s="293">
        <f>SUMIFS('2a. Database N flows'!$N:$N,'2a. Database N flows'!$G:$G,$B20,'2a. Database N flows'!$D:$D,"&lt;&gt;"&amp;$B20,'2a. Database N flows'!$M:$M,F$16,'2a. Database N flows'!$P:$P,F$15)</f>
        <v>0</v>
      </c>
      <c r="G20" s="293">
        <f>SUMIFS('2a. Database N flows'!$N:$N,'2a. Database N flows'!$G:$G,$B20,'2a. Database N flows'!$D:$D,"&lt;&gt;"&amp;$B20,'2a. Database N flows'!$M:$M,G$16,'2a. Database N flows'!$P:$P,G$15)</f>
        <v>0</v>
      </c>
      <c r="H20" s="293">
        <f>SUMIFS('2a. Database N flows'!$N:$N,'2a. Database N flows'!$G:$G,$B20,'2a. Database N flows'!$D:$D,"&lt;&gt;"&amp;$B20,'2a. Database N flows'!$M:$M,H$16,'2a. Database N flows'!$P:$P,H$15)</f>
        <v>16.25</v>
      </c>
      <c r="I20" s="293">
        <f>SUMIFS('2a. Database N flows'!$N:$N,'2a. Database N flows'!$G:$G,$B20,'2a. Database N flows'!$D:$D,"&lt;&gt;"&amp;$B20,'2a. Database N flows'!$M:$M,I$16,'2a. Database N flows'!$P:$P,I$15)</f>
        <v>1.25</v>
      </c>
      <c r="J20" s="293">
        <f>SUMIFS('2a. Database N flows'!$N:$N,'2a. Database N flows'!$G:$G,$B20,'2a. Database N flows'!$D:$D,"&lt;&gt;"&amp;$B20,'2a. Database N flows'!$M:$M,J$16,'2a. Database N flows'!$P:$P,J$15)</f>
        <v>1.25</v>
      </c>
      <c r="K20" s="293">
        <f>SUMIFS('2a. Database N flows'!$N:$N,'2a. Database N flows'!$G:$G,$B20,'2a. Database N flows'!$D:$D,"&lt;&gt;"&amp;$B20,'2a. Database N flows'!$M:$M,K$16,'2a. Database N flows'!$P:$P,K$15)</f>
        <v>1.25</v>
      </c>
      <c r="L20" s="296">
        <f>SUMIFS('2a. Database N flows'!$N:$N,'2a. Database N flows'!$G:$G,$B20,'2a. Database N flows'!$D:$D,"&lt;&gt;"&amp;$B20,'2a. Database N flows'!$P:$P,L$15)</f>
        <v>20</v>
      </c>
      <c r="M20" s="293">
        <f>SUMIFS('2a. Database N flows'!$N:$N,'2a. Database N flows'!$G:$G,$B20,'2a. Database N flows'!$D:$D,"&lt;&gt;"&amp;$B20,'2a. Database N flows'!$M:$M,M$16,'2a. Database N flows'!$P:$P,M$15)</f>
        <v>0</v>
      </c>
      <c r="N20" s="293">
        <f>SUMIFS('2a. Database N flows'!$N:$N,'2a. Database N flows'!$G:$G,$B20,'2a. Database N flows'!$D:$D,"&lt;&gt;"&amp;$B20,'2a. Database N flows'!$M:$M,N$16,'2a. Database N flows'!$P:$P,N$15)</f>
        <v>0</v>
      </c>
      <c r="O20" s="293">
        <f>SUMIFS('2a. Database N flows'!$N:$N,'2a. Database N flows'!$G:$G,$B20,'2a. Database N flows'!$D:$D,"&lt;&gt;"&amp;$B20,'2a. Database N flows'!$M:$M,O$16,'2a. Database N flows'!$P:$P,O$15)</f>
        <v>0</v>
      </c>
      <c r="P20" s="293">
        <f>SUMIFS('2a. Database N flows'!$N:$N,'2a. Database N flows'!$G:$G,$B20,'2a. Database N flows'!$D:$D,"&lt;&gt;"&amp;$B20,'2a. Database N flows'!$M:$M,P$16,'2a. Database N flows'!$P:$P,P$15)</f>
        <v>13</v>
      </c>
      <c r="Q20" s="293">
        <f>SUMIFS('2a. Database N flows'!$N:$N,'2a. Database N flows'!$G:$G,$B20,'2a. Database N flows'!$D:$D,"&lt;&gt;"&amp;$B20,'2a. Database N flows'!$M:$M,Q$16,'2a. Database N flows'!$P:$P,Q$15)</f>
        <v>1</v>
      </c>
      <c r="R20" s="293">
        <f>SUMIFS('2a. Database N flows'!$N:$N,'2a. Database N flows'!$G:$G,$B20,'2a. Database N flows'!$D:$D,"&lt;&gt;"&amp;$B20,'2a. Database N flows'!$M:$M,R$16,'2a. Database N flows'!$P:$P,R$15)</f>
        <v>1</v>
      </c>
      <c r="S20" s="293">
        <f>SUMIFS('2a. Database N flows'!$N:$N,'2a. Database N flows'!$G:$G,$B20,'2a. Database N flows'!$D:$D,"&lt;&gt;"&amp;$B20,'2a. Database N flows'!$M:$M,S$16,'2a. Database N flows'!$P:$P,S$15)</f>
        <v>1</v>
      </c>
      <c r="T20" s="296">
        <f>SUMIFS('2a. Database N flows'!$N:$N,'2a. Database N flows'!$G:$G,$B20,'2a. Database N flows'!$D:$D,"&lt;&gt;"&amp;$B20,'2a. Database N flows'!$P:$P,T$15)</f>
        <v>16</v>
      </c>
      <c r="U20" s="293">
        <f>SUMIFS('2a. Database N flows'!$N:$N,'2a. Database N flows'!$G:$G,$B20,'2a. Database N flows'!$D:$D,"&lt;&gt;"&amp;$B20,'2a. Database N flows'!$M:$M,U$16,'2a. Database N flows'!$P:$P,U$15)</f>
        <v>0</v>
      </c>
      <c r="V20" s="293">
        <f>SUMIFS('2a. Database N flows'!$N:$N,'2a. Database N flows'!$G:$G,$B20,'2a. Database N flows'!$D:$D,"&lt;&gt;"&amp;$B20,'2a. Database N flows'!$M:$M,V$16,'2a. Database N flows'!$P:$P,V$15)</f>
        <v>0</v>
      </c>
      <c r="W20" s="293">
        <f>SUMIFS('2a. Database N flows'!$N:$N,'2a. Database N flows'!$G:$G,$B20,'2a. Database N flows'!$D:$D,"&lt;&gt;"&amp;$B20,'2a. Database N flows'!$M:$M,W$16,'2a. Database N flows'!$P:$P,W$15)</f>
        <v>0</v>
      </c>
      <c r="X20" s="293">
        <f>SUMIFS('2a. Database N flows'!$N:$N,'2a. Database N flows'!$G:$G,$B20,'2a. Database N flows'!$D:$D,"&lt;&gt;"&amp;$B20,'2a. Database N flows'!$M:$M,X$16,'2a. Database N flows'!$P:$P,X$15)</f>
        <v>10.4</v>
      </c>
      <c r="Y20" s="293">
        <f>SUMIFS('2a. Database N flows'!$N:$N,'2a. Database N flows'!$G:$G,$B20,'2a. Database N flows'!$D:$D,"&lt;&gt;"&amp;$B20,'2a. Database N flows'!$M:$M,Y$16,'2a. Database N flows'!$P:$P,Y$15)</f>
        <v>0.8</v>
      </c>
      <c r="Z20" s="293">
        <f>SUMIFS('2a. Database N flows'!$N:$N,'2a. Database N flows'!$G:$G,$B20,'2a. Database N flows'!$D:$D,"&lt;&gt;"&amp;$B20,'2a. Database N flows'!$M:$M,Z$16,'2a. Database N flows'!$P:$P,Z$15)</f>
        <v>0.8</v>
      </c>
      <c r="AA20" s="293">
        <f>SUMIFS('2a. Database N flows'!$N:$N,'2a. Database N flows'!$G:$G,$B20,'2a. Database N flows'!$D:$D,"&lt;&gt;"&amp;$B20,'2a. Database N flows'!$M:$M,AA$16,'2a. Database N flows'!$P:$P,AA$15)</f>
        <v>0.8</v>
      </c>
      <c r="AB20" s="296">
        <f>SUMIFS('2a. Database N flows'!$N:$N,'2a. Database N flows'!$G:$G,$B20,'2a. Database N flows'!$D:$D,"&lt;&gt;"&amp;$B20,'2a. Database N flows'!$P:$P,AB$15)</f>
        <v>12.800000000000002</v>
      </c>
      <c r="AC20" s="293">
        <f>SUMIFS('2a. Database N flows'!$N:$N,'2a. Database N flows'!$G:$G,$B20,'2a. Database N flows'!$D:$D,"&lt;&gt;"&amp;$B20,'2a. Database N flows'!$M:$M,AC$16,'2a. Database N flows'!$P:$P,AC$15)</f>
        <v>0</v>
      </c>
      <c r="AD20" s="293">
        <f>SUMIFS('2a. Database N flows'!$N:$N,'2a. Database N flows'!$G:$G,$B20,'2a. Database N flows'!$D:$D,"&lt;&gt;"&amp;$B20,'2a. Database N flows'!$M:$M,AD$16,'2a. Database N flows'!$P:$P,AD$15)</f>
        <v>0</v>
      </c>
      <c r="AE20" s="293">
        <f>SUMIFS('2a. Database N flows'!$N:$N,'2a. Database N flows'!$G:$G,$B20,'2a. Database N flows'!$D:$D,"&lt;&gt;"&amp;$B20,'2a. Database N flows'!$M:$M,AE$16,'2a. Database N flows'!$P:$P,AE$15)</f>
        <v>0</v>
      </c>
      <c r="AF20" s="293">
        <f>SUMIFS('2a. Database N flows'!$N:$N,'2a. Database N flows'!$G:$G,$B20,'2a. Database N flows'!$D:$D,"&lt;&gt;"&amp;$B20,'2a. Database N flows'!$M:$M,AF$16,'2a. Database N flows'!$P:$P,AF$15)</f>
        <v>0</v>
      </c>
      <c r="AG20" s="293">
        <f>SUMIFS('2a. Database N flows'!$N:$N,'2a. Database N flows'!$G:$G,$B20,'2a. Database N flows'!$D:$D,"&lt;&gt;"&amp;$B20,'2a. Database N flows'!$M:$M,AG$16,'2a. Database N flows'!$P:$P,AG$15)</f>
        <v>0</v>
      </c>
      <c r="AH20" s="293">
        <f>SUMIFS('2a. Database N flows'!$N:$N,'2a. Database N flows'!$G:$G,$B20,'2a. Database N flows'!$D:$D,"&lt;&gt;"&amp;$B20,'2a. Database N flows'!$M:$M,AH$16,'2a. Database N flows'!$P:$P,AH$15)</f>
        <v>0</v>
      </c>
      <c r="AI20" s="293">
        <f>SUMIFS('2a. Database N flows'!$N:$N,'2a. Database N flows'!$G:$G,$B20,'2a. Database N flows'!$D:$D,"&lt;&gt;"&amp;$B20,'2a. Database N flows'!$M:$M,AI$16,'2a. Database N flows'!$P:$P,AI$15)</f>
        <v>0</v>
      </c>
      <c r="AJ20" s="296">
        <f>SUMIFS('2a. Database N flows'!$N:$N,'2a. Database N flows'!$G:$G,$B20,'2a. Database N flows'!$D:$D,"&lt;&gt;"&amp;$B20,'2a. Database N flows'!$P:$P,AJ$15)</f>
        <v>0</v>
      </c>
      <c r="AK20" s="293">
        <f>SUMIFS('2a. Database N flows'!$N:$N,'2a. Database N flows'!$G:$G,$B20,'2a. Database N flows'!$D:$D,"&lt;&gt;"&amp;$B20,'2a. Database N flows'!$M:$M,AK$16,'2a. Database N flows'!$P:$P,AK$15)</f>
        <v>0</v>
      </c>
      <c r="AL20" s="293">
        <f>SUMIFS('2a. Database N flows'!$N:$N,'2a. Database N flows'!$G:$G,$B20,'2a. Database N flows'!$D:$D,"&lt;&gt;"&amp;$B20,'2a. Database N flows'!$M:$M,AL$16,'2a. Database N flows'!$P:$P,AL$15)</f>
        <v>0</v>
      </c>
      <c r="AM20" s="293">
        <f>SUMIFS('2a. Database N flows'!$N:$N,'2a. Database N flows'!$G:$G,$B20,'2a. Database N flows'!$D:$D,"&lt;&gt;"&amp;$B20,'2a. Database N flows'!$M:$M,AM$16,'2a. Database N flows'!$P:$P,AM$15)</f>
        <v>0</v>
      </c>
      <c r="AN20" s="293">
        <f>SUMIFS('2a. Database N flows'!$N:$N,'2a. Database N flows'!$G:$G,$B20,'2a. Database N flows'!$D:$D,"&lt;&gt;"&amp;$B20,'2a. Database N flows'!$M:$M,AN$16,'2a. Database N flows'!$P:$P,AN$15)</f>
        <v>0</v>
      </c>
      <c r="AO20" s="293">
        <f>SUMIFS('2a. Database N flows'!$N:$N,'2a. Database N flows'!$G:$G,$B20,'2a. Database N flows'!$D:$D,"&lt;&gt;"&amp;$B20,'2a. Database N flows'!$M:$M,AO$16,'2a. Database N flows'!$P:$P,AO$15)</f>
        <v>0</v>
      </c>
      <c r="AP20" s="293">
        <f>SUMIFS('2a. Database N flows'!$N:$N,'2a. Database N flows'!$G:$G,$B20,'2a. Database N flows'!$D:$D,"&lt;&gt;"&amp;$B20,'2a. Database N flows'!$M:$M,AP$16,'2a. Database N flows'!$P:$P,AP$15)</f>
        <v>0</v>
      </c>
      <c r="AQ20" s="293">
        <f>SUMIFS('2a. Database N flows'!$N:$N,'2a. Database N flows'!$G:$G,$B20,'2a. Database N flows'!$D:$D,"&lt;&gt;"&amp;$B20,'2a. Database N flows'!$M:$M,AQ$16,'2a. Database N flows'!$P:$P,AQ$15)</f>
        <v>0</v>
      </c>
      <c r="AR20" s="296">
        <f>SUMIFS('2a. Database N flows'!$N:$N,'2a. Database N flows'!$G:$G,$B20,'2a. Database N flows'!$D:$D,"&lt;&gt;"&amp;$B20,'2a. Database N flows'!$P:$P,AR$15)</f>
        <v>0</v>
      </c>
      <c r="AS20" s="293">
        <f>SUMIFS('2a. Database N flows'!$N:$N,'2a. Database N flows'!$G:$G,$B20,'2a. Database N flows'!$D:$D,"&lt;&gt;"&amp;$B20,'2a. Database N flows'!$M:$M,AS$16,'2a. Database N flows'!$P:$P,AS$15)</f>
        <v>0</v>
      </c>
      <c r="AT20" s="293">
        <f>SUMIFS('2a. Database N flows'!$N:$N,'2a. Database N flows'!$G:$G,$B20,'2a. Database N flows'!$D:$D,"&lt;&gt;"&amp;$B20,'2a. Database N flows'!$M:$M,AT$16,'2a. Database N flows'!$P:$P,AT$15)</f>
        <v>0</v>
      </c>
      <c r="AU20" s="293">
        <f>SUMIFS('2a. Database N flows'!$N:$N,'2a. Database N flows'!$G:$G,$B20,'2a. Database N flows'!$D:$D,"&lt;&gt;"&amp;$B20,'2a. Database N flows'!$M:$M,AU$16,'2a. Database N flows'!$P:$P,AU$15)</f>
        <v>0</v>
      </c>
      <c r="AV20" s="293">
        <f>SUMIFS('2a. Database N flows'!$N:$N,'2a. Database N flows'!$G:$G,$B20,'2a. Database N flows'!$D:$D,"&lt;&gt;"&amp;$B20,'2a. Database N flows'!$M:$M,AV$16,'2a. Database N flows'!$P:$P,AV$15)</f>
        <v>0</v>
      </c>
      <c r="AW20" s="293">
        <f>SUMIFS('2a. Database N flows'!$N:$N,'2a. Database N flows'!$G:$G,$B20,'2a. Database N flows'!$D:$D,"&lt;&gt;"&amp;$B20,'2a. Database N flows'!$M:$M,AW$16,'2a. Database N flows'!$P:$P,AW$15)</f>
        <v>0</v>
      </c>
      <c r="AX20" s="293">
        <f>SUMIFS('2a. Database N flows'!$N:$N,'2a. Database N flows'!$G:$G,$B20,'2a. Database N flows'!$D:$D,"&lt;&gt;"&amp;$B20,'2a. Database N flows'!$M:$M,AX$16,'2a. Database N flows'!$P:$P,AX$15)</f>
        <v>0</v>
      </c>
      <c r="AY20" s="293">
        <f>SUMIFS('2a. Database N flows'!$N:$N,'2a. Database N flows'!$G:$G,$B20,'2a. Database N flows'!$D:$D,"&lt;&gt;"&amp;$B20,'2a. Database N flows'!$M:$M,AY$16,'2a. Database N flows'!$P:$P,AY$15)</f>
        <v>0</v>
      </c>
      <c r="AZ20" s="296">
        <f>SUMIFS('2a. Database N flows'!$N:$N,'2a. Database N flows'!$G:$G,$B20,'2a. Database N flows'!$D:$D,"&lt;&gt;"&amp;$B20,'2a. Database N flows'!$P:$P,AZ$15)</f>
        <v>0</v>
      </c>
      <c r="BA20" s="293">
        <f>SUMIFS('2a. Database N flows'!$N:$N,'2a. Database N flows'!$G:$G,$B20,'2a. Database N flows'!$D:$D,"&lt;&gt;"&amp;$B20,'2a. Database N flows'!$M:$M,BA$16,'2a. Database N flows'!$P:$P,BA$15)</f>
        <v>0</v>
      </c>
      <c r="BB20" s="293">
        <f>SUMIFS('2a. Database N flows'!$N:$N,'2a. Database N flows'!$G:$G,$B20,'2a. Database N flows'!$D:$D,"&lt;&gt;"&amp;$B20,'2a. Database N flows'!$M:$M,BB$16,'2a. Database N flows'!$P:$P,BB$15)</f>
        <v>0</v>
      </c>
      <c r="BC20" s="293">
        <f>SUMIFS('2a. Database N flows'!$N:$N,'2a. Database N flows'!$G:$G,$B20,'2a. Database N flows'!$D:$D,"&lt;&gt;"&amp;$B20,'2a. Database N flows'!$M:$M,BC$16,'2a. Database N flows'!$P:$P,BC$15)</f>
        <v>0</v>
      </c>
      <c r="BD20" s="293">
        <f>SUMIFS('2a. Database N flows'!$N:$N,'2a. Database N flows'!$G:$G,$B20,'2a. Database N flows'!$D:$D,"&lt;&gt;"&amp;$B20,'2a. Database N flows'!$M:$M,BD$16,'2a. Database N flows'!$P:$P,BD$15)</f>
        <v>0</v>
      </c>
      <c r="BE20" s="293">
        <f>SUMIFS('2a. Database N flows'!$N:$N,'2a. Database N flows'!$G:$G,$B20,'2a. Database N flows'!$D:$D,"&lt;&gt;"&amp;$B20,'2a. Database N flows'!$M:$M,BE$16,'2a. Database N flows'!$P:$P,BE$15)</f>
        <v>0</v>
      </c>
      <c r="BF20" s="293">
        <f>SUMIFS('2a. Database N flows'!$N:$N,'2a. Database N flows'!$G:$G,$B20,'2a. Database N flows'!$D:$D,"&lt;&gt;"&amp;$B20,'2a. Database N flows'!$M:$M,BF$16,'2a. Database N flows'!$P:$P,BF$15)</f>
        <v>0</v>
      </c>
      <c r="BG20" s="293">
        <f>SUMIFS('2a. Database N flows'!$N:$N,'2a. Database N flows'!$G:$G,$B20,'2a. Database N flows'!$D:$D,"&lt;&gt;"&amp;$B20,'2a. Database N flows'!$M:$M,BG$16,'2a. Database N flows'!$P:$P,BG$15)</f>
        <v>0</v>
      </c>
      <c r="BH20" s="296">
        <f>SUMIFS('2a. Database N flows'!$N:$N,'2a. Database N flows'!$G:$G,$B20,'2a. Database N flows'!$D:$D,"&lt;&gt;"&amp;$B20,'2a. Database N flows'!$P:$P,BH$15)</f>
        <v>0</v>
      </c>
      <c r="BI20" s="293">
        <f>SUMIFS('2a. Database N flows'!$N:$N,'2a. Database N flows'!$G:$G,$B20,'2a. Database N flows'!$D:$D,"&lt;&gt;"&amp;$B20,'2a. Database N flows'!$M:$M,BI$16,'2a. Database N flows'!$P:$P,BI$15)</f>
        <v>0</v>
      </c>
      <c r="BJ20" s="293">
        <f>SUMIFS('2a. Database N flows'!$N:$N,'2a. Database N flows'!$G:$G,$B20,'2a. Database N flows'!$D:$D,"&lt;&gt;"&amp;$B20,'2a. Database N flows'!$M:$M,BJ$16,'2a. Database N flows'!$P:$P,BJ$15)</f>
        <v>0</v>
      </c>
      <c r="BK20" s="293">
        <f>SUMIFS('2a. Database N flows'!$N:$N,'2a. Database N flows'!$G:$G,$B20,'2a. Database N flows'!$D:$D,"&lt;&gt;"&amp;$B20,'2a. Database N flows'!$M:$M,BK$16,'2a. Database N flows'!$P:$P,BK$15)</f>
        <v>0</v>
      </c>
      <c r="BL20" s="293">
        <f>SUMIFS('2a. Database N flows'!$N:$N,'2a. Database N flows'!$G:$G,$B20,'2a. Database N flows'!$D:$D,"&lt;&gt;"&amp;$B20,'2a. Database N flows'!$M:$M,BL$16,'2a. Database N flows'!$P:$P,BL$15)</f>
        <v>0</v>
      </c>
      <c r="BM20" s="293">
        <f>SUMIFS('2a. Database N flows'!$N:$N,'2a. Database N flows'!$G:$G,$B20,'2a. Database N flows'!$D:$D,"&lt;&gt;"&amp;$B20,'2a. Database N flows'!$M:$M,BM$16,'2a. Database N flows'!$P:$P,BM$15)</f>
        <v>0</v>
      </c>
      <c r="BN20" s="293">
        <f>SUMIFS('2a. Database N flows'!$N:$N,'2a. Database N flows'!$G:$G,$B20,'2a. Database N flows'!$D:$D,"&lt;&gt;"&amp;$B20,'2a. Database N flows'!$M:$M,BN$16,'2a. Database N flows'!$P:$P,BN$15)</f>
        <v>0</v>
      </c>
      <c r="BO20" s="293">
        <f>SUMIFS('2a. Database N flows'!$N:$N,'2a. Database N flows'!$G:$G,$B20,'2a. Database N flows'!$D:$D,"&lt;&gt;"&amp;$B20,'2a. Database N flows'!$M:$M,BO$16,'2a. Database N flows'!$P:$P,BO$15)</f>
        <v>0</v>
      </c>
      <c r="BP20" s="296">
        <f>SUMIFS('2a. Database N flows'!$N:$N,'2a. Database N flows'!$G:$G,$B20,'2a. Database N flows'!$D:$D,"&lt;&gt;"&amp;$B20,'2a. Database N flows'!$P:$P,BP$15)</f>
        <v>0</v>
      </c>
      <c r="BQ20" s="293">
        <f>SUMIFS('2a. Database N flows'!$N:$N,'2a. Database N flows'!$G:$G,$B20,'2a. Database N flows'!$D:$D,"&lt;&gt;"&amp;$B20,'2a. Database N flows'!$M:$M,BQ$16,'2a. Database N flows'!$P:$P,BQ$15)</f>
        <v>0</v>
      </c>
      <c r="BR20" s="293">
        <f>SUMIFS('2a. Database N flows'!$N:$N,'2a. Database N flows'!$G:$G,$B20,'2a. Database N flows'!$D:$D,"&lt;&gt;"&amp;$B20,'2a. Database N flows'!$M:$M,BR$16,'2a. Database N flows'!$P:$P,BR$15)</f>
        <v>0</v>
      </c>
      <c r="BS20" s="293">
        <f>SUMIFS('2a. Database N flows'!$N:$N,'2a. Database N flows'!$G:$G,$B20,'2a. Database N flows'!$D:$D,"&lt;&gt;"&amp;$B20,'2a. Database N flows'!$M:$M,BS$16,'2a. Database N flows'!$P:$P,BS$15)</f>
        <v>0</v>
      </c>
      <c r="BT20" s="293">
        <f>SUMIFS('2a. Database N flows'!$N:$N,'2a. Database N flows'!$G:$G,$B20,'2a. Database N flows'!$D:$D,"&lt;&gt;"&amp;$B20,'2a. Database N flows'!$M:$M,BT$16,'2a. Database N flows'!$P:$P,BT$15)</f>
        <v>0</v>
      </c>
      <c r="BU20" s="293">
        <f>SUMIFS('2a. Database N flows'!$N:$N,'2a. Database N flows'!$G:$G,$B20,'2a. Database N flows'!$D:$D,"&lt;&gt;"&amp;$B20,'2a. Database N flows'!$M:$M,BU$16,'2a. Database N flows'!$P:$P,BU$15)</f>
        <v>0</v>
      </c>
      <c r="BV20" s="293">
        <f>SUMIFS('2a. Database N flows'!$N:$N,'2a. Database N flows'!$G:$G,$B20,'2a. Database N flows'!$D:$D,"&lt;&gt;"&amp;$B20,'2a. Database N flows'!$M:$M,BV$16,'2a. Database N flows'!$P:$P,BV$15)</f>
        <v>0</v>
      </c>
      <c r="BW20" s="293">
        <f>SUMIFS('2a. Database N flows'!$N:$N,'2a. Database N flows'!$G:$G,$B20,'2a. Database N flows'!$D:$D,"&lt;&gt;"&amp;$B20,'2a. Database N flows'!$M:$M,BW$16,'2a. Database N flows'!$P:$P,BW$15)</f>
        <v>0</v>
      </c>
      <c r="BX20" s="296">
        <f>SUMIFS('2a. Database N flows'!$N:$N,'2a. Database N flows'!$G:$G,$B20,'2a. Database N flows'!$D:$D,"&lt;&gt;"&amp;$B20,'2a. Database N flows'!$P:$P,BX$15)</f>
        <v>0</v>
      </c>
      <c r="BY20" s="293">
        <f>SUMIFS('2a. Database N flows'!$N:$N,'2a. Database N flows'!$G:$G,$B20,'2a. Database N flows'!$D:$D,"&lt;&gt;"&amp;$B20,'2a. Database N flows'!$M:$M,BY$16,'2a. Database N flows'!$P:$P,BY$15)</f>
        <v>0</v>
      </c>
      <c r="BZ20" s="293">
        <f>SUMIFS('2a. Database N flows'!$N:$N,'2a. Database N flows'!$G:$G,$B20,'2a. Database N flows'!$D:$D,"&lt;&gt;"&amp;$B20,'2a. Database N flows'!$M:$M,BZ$16,'2a. Database N flows'!$P:$P,BZ$15)</f>
        <v>0</v>
      </c>
      <c r="CA20" s="293">
        <f>SUMIFS('2a. Database N flows'!$N:$N,'2a. Database N flows'!$G:$G,$B20,'2a. Database N flows'!$D:$D,"&lt;&gt;"&amp;$B20,'2a. Database N flows'!$M:$M,CA$16,'2a. Database N flows'!$P:$P,CA$15)</f>
        <v>0</v>
      </c>
      <c r="CB20" s="293">
        <f>SUMIFS('2a. Database N flows'!$N:$N,'2a. Database N flows'!$G:$G,$B20,'2a. Database N flows'!$D:$D,"&lt;&gt;"&amp;$B20,'2a. Database N flows'!$M:$M,CB$16,'2a. Database N flows'!$P:$P,CB$15)</f>
        <v>0</v>
      </c>
      <c r="CC20" s="293">
        <f>SUMIFS('2a. Database N flows'!$N:$N,'2a. Database N flows'!$G:$G,$B20,'2a. Database N flows'!$D:$D,"&lt;&gt;"&amp;$B20,'2a. Database N flows'!$M:$M,CC$16,'2a. Database N flows'!$P:$P,CC$15)</f>
        <v>0</v>
      </c>
      <c r="CD20" s="293">
        <f>SUMIFS('2a. Database N flows'!$N:$N,'2a. Database N flows'!$G:$G,$B20,'2a. Database N flows'!$D:$D,"&lt;&gt;"&amp;$B20,'2a. Database N flows'!$M:$M,CD$16,'2a. Database N flows'!$P:$P,CD$15)</f>
        <v>0</v>
      </c>
      <c r="CE20" s="293">
        <f>SUMIFS('2a. Database N flows'!$N:$N,'2a. Database N flows'!$G:$G,$B20,'2a. Database N flows'!$D:$D,"&lt;&gt;"&amp;$B20,'2a. Database N flows'!$M:$M,CE$16,'2a. Database N flows'!$P:$P,CE$15)</f>
        <v>0</v>
      </c>
      <c r="CF20" s="296">
        <f>SUMIFS('2a. Database N flows'!$N:$N,'2a. Database N flows'!$G:$G,$B20,'2a. Database N flows'!$D:$D,"&lt;&gt;"&amp;$B20,'2a. Database N flows'!$P:$P,CF$15)</f>
        <v>0</v>
      </c>
      <c r="CG20" s="293">
        <f>SUMIFS('2a. Database N flows'!$N:$N,'2a. Database N flows'!$G:$G,$B20,'2a. Database N flows'!$D:$D,"&lt;&gt;"&amp;$B20,'2a. Database N flows'!$M:$M,CG$16,'2a. Database N flows'!$P:$P,CG$15)</f>
        <v>0</v>
      </c>
      <c r="CH20" s="293">
        <f>SUMIFS('2a. Database N flows'!$N:$N,'2a. Database N flows'!$G:$G,$B20,'2a. Database N flows'!$D:$D,"&lt;&gt;"&amp;$B20,'2a. Database N flows'!$M:$M,CH$16,'2a. Database N flows'!$P:$P,CH$15)</f>
        <v>0</v>
      </c>
      <c r="CI20" s="293">
        <f>SUMIFS('2a. Database N flows'!$N:$N,'2a. Database N flows'!$G:$G,$B20,'2a. Database N flows'!$D:$D,"&lt;&gt;"&amp;$B20,'2a. Database N flows'!$M:$M,CI$16,'2a. Database N flows'!$P:$P,CI$15)</f>
        <v>0</v>
      </c>
      <c r="CJ20" s="293">
        <f>SUMIFS('2a. Database N flows'!$N:$N,'2a. Database N flows'!$G:$G,$B20,'2a. Database N flows'!$D:$D,"&lt;&gt;"&amp;$B20,'2a. Database N flows'!$M:$M,CJ$16,'2a. Database N flows'!$P:$P,CJ$15)</f>
        <v>0</v>
      </c>
      <c r="CK20" s="293">
        <f>SUMIFS('2a. Database N flows'!$N:$N,'2a. Database N flows'!$G:$G,$B20,'2a. Database N flows'!$D:$D,"&lt;&gt;"&amp;$B20,'2a. Database N flows'!$M:$M,CK$16,'2a. Database N flows'!$P:$P,CK$15)</f>
        <v>0</v>
      </c>
      <c r="CL20" s="293">
        <f>SUMIFS('2a. Database N flows'!$N:$N,'2a. Database N flows'!$G:$G,$B20,'2a. Database N flows'!$D:$D,"&lt;&gt;"&amp;$B20,'2a. Database N flows'!$M:$M,CL$16,'2a. Database N flows'!$P:$P,CL$15)</f>
        <v>0</v>
      </c>
      <c r="CM20" s="293">
        <f>SUMIFS('2a. Database N flows'!$N:$N,'2a. Database N flows'!$G:$G,$B20,'2a. Database N flows'!$D:$D,"&lt;&gt;"&amp;$B20,'2a. Database N flows'!$M:$M,CM$16,'2a. Database N flows'!$P:$P,CM$15)</f>
        <v>0</v>
      </c>
      <c r="CN20" s="296">
        <f>SUMIFS('2a. Database N flows'!$N:$N,'2a. Database N flows'!$G:$G,$B20,'2a. Database N flows'!$D:$D,"&lt;&gt;"&amp;$B20,'2a. Database N flows'!$P:$P,CN$15)</f>
        <v>0</v>
      </c>
      <c r="CO20" s="293">
        <f>SUMIFS('2a. Database N flows'!$N:$N,'2a. Database N flows'!$G:$G,$B20,'2a. Database N flows'!$D:$D,"&lt;&gt;"&amp;$B20,'2a. Database N flows'!$M:$M,CO$16,'2a. Database N flows'!$P:$P,CO$15)</f>
        <v>0</v>
      </c>
      <c r="CP20" s="293">
        <f>SUMIFS('2a. Database N flows'!$N:$N,'2a. Database N flows'!$G:$G,$B20,'2a. Database N flows'!$D:$D,"&lt;&gt;"&amp;$B20,'2a. Database N flows'!$M:$M,CP$16,'2a. Database N flows'!$P:$P,CP$15)</f>
        <v>0</v>
      </c>
      <c r="CQ20" s="293">
        <f>SUMIFS('2a. Database N flows'!$N:$N,'2a. Database N flows'!$G:$G,$B20,'2a. Database N flows'!$D:$D,"&lt;&gt;"&amp;$B20,'2a. Database N flows'!$M:$M,CQ$16,'2a. Database N flows'!$P:$P,CQ$15)</f>
        <v>0</v>
      </c>
      <c r="CR20" s="293">
        <f>SUMIFS('2a. Database N flows'!$N:$N,'2a. Database N flows'!$G:$G,$B20,'2a. Database N flows'!$D:$D,"&lt;&gt;"&amp;$B20,'2a. Database N flows'!$M:$M,CR$16,'2a. Database N flows'!$P:$P,CR$15)</f>
        <v>0</v>
      </c>
      <c r="CS20" s="293">
        <f>SUMIFS('2a. Database N flows'!$N:$N,'2a. Database N flows'!$G:$G,$B20,'2a. Database N flows'!$D:$D,"&lt;&gt;"&amp;$B20,'2a. Database N flows'!$M:$M,CS$16,'2a. Database N flows'!$P:$P,CS$15)</f>
        <v>0</v>
      </c>
      <c r="CT20" s="293">
        <f>SUMIFS('2a. Database N flows'!$N:$N,'2a. Database N flows'!$G:$G,$B20,'2a. Database N flows'!$D:$D,"&lt;&gt;"&amp;$B20,'2a. Database N flows'!$M:$M,CT$16,'2a. Database N flows'!$P:$P,CT$15)</f>
        <v>0</v>
      </c>
      <c r="CU20" s="293">
        <f>SUMIFS('2a. Database N flows'!$N:$N,'2a. Database N flows'!$G:$G,$B20,'2a. Database N flows'!$D:$D,"&lt;&gt;"&amp;$B20,'2a. Database N flows'!$M:$M,CU$16,'2a. Database N flows'!$P:$P,CU$15)</f>
        <v>0</v>
      </c>
      <c r="CV20" s="296">
        <f>SUMIFS('2a. Database N flows'!$N:$N,'2a. Database N flows'!$G:$G,$B20,'2a. Database N flows'!$D:$D,"&lt;&gt;"&amp;$B20,'2a. Database N flows'!$P:$P,CV$15)</f>
        <v>0</v>
      </c>
      <c r="CY20" s="410"/>
    </row>
    <row r="21" spans="2:103" hidden="1" outlineLevel="1" x14ac:dyDescent="0.25">
      <c r="B21" s="403" t="s">
        <v>92</v>
      </c>
      <c r="D21" s="292" t="s">
        <v>891</v>
      </c>
      <c r="E21" s="293">
        <f>SUMIFS('2a. Database N flows'!$N:$N,'2a. Database N flows'!$G:$G,$B21,'2a. Database N flows'!$D:$D,"&lt;&gt;"&amp;$B21,'2a. Database N flows'!$M:$M,E$16,'2a. Database N flows'!$P:$P,E$15)</f>
        <v>0</v>
      </c>
      <c r="F21" s="293">
        <f>SUMIFS('2a. Database N flows'!$N:$N,'2a. Database N flows'!$G:$G,$B21,'2a. Database N flows'!$D:$D,"&lt;&gt;"&amp;$B21,'2a. Database N flows'!$M:$M,F$16,'2a. Database N flows'!$P:$P,F$15)</f>
        <v>0</v>
      </c>
      <c r="G21" s="293">
        <f>SUMIFS('2a. Database N flows'!$N:$N,'2a. Database N flows'!$G:$G,$B21,'2a. Database N flows'!$D:$D,"&lt;&gt;"&amp;$B21,'2a. Database N flows'!$M:$M,G$16,'2a. Database N flows'!$P:$P,G$15)</f>
        <v>0</v>
      </c>
      <c r="H21" s="293">
        <f>SUMIFS('2a. Database N flows'!$N:$N,'2a. Database N flows'!$G:$G,$B21,'2a. Database N flows'!$D:$D,"&lt;&gt;"&amp;$B21,'2a. Database N flows'!$M:$M,H$16,'2a. Database N flows'!$P:$P,H$15)</f>
        <v>0</v>
      </c>
      <c r="I21" s="293">
        <f>SUMIFS('2a. Database N flows'!$N:$N,'2a. Database N flows'!$G:$G,$B21,'2a. Database N flows'!$D:$D,"&lt;&gt;"&amp;$B21,'2a. Database N flows'!$M:$M,I$16,'2a. Database N flows'!$P:$P,I$15)</f>
        <v>0</v>
      </c>
      <c r="J21" s="293">
        <f>SUMIFS('2a. Database N flows'!$N:$N,'2a. Database N flows'!$G:$G,$B21,'2a. Database N flows'!$D:$D,"&lt;&gt;"&amp;$B21,'2a. Database N flows'!$M:$M,J$16,'2a. Database N flows'!$P:$P,J$15)</f>
        <v>0</v>
      </c>
      <c r="K21" s="293">
        <f>SUMIFS('2a. Database N flows'!$N:$N,'2a. Database N flows'!$G:$G,$B21,'2a. Database N flows'!$D:$D,"&lt;&gt;"&amp;$B21,'2a. Database N flows'!$M:$M,K$16,'2a. Database N flows'!$P:$P,K$15)</f>
        <v>0</v>
      </c>
      <c r="L21" s="296">
        <f>SUMIFS('2a. Database N flows'!$N:$N,'2a. Database N flows'!$G:$G,$B21,'2a. Database N flows'!$D:$D,"&lt;&gt;"&amp;$B21,'2a. Database N flows'!$P:$P,L$15)</f>
        <v>0</v>
      </c>
      <c r="M21" s="293">
        <f>SUMIFS('2a. Database N flows'!$N:$N,'2a. Database N flows'!$G:$G,$B21,'2a. Database N flows'!$D:$D,"&lt;&gt;"&amp;$B21,'2a. Database N flows'!$M:$M,M$16,'2a. Database N flows'!$P:$P,M$15)</f>
        <v>0</v>
      </c>
      <c r="N21" s="293">
        <f>SUMIFS('2a. Database N flows'!$N:$N,'2a. Database N flows'!$G:$G,$B21,'2a. Database N flows'!$D:$D,"&lt;&gt;"&amp;$B21,'2a. Database N flows'!$M:$M,N$16,'2a. Database N flows'!$P:$P,N$15)</f>
        <v>0</v>
      </c>
      <c r="O21" s="293">
        <f>SUMIFS('2a. Database N flows'!$N:$N,'2a. Database N flows'!$G:$G,$B21,'2a. Database N flows'!$D:$D,"&lt;&gt;"&amp;$B21,'2a. Database N flows'!$M:$M,O$16,'2a. Database N flows'!$P:$P,O$15)</f>
        <v>0</v>
      </c>
      <c r="P21" s="293">
        <f>SUMIFS('2a. Database N flows'!$N:$N,'2a. Database N flows'!$G:$G,$B21,'2a. Database N flows'!$D:$D,"&lt;&gt;"&amp;$B21,'2a. Database N flows'!$M:$M,P$16,'2a. Database N flows'!$P:$P,P$15)</f>
        <v>0</v>
      </c>
      <c r="Q21" s="293">
        <f>SUMIFS('2a. Database N flows'!$N:$N,'2a. Database N flows'!$G:$G,$B21,'2a. Database N flows'!$D:$D,"&lt;&gt;"&amp;$B21,'2a. Database N flows'!$M:$M,Q$16,'2a. Database N flows'!$P:$P,Q$15)</f>
        <v>0</v>
      </c>
      <c r="R21" s="293">
        <f>SUMIFS('2a. Database N flows'!$N:$N,'2a. Database N flows'!$G:$G,$B21,'2a. Database N flows'!$D:$D,"&lt;&gt;"&amp;$B21,'2a. Database N flows'!$M:$M,R$16,'2a. Database N flows'!$P:$P,R$15)</f>
        <v>0</v>
      </c>
      <c r="S21" s="293">
        <f>SUMIFS('2a. Database N flows'!$N:$N,'2a. Database N flows'!$G:$G,$B21,'2a. Database N flows'!$D:$D,"&lt;&gt;"&amp;$B21,'2a. Database N flows'!$M:$M,S$16,'2a. Database N flows'!$P:$P,S$15)</f>
        <v>0</v>
      </c>
      <c r="T21" s="296">
        <f>SUMIFS('2a. Database N flows'!$N:$N,'2a. Database N flows'!$G:$G,$B21,'2a. Database N flows'!$D:$D,"&lt;&gt;"&amp;$B21,'2a. Database N flows'!$P:$P,T$15)</f>
        <v>0</v>
      </c>
      <c r="U21" s="293">
        <f>SUMIFS('2a. Database N flows'!$N:$N,'2a. Database N flows'!$G:$G,$B21,'2a. Database N flows'!$D:$D,"&lt;&gt;"&amp;$B21,'2a. Database N flows'!$M:$M,U$16,'2a. Database N flows'!$P:$P,U$15)</f>
        <v>0</v>
      </c>
      <c r="V21" s="293">
        <f>SUMIFS('2a. Database N flows'!$N:$N,'2a. Database N flows'!$G:$G,$B21,'2a. Database N flows'!$D:$D,"&lt;&gt;"&amp;$B21,'2a. Database N flows'!$M:$M,V$16,'2a. Database N flows'!$P:$P,V$15)</f>
        <v>0</v>
      </c>
      <c r="W21" s="293">
        <f>SUMIFS('2a. Database N flows'!$N:$N,'2a. Database N flows'!$G:$G,$B21,'2a. Database N flows'!$D:$D,"&lt;&gt;"&amp;$B21,'2a. Database N flows'!$M:$M,W$16,'2a. Database N flows'!$P:$P,W$15)</f>
        <v>0</v>
      </c>
      <c r="X21" s="293">
        <f>SUMIFS('2a. Database N flows'!$N:$N,'2a. Database N flows'!$G:$G,$B21,'2a. Database N flows'!$D:$D,"&lt;&gt;"&amp;$B21,'2a. Database N flows'!$M:$M,X$16,'2a. Database N flows'!$P:$P,X$15)</f>
        <v>0</v>
      </c>
      <c r="Y21" s="293">
        <f>SUMIFS('2a. Database N flows'!$N:$N,'2a. Database N flows'!$G:$G,$B21,'2a. Database N flows'!$D:$D,"&lt;&gt;"&amp;$B21,'2a. Database N flows'!$M:$M,Y$16,'2a. Database N flows'!$P:$P,Y$15)</f>
        <v>0</v>
      </c>
      <c r="Z21" s="293">
        <f>SUMIFS('2a. Database N flows'!$N:$N,'2a. Database N flows'!$G:$G,$B21,'2a. Database N flows'!$D:$D,"&lt;&gt;"&amp;$B21,'2a. Database N flows'!$M:$M,Z$16,'2a. Database N flows'!$P:$P,Z$15)</f>
        <v>0</v>
      </c>
      <c r="AA21" s="293">
        <f>SUMIFS('2a. Database N flows'!$N:$N,'2a. Database N flows'!$G:$G,$B21,'2a. Database N flows'!$D:$D,"&lt;&gt;"&amp;$B21,'2a. Database N flows'!$M:$M,AA$16,'2a. Database N flows'!$P:$P,AA$15)</f>
        <v>0</v>
      </c>
      <c r="AB21" s="296">
        <f>SUMIFS('2a. Database N flows'!$N:$N,'2a. Database N flows'!$G:$G,$B21,'2a. Database N flows'!$D:$D,"&lt;&gt;"&amp;$B21,'2a. Database N flows'!$P:$P,AB$15)</f>
        <v>0</v>
      </c>
      <c r="AC21" s="293">
        <f>SUMIFS('2a. Database N flows'!$N:$N,'2a. Database N flows'!$G:$G,$B21,'2a. Database N flows'!$D:$D,"&lt;&gt;"&amp;$B21,'2a. Database N flows'!$M:$M,AC$16,'2a. Database N flows'!$P:$P,AC$15)</f>
        <v>0</v>
      </c>
      <c r="AD21" s="293">
        <f>SUMIFS('2a. Database N flows'!$N:$N,'2a. Database N flows'!$G:$G,$B21,'2a. Database N flows'!$D:$D,"&lt;&gt;"&amp;$B21,'2a. Database N flows'!$M:$M,AD$16,'2a. Database N flows'!$P:$P,AD$15)</f>
        <v>0</v>
      </c>
      <c r="AE21" s="293">
        <f>SUMIFS('2a. Database N flows'!$N:$N,'2a. Database N flows'!$G:$G,$B21,'2a. Database N flows'!$D:$D,"&lt;&gt;"&amp;$B21,'2a. Database N flows'!$M:$M,AE$16,'2a. Database N flows'!$P:$P,AE$15)</f>
        <v>0</v>
      </c>
      <c r="AF21" s="293">
        <f>SUMIFS('2a. Database N flows'!$N:$N,'2a. Database N flows'!$G:$G,$B21,'2a. Database N flows'!$D:$D,"&lt;&gt;"&amp;$B21,'2a. Database N flows'!$M:$M,AF$16,'2a. Database N flows'!$P:$P,AF$15)</f>
        <v>0</v>
      </c>
      <c r="AG21" s="293">
        <f>SUMIFS('2a. Database N flows'!$N:$N,'2a. Database N flows'!$G:$G,$B21,'2a. Database N flows'!$D:$D,"&lt;&gt;"&amp;$B21,'2a. Database N flows'!$M:$M,AG$16,'2a. Database N flows'!$P:$P,AG$15)</f>
        <v>0</v>
      </c>
      <c r="AH21" s="293">
        <f>SUMIFS('2a. Database N flows'!$N:$N,'2a. Database N flows'!$G:$G,$B21,'2a. Database N flows'!$D:$D,"&lt;&gt;"&amp;$B21,'2a. Database N flows'!$M:$M,AH$16,'2a. Database N flows'!$P:$P,AH$15)</f>
        <v>0</v>
      </c>
      <c r="AI21" s="293">
        <f>SUMIFS('2a. Database N flows'!$N:$N,'2a. Database N flows'!$G:$G,$B21,'2a. Database N flows'!$D:$D,"&lt;&gt;"&amp;$B21,'2a. Database N flows'!$M:$M,AI$16,'2a. Database N flows'!$P:$P,AI$15)</f>
        <v>0</v>
      </c>
      <c r="AJ21" s="296">
        <f>SUMIFS('2a. Database N flows'!$N:$N,'2a. Database N flows'!$G:$G,$B21,'2a. Database N flows'!$D:$D,"&lt;&gt;"&amp;$B21,'2a. Database N flows'!$P:$P,AJ$15)</f>
        <v>0</v>
      </c>
      <c r="AK21" s="293">
        <f>SUMIFS('2a. Database N flows'!$N:$N,'2a. Database N flows'!$G:$G,$B21,'2a. Database N flows'!$D:$D,"&lt;&gt;"&amp;$B21,'2a. Database N flows'!$M:$M,AK$16,'2a. Database N flows'!$P:$P,AK$15)</f>
        <v>0</v>
      </c>
      <c r="AL21" s="293">
        <f>SUMIFS('2a. Database N flows'!$N:$N,'2a. Database N flows'!$G:$G,$B21,'2a. Database N flows'!$D:$D,"&lt;&gt;"&amp;$B21,'2a. Database N flows'!$M:$M,AL$16,'2a. Database N flows'!$P:$P,AL$15)</f>
        <v>0</v>
      </c>
      <c r="AM21" s="293">
        <f>SUMIFS('2a. Database N flows'!$N:$N,'2a. Database N flows'!$G:$G,$B21,'2a. Database N flows'!$D:$D,"&lt;&gt;"&amp;$B21,'2a. Database N flows'!$M:$M,AM$16,'2a. Database N flows'!$P:$P,AM$15)</f>
        <v>0</v>
      </c>
      <c r="AN21" s="293">
        <f>SUMIFS('2a. Database N flows'!$N:$N,'2a. Database N flows'!$G:$G,$B21,'2a. Database N flows'!$D:$D,"&lt;&gt;"&amp;$B21,'2a. Database N flows'!$M:$M,AN$16,'2a. Database N flows'!$P:$P,AN$15)</f>
        <v>0</v>
      </c>
      <c r="AO21" s="293">
        <f>SUMIFS('2a. Database N flows'!$N:$N,'2a. Database N flows'!$G:$G,$B21,'2a. Database N flows'!$D:$D,"&lt;&gt;"&amp;$B21,'2a. Database N flows'!$M:$M,AO$16,'2a. Database N flows'!$P:$P,AO$15)</f>
        <v>0</v>
      </c>
      <c r="AP21" s="293">
        <f>SUMIFS('2a. Database N flows'!$N:$N,'2a. Database N flows'!$G:$G,$B21,'2a. Database N flows'!$D:$D,"&lt;&gt;"&amp;$B21,'2a. Database N flows'!$M:$M,AP$16,'2a. Database N flows'!$P:$P,AP$15)</f>
        <v>0</v>
      </c>
      <c r="AQ21" s="293">
        <f>SUMIFS('2a. Database N flows'!$N:$N,'2a. Database N flows'!$G:$G,$B21,'2a. Database N flows'!$D:$D,"&lt;&gt;"&amp;$B21,'2a. Database N flows'!$M:$M,AQ$16,'2a. Database N flows'!$P:$P,AQ$15)</f>
        <v>0</v>
      </c>
      <c r="AR21" s="296">
        <f>SUMIFS('2a. Database N flows'!$N:$N,'2a. Database N flows'!$G:$G,$B21,'2a. Database N flows'!$D:$D,"&lt;&gt;"&amp;$B21,'2a. Database N flows'!$P:$P,AR$15)</f>
        <v>0</v>
      </c>
      <c r="AS21" s="293">
        <f>SUMIFS('2a. Database N flows'!$N:$N,'2a. Database N flows'!$G:$G,$B21,'2a. Database N flows'!$D:$D,"&lt;&gt;"&amp;$B21,'2a. Database N flows'!$M:$M,AS$16,'2a. Database N flows'!$P:$P,AS$15)</f>
        <v>0</v>
      </c>
      <c r="AT21" s="293">
        <f>SUMIFS('2a. Database N flows'!$N:$N,'2a. Database N flows'!$G:$G,$B21,'2a. Database N flows'!$D:$D,"&lt;&gt;"&amp;$B21,'2a. Database N flows'!$M:$M,AT$16,'2a. Database N flows'!$P:$P,AT$15)</f>
        <v>0</v>
      </c>
      <c r="AU21" s="293">
        <f>SUMIFS('2a. Database N flows'!$N:$N,'2a. Database N flows'!$G:$G,$B21,'2a. Database N flows'!$D:$D,"&lt;&gt;"&amp;$B21,'2a. Database N flows'!$M:$M,AU$16,'2a. Database N flows'!$P:$P,AU$15)</f>
        <v>0</v>
      </c>
      <c r="AV21" s="293">
        <f>SUMIFS('2a. Database N flows'!$N:$N,'2a. Database N flows'!$G:$G,$B21,'2a. Database N flows'!$D:$D,"&lt;&gt;"&amp;$B21,'2a. Database N flows'!$M:$M,AV$16,'2a. Database N flows'!$P:$P,AV$15)</f>
        <v>0</v>
      </c>
      <c r="AW21" s="293">
        <f>SUMIFS('2a. Database N flows'!$N:$N,'2a. Database N flows'!$G:$G,$B21,'2a. Database N flows'!$D:$D,"&lt;&gt;"&amp;$B21,'2a. Database N flows'!$M:$M,AW$16,'2a. Database N flows'!$P:$P,AW$15)</f>
        <v>0</v>
      </c>
      <c r="AX21" s="293">
        <f>SUMIFS('2a. Database N flows'!$N:$N,'2a. Database N flows'!$G:$G,$B21,'2a. Database N flows'!$D:$D,"&lt;&gt;"&amp;$B21,'2a. Database N flows'!$M:$M,AX$16,'2a. Database N flows'!$P:$P,AX$15)</f>
        <v>0</v>
      </c>
      <c r="AY21" s="293">
        <f>SUMIFS('2a. Database N flows'!$N:$N,'2a. Database N flows'!$G:$G,$B21,'2a. Database N flows'!$D:$D,"&lt;&gt;"&amp;$B21,'2a. Database N flows'!$M:$M,AY$16,'2a. Database N flows'!$P:$P,AY$15)</f>
        <v>0</v>
      </c>
      <c r="AZ21" s="296">
        <f>SUMIFS('2a. Database N flows'!$N:$N,'2a. Database N flows'!$G:$G,$B21,'2a. Database N flows'!$D:$D,"&lt;&gt;"&amp;$B21,'2a. Database N flows'!$P:$P,AZ$15)</f>
        <v>0</v>
      </c>
      <c r="BA21" s="293">
        <f>SUMIFS('2a. Database N flows'!$N:$N,'2a. Database N flows'!$G:$G,$B21,'2a. Database N flows'!$D:$D,"&lt;&gt;"&amp;$B21,'2a. Database N flows'!$M:$M,BA$16,'2a. Database N flows'!$P:$P,BA$15)</f>
        <v>0</v>
      </c>
      <c r="BB21" s="293">
        <f>SUMIFS('2a. Database N flows'!$N:$N,'2a. Database N flows'!$G:$G,$B21,'2a. Database N flows'!$D:$D,"&lt;&gt;"&amp;$B21,'2a. Database N flows'!$M:$M,BB$16,'2a. Database N flows'!$P:$P,BB$15)</f>
        <v>0</v>
      </c>
      <c r="BC21" s="293">
        <f>SUMIFS('2a. Database N flows'!$N:$N,'2a. Database N flows'!$G:$G,$B21,'2a. Database N flows'!$D:$D,"&lt;&gt;"&amp;$B21,'2a. Database N flows'!$M:$M,BC$16,'2a. Database N flows'!$P:$P,BC$15)</f>
        <v>0</v>
      </c>
      <c r="BD21" s="293">
        <f>SUMIFS('2a. Database N flows'!$N:$N,'2a. Database N flows'!$G:$G,$B21,'2a. Database N flows'!$D:$D,"&lt;&gt;"&amp;$B21,'2a. Database N flows'!$M:$M,BD$16,'2a. Database N flows'!$P:$P,BD$15)</f>
        <v>0</v>
      </c>
      <c r="BE21" s="293">
        <f>SUMIFS('2a. Database N flows'!$N:$N,'2a. Database N flows'!$G:$G,$B21,'2a. Database N flows'!$D:$D,"&lt;&gt;"&amp;$B21,'2a. Database N flows'!$M:$M,BE$16,'2a. Database N flows'!$P:$P,BE$15)</f>
        <v>0</v>
      </c>
      <c r="BF21" s="293">
        <f>SUMIFS('2a. Database N flows'!$N:$N,'2a. Database N flows'!$G:$G,$B21,'2a. Database N flows'!$D:$D,"&lt;&gt;"&amp;$B21,'2a. Database N flows'!$M:$M,BF$16,'2a. Database N flows'!$P:$P,BF$15)</f>
        <v>0</v>
      </c>
      <c r="BG21" s="293">
        <f>SUMIFS('2a. Database N flows'!$N:$N,'2a. Database N flows'!$G:$G,$B21,'2a. Database N flows'!$D:$D,"&lt;&gt;"&amp;$B21,'2a. Database N flows'!$M:$M,BG$16,'2a. Database N flows'!$P:$P,BG$15)</f>
        <v>0</v>
      </c>
      <c r="BH21" s="296">
        <f>SUMIFS('2a. Database N flows'!$N:$N,'2a. Database N flows'!$G:$G,$B21,'2a. Database N flows'!$D:$D,"&lt;&gt;"&amp;$B21,'2a. Database N flows'!$P:$P,BH$15)</f>
        <v>0</v>
      </c>
      <c r="BI21" s="293">
        <f>SUMIFS('2a. Database N flows'!$N:$N,'2a. Database N flows'!$G:$G,$B21,'2a. Database N flows'!$D:$D,"&lt;&gt;"&amp;$B21,'2a. Database N flows'!$M:$M,BI$16,'2a. Database N flows'!$P:$P,BI$15)</f>
        <v>0</v>
      </c>
      <c r="BJ21" s="293">
        <f>SUMIFS('2a. Database N flows'!$N:$N,'2a. Database N flows'!$G:$G,$B21,'2a. Database N flows'!$D:$D,"&lt;&gt;"&amp;$B21,'2a. Database N flows'!$M:$M,BJ$16,'2a. Database N flows'!$P:$P,BJ$15)</f>
        <v>0</v>
      </c>
      <c r="BK21" s="293">
        <f>SUMIFS('2a. Database N flows'!$N:$N,'2a. Database N flows'!$G:$G,$B21,'2a. Database N flows'!$D:$D,"&lt;&gt;"&amp;$B21,'2a. Database N flows'!$M:$M,BK$16,'2a. Database N flows'!$P:$P,BK$15)</f>
        <v>0</v>
      </c>
      <c r="BL21" s="293">
        <f>SUMIFS('2a. Database N flows'!$N:$N,'2a. Database N flows'!$G:$G,$B21,'2a. Database N flows'!$D:$D,"&lt;&gt;"&amp;$B21,'2a. Database N flows'!$M:$M,BL$16,'2a. Database N flows'!$P:$P,BL$15)</f>
        <v>0</v>
      </c>
      <c r="BM21" s="293">
        <f>SUMIFS('2a. Database N flows'!$N:$N,'2a. Database N flows'!$G:$G,$B21,'2a. Database N flows'!$D:$D,"&lt;&gt;"&amp;$B21,'2a. Database N flows'!$M:$M,BM$16,'2a. Database N flows'!$P:$P,BM$15)</f>
        <v>0</v>
      </c>
      <c r="BN21" s="293">
        <f>SUMIFS('2a. Database N flows'!$N:$N,'2a. Database N flows'!$G:$G,$B21,'2a. Database N flows'!$D:$D,"&lt;&gt;"&amp;$B21,'2a. Database N flows'!$M:$M,BN$16,'2a. Database N flows'!$P:$P,BN$15)</f>
        <v>0</v>
      </c>
      <c r="BO21" s="293">
        <f>SUMIFS('2a. Database N flows'!$N:$N,'2a. Database N flows'!$G:$G,$B21,'2a. Database N flows'!$D:$D,"&lt;&gt;"&amp;$B21,'2a. Database N flows'!$M:$M,BO$16,'2a. Database N flows'!$P:$P,BO$15)</f>
        <v>0</v>
      </c>
      <c r="BP21" s="296">
        <f>SUMIFS('2a. Database N flows'!$N:$N,'2a. Database N flows'!$G:$G,$B21,'2a. Database N flows'!$D:$D,"&lt;&gt;"&amp;$B21,'2a. Database N flows'!$P:$P,BP$15)</f>
        <v>0</v>
      </c>
      <c r="BQ21" s="293">
        <f>SUMIFS('2a. Database N flows'!$N:$N,'2a. Database N flows'!$G:$G,$B21,'2a. Database N flows'!$D:$D,"&lt;&gt;"&amp;$B21,'2a. Database N flows'!$M:$M,BQ$16,'2a. Database N flows'!$P:$P,BQ$15)</f>
        <v>0</v>
      </c>
      <c r="BR21" s="293">
        <f>SUMIFS('2a. Database N flows'!$N:$N,'2a. Database N flows'!$G:$G,$B21,'2a. Database N flows'!$D:$D,"&lt;&gt;"&amp;$B21,'2a. Database N flows'!$M:$M,BR$16,'2a. Database N flows'!$P:$P,BR$15)</f>
        <v>0</v>
      </c>
      <c r="BS21" s="293">
        <f>SUMIFS('2a. Database N flows'!$N:$N,'2a. Database N flows'!$G:$G,$B21,'2a. Database N flows'!$D:$D,"&lt;&gt;"&amp;$B21,'2a. Database N flows'!$M:$M,BS$16,'2a. Database N flows'!$P:$P,BS$15)</f>
        <v>0</v>
      </c>
      <c r="BT21" s="293">
        <f>SUMIFS('2a. Database N flows'!$N:$N,'2a. Database N flows'!$G:$G,$B21,'2a. Database N flows'!$D:$D,"&lt;&gt;"&amp;$B21,'2a. Database N flows'!$M:$M,BT$16,'2a. Database N flows'!$P:$P,BT$15)</f>
        <v>0</v>
      </c>
      <c r="BU21" s="293">
        <f>SUMIFS('2a. Database N flows'!$N:$N,'2a. Database N flows'!$G:$G,$B21,'2a. Database N flows'!$D:$D,"&lt;&gt;"&amp;$B21,'2a. Database N flows'!$M:$M,BU$16,'2a. Database N flows'!$P:$P,BU$15)</f>
        <v>0</v>
      </c>
      <c r="BV21" s="293">
        <f>SUMIFS('2a. Database N flows'!$N:$N,'2a. Database N flows'!$G:$G,$B21,'2a. Database N flows'!$D:$D,"&lt;&gt;"&amp;$B21,'2a. Database N flows'!$M:$M,BV$16,'2a. Database N flows'!$P:$P,BV$15)</f>
        <v>0</v>
      </c>
      <c r="BW21" s="293">
        <f>SUMIFS('2a. Database N flows'!$N:$N,'2a. Database N flows'!$G:$G,$B21,'2a. Database N flows'!$D:$D,"&lt;&gt;"&amp;$B21,'2a. Database N flows'!$M:$M,BW$16,'2a. Database N flows'!$P:$P,BW$15)</f>
        <v>0</v>
      </c>
      <c r="BX21" s="296">
        <f>SUMIFS('2a. Database N flows'!$N:$N,'2a. Database N flows'!$G:$G,$B21,'2a. Database N flows'!$D:$D,"&lt;&gt;"&amp;$B21,'2a. Database N flows'!$P:$P,BX$15)</f>
        <v>0</v>
      </c>
      <c r="BY21" s="293">
        <f>SUMIFS('2a. Database N flows'!$N:$N,'2a. Database N flows'!$G:$G,$B21,'2a. Database N flows'!$D:$D,"&lt;&gt;"&amp;$B21,'2a. Database N flows'!$M:$M,BY$16,'2a. Database N flows'!$P:$P,BY$15)</f>
        <v>0</v>
      </c>
      <c r="BZ21" s="293">
        <f>SUMIFS('2a. Database N flows'!$N:$N,'2a. Database N flows'!$G:$G,$B21,'2a. Database N flows'!$D:$D,"&lt;&gt;"&amp;$B21,'2a. Database N flows'!$M:$M,BZ$16,'2a. Database N flows'!$P:$P,BZ$15)</f>
        <v>0</v>
      </c>
      <c r="CA21" s="293">
        <f>SUMIFS('2a. Database N flows'!$N:$N,'2a. Database N flows'!$G:$G,$B21,'2a. Database N flows'!$D:$D,"&lt;&gt;"&amp;$B21,'2a. Database N flows'!$M:$M,CA$16,'2a. Database N flows'!$P:$P,CA$15)</f>
        <v>0</v>
      </c>
      <c r="CB21" s="293">
        <f>SUMIFS('2a. Database N flows'!$N:$N,'2a. Database N flows'!$G:$G,$B21,'2a. Database N flows'!$D:$D,"&lt;&gt;"&amp;$B21,'2a. Database N flows'!$M:$M,CB$16,'2a. Database N flows'!$P:$P,CB$15)</f>
        <v>0</v>
      </c>
      <c r="CC21" s="293">
        <f>SUMIFS('2a. Database N flows'!$N:$N,'2a. Database N flows'!$G:$G,$B21,'2a. Database N flows'!$D:$D,"&lt;&gt;"&amp;$B21,'2a. Database N flows'!$M:$M,CC$16,'2a. Database N flows'!$P:$P,CC$15)</f>
        <v>0</v>
      </c>
      <c r="CD21" s="293">
        <f>SUMIFS('2a. Database N flows'!$N:$N,'2a. Database N flows'!$G:$G,$B21,'2a. Database N flows'!$D:$D,"&lt;&gt;"&amp;$B21,'2a. Database N flows'!$M:$M,CD$16,'2a. Database N flows'!$P:$P,CD$15)</f>
        <v>0</v>
      </c>
      <c r="CE21" s="293">
        <f>SUMIFS('2a. Database N flows'!$N:$N,'2a. Database N flows'!$G:$G,$B21,'2a. Database N flows'!$D:$D,"&lt;&gt;"&amp;$B21,'2a. Database N flows'!$M:$M,CE$16,'2a. Database N flows'!$P:$P,CE$15)</f>
        <v>0</v>
      </c>
      <c r="CF21" s="296">
        <f>SUMIFS('2a. Database N flows'!$N:$N,'2a. Database N flows'!$G:$G,$B21,'2a. Database N flows'!$D:$D,"&lt;&gt;"&amp;$B21,'2a. Database N flows'!$P:$P,CF$15)</f>
        <v>0</v>
      </c>
      <c r="CG21" s="293">
        <f>SUMIFS('2a. Database N flows'!$N:$N,'2a. Database N flows'!$G:$G,$B21,'2a. Database N flows'!$D:$D,"&lt;&gt;"&amp;$B21,'2a. Database N flows'!$M:$M,CG$16,'2a. Database N flows'!$P:$P,CG$15)</f>
        <v>0</v>
      </c>
      <c r="CH21" s="293">
        <f>SUMIFS('2a. Database N flows'!$N:$N,'2a. Database N flows'!$G:$G,$B21,'2a. Database N flows'!$D:$D,"&lt;&gt;"&amp;$B21,'2a. Database N flows'!$M:$M,CH$16,'2a. Database N flows'!$P:$P,CH$15)</f>
        <v>0</v>
      </c>
      <c r="CI21" s="293">
        <f>SUMIFS('2a. Database N flows'!$N:$N,'2a. Database N flows'!$G:$G,$B21,'2a. Database N flows'!$D:$D,"&lt;&gt;"&amp;$B21,'2a. Database N flows'!$M:$M,CI$16,'2a. Database N flows'!$P:$P,CI$15)</f>
        <v>0</v>
      </c>
      <c r="CJ21" s="293">
        <f>SUMIFS('2a. Database N flows'!$N:$N,'2a. Database N flows'!$G:$G,$B21,'2a. Database N flows'!$D:$D,"&lt;&gt;"&amp;$B21,'2a. Database N flows'!$M:$M,CJ$16,'2a. Database N flows'!$P:$P,CJ$15)</f>
        <v>0</v>
      </c>
      <c r="CK21" s="293">
        <f>SUMIFS('2a. Database N flows'!$N:$N,'2a. Database N flows'!$G:$G,$B21,'2a. Database N flows'!$D:$D,"&lt;&gt;"&amp;$B21,'2a. Database N flows'!$M:$M,CK$16,'2a. Database N flows'!$P:$P,CK$15)</f>
        <v>0</v>
      </c>
      <c r="CL21" s="293">
        <f>SUMIFS('2a. Database N flows'!$N:$N,'2a. Database N flows'!$G:$G,$B21,'2a. Database N flows'!$D:$D,"&lt;&gt;"&amp;$B21,'2a. Database N flows'!$M:$M,CL$16,'2a. Database N flows'!$P:$P,CL$15)</f>
        <v>0</v>
      </c>
      <c r="CM21" s="293">
        <f>SUMIFS('2a. Database N flows'!$N:$N,'2a. Database N flows'!$G:$G,$B21,'2a. Database N flows'!$D:$D,"&lt;&gt;"&amp;$B21,'2a. Database N flows'!$M:$M,CM$16,'2a. Database N flows'!$P:$P,CM$15)</f>
        <v>0</v>
      </c>
      <c r="CN21" s="296">
        <f>SUMIFS('2a. Database N flows'!$N:$N,'2a. Database N flows'!$G:$G,$B21,'2a. Database N flows'!$D:$D,"&lt;&gt;"&amp;$B21,'2a. Database N flows'!$P:$P,CN$15)</f>
        <v>0</v>
      </c>
      <c r="CO21" s="293">
        <f>SUMIFS('2a. Database N flows'!$N:$N,'2a. Database N flows'!$G:$G,$B21,'2a. Database N flows'!$D:$D,"&lt;&gt;"&amp;$B21,'2a. Database N flows'!$M:$M,CO$16,'2a. Database N flows'!$P:$P,CO$15)</f>
        <v>0</v>
      </c>
      <c r="CP21" s="293">
        <f>SUMIFS('2a. Database N flows'!$N:$N,'2a. Database N flows'!$G:$G,$B21,'2a. Database N flows'!$D:$D,"&lt;&gt;"&amp;$B21,'2a. Database N flows'!$M:$M,CP$16,'2a. Database N flows'!$P:$P,CP$15)</f>
        <v>0</v>
      </c>
      <c r="CQ21" s="293">
        <f>SUMIFS('2a. Database N flows'!$N:$N,'2a. Database N flows'!$G:$G,$B21,'2a. Database N flows'!$D:$D,"&lt;&gt;"&amp;$B21,'2a. Database N flows'!$M:$M,CQ$16,'2a. Database N flows'!$P:$P,CQ$15)</f>
        <v>0</v>
      </c>
      <c r="CR21" s="293">
        <f>SUMIFS('2a. Database N flows'!$N:$N,'2a. Database N flows'!$G:$G,$B21,'2a. Database N flows'!$D:$D,"&lt;&gt;"&amp;$B21,'2a. Database N flows'!$M:$M,CR$16,'2a. Database N flows'!$P:$P,CR$15)</f>
        <v>0</v>
      </c>
      <c r="CS21" s="293">
        <f>SUMIFS('2a. Database N flows'!$N:$N,'2a. Database N flows'!$G:$G,$B21,'2a. Database N flows'!$D:$D,"&lt;&gt;"&amp;$B21,'2a. Database N flows'!$M:$M,CS$16,'2a. Database N flows'!$P:$P,CS$15)</f>
        <v>0</v>
      </c>
      <c r="CT21" s="293">
        <f>SUMIFS('2a. Database N flows'!$N:$N,'2a. Database N flows'!$G:$G,$B21,'2a. Database N flows'!$D:$D,"&lt;&gt;"&amp;$B21,'2a. Database N flows'!$M:$M,CT$16,'2a. Database N flows'!$P:$P,CT$15)</f>
        <v>0</v>
      </c>
      <c r="CU21" s="293">
        <f>SUMIFS('2a. Database N flows'!$N:$N,'2a. Database N flows'!$G:$G,$B21,'2a. Database N flows'!$D:$D,"&lt;&gt;"&amp;$B21,'2a. Database N flows'!$M:$M,CU$16,'2a. Database N flows'!$P:$P,CU$15)</f>
        <v>0</v>
      </c>
      <c r="CV21" s="296">
        <f>SUMIFS('2a. Database N flows'!$N:$N,'2a. Database N flows'!$G:$G,$B21,'2a. Database N flows'!$D:$D,"&lt;&gt;"&amp;$B21,'2a. Database N flows'!$P:$P,CV$15)</f>
        <v>0</v>
      </c>
      <c r="CY21" s="410"/>
    </row>
    <row r="22" spans="2:103" hidden="1" outlineLevel="1" x14ac:dyDescent="0.25">
      <c r="B22" s="403" t="s">
        <v>115</v>
      </c>
      <c r="D22" s="292" t="s">
        <v>893</v>
      </c>
      <c r="E22" s="293">
        <f>SUMIFS('2a. Database N flows'!$N:$N,'2a. Database N flows'!$G:$G,$B22,'2a. Database N flows'!$D:$D,"&lt;&gt;"&amp;$B22,'2a. Database N flows'!$M:$M,E$16,'2a. Database N flows'!$P:$P,E$15)</f>
        <v>0</v>
      </c>
      <c r="F22" s="293">
        <f>SUMIFS('2a. Database N flows'!$N:$N,'2a. Database N flows'!$G:$G,$B22,'2a. Database N flows'!$D:$D,"&lt;&gt;"&amp;$B22,'2a. Database N flows'!$M:$M,F$16,'2a. Database N flows'!$P:$P,F$15)</f>
        <v>0</v>
      </c>
      <c r="G22" s="293">
        <f>SUMIFS('2a. Database N flows'!$N:$N,'2a. Database N flows'!$G:$G,$B22,'2a. Database N flows'!$D:$D,"&lt;&gt;"&amp;$B22,'2a. Database N flows'!$M:$M,G$16,'2a. Database N flows'!$P:$P,G$15)</f>
        <v>0</v>
      </c>
      <c r="H22" s="293">
        <f>SUMIFS('2a. Database N flows'!$N:$N,'2a. Database N flows'!$G:$G,$B22,'2a. Database N flows'!$D:$D,"&lt;&gt;"&amp;$B22,'2a. Database N flows'!$M:$M,H$16,'2a. Database N flows'!$P:$P,H$15)</f>
        <v>3.75</v>
      </c>
      <c r="I22" s="293">
        <f>SUMIFS('2a. Database N flows'!$N:$N,'2a. Database N flows'!$G:$G,$B22,'2a. Database N flows'!$D:$D,"&lt;&gt;"&amp;$B22,'2a. Database N flows'!$M:$M,I$16,'2a. Database N flows'!$P:$P,I$15)</f>
        <v>3.75</v>
      </c>
      <c r="J22" s="293">
        <f>SUMIFS('2a. Database N flows'!$N:$N,'2a. Database N flows'!$G:$G,$B22,'2a. Database N flows'!$D:$D,"&lt;&gt;"&amp;$B22,'2a. Database N flows'!$M:$M,J$16,'2a. Database N flows'!$P:$P,J$15)</f>
        <v>3.75</v>
      </c>
      <c r="K22" s="293">
        <f>SUMIFS('2a. Database N flows'!$N:$N,'2a. Database N flows'!$G:$G,$B22,'2a. Database N flows'!$D:$D,"&lt;&gt;"&amp;$B22,'2a. Database N flows'!$M:$M,K$16,'2a. Database N flows'!$P:$P,K$15)</f>
        <v>3.75</v>
      </c>
      <c r="L22" s="296">
        <f>SUMIFS('2a. Database N flows'!$N:$N,'2a. Database N flows'!$G:$G,$B22,'2a. Database N flows'!$D:$D,"&lt;&gt;"&amp;$B22,'2a. Database N flows'!$P:$P,L$15)</f>
        <v>15</v>
      </c>
      <c r="M22" s="293">
        <f>SUMIFS('2a. Database N flows'!$N:$N,'2a. Database N flows'!$G:$G,$B22,'2a. Database N flows'!$D:$D,"&lt;&gt;"&amp;$B22,'2a. Database N flows'!$M:$M,M$16,'2a. Database N flows'!$P:$P,M$15)</f>
        <v>0</v>
      </c>
      <c r="N22" s="293">
        <f>SUMIFS('2a. Database N flows'!$N:$N,'2a. Database N flows'!$G:$G,$B22,'2a. Database N flows'!$D:$D,"&lt;&gt;"&amp;$B22,'2a. Database N flows'!$M:$M,N$16,'2a. Database N flows'!$P:$P,N$15)</f>
        <v>0</v>
      </c>
      <c r="O22" s="293">
        <f>SUMIFS('2a. Database N flows'!$N:$N,'2a. Database N flows'!$G:$G,$B22,'2a. Database N flows'!$D:$D,"&lt;&gt;"&amp;$B22,'2a. Database N flows'!$M:$M,O$16,'2a. Database N flows'!$P:$P,O$15)</f>
        <v>0</v>
      </c>
      <c r="P22" s="293">
        <f>SUMIFS('2a. Database N flows'!$N:$N,'2a. Database N flows'!$G:$G,$B22,'2a. Database N flows'!$D:$D,"&lt;&gt;"&amp;$B22,'2a. Database N flows'!$M:$M,P$16,'2a. Database N flows'!$P:$P,P$15)</f>
        <v>3</v>
      </c>
      <c r="Q22" s="293">
        <f>SUMIFS('2a. Database N flows'!$N:$N,'2a. Database N flows'!$G:$G,$B22,'2a. Database N flows'!$D:$D,"&lt;&gt;"&amp;$B22,'2a. Database N flows'!$M:$M,Q$16,'2a. Database N flows'!$P:$P,Q$15)</f>
        <v>3</v>
      </c>
      <c r="R22" s="293">
        <f>SUMIFS('2a. Database N flows'!$N:$N,'2a. Database N flows'!$G:$G,$B22,'2a. Database N flows'!$D:$D,"&lt;&gt;"&amp;$B22,'2a. Database N flows'!$M:$M,R$16,'2a. Database N flows'!$P:$P,R$15)</f>
        <v>3</v>
      </c>
      <c r="S22" s="293">
        <f>SUMIFS('2a. Database N flows'!$N:$N,'2a. Database N flows'!$G:$G,$B22,'2a. Database N flows'!$D:$D,"&lt;&gt;"&amp;$B22,'2a. Database N flows'!$M:$M,S$16,'2a. Database N flows'!$P:$P,S$15)</f>
        <v>3</v>
      </c>
      <c r="T22" s="296">
        <f>SUMIFS('2a. Database N flows'!$N:$N,'2a. Database N flows'!$G:$G,$B22,'2a. Database N flows'!$D:$D,"&lt;&gt;"&amp;$B22,'2a. Database N flows'!$P:$P,T$15)</f>
        <v>12</v>
      </c>
      <c r="U22" s="293">
        <f>SUMIFS('2a. Database N flows'!$N:$N,'2a. Database N flows'!$G:$G,$B22,'2a. Database N flows'!$D:$D,"&lt;&gt;"&amp;$B22,'2a. Database N flows'!$M:$M,U$16,'2a. Database N flows'!$P:$P,U$15)</f>
        <v>0</v>
      </c>
      <c r="V22" s="293">
        <f>SUMIFS('2a. Database N flows'!$N:$N,'2a. Database N flows'!$G:$G,$B22,'2a. Database N flows'!$D:$D,"&lt;&gt;"&amp;$B22,'2a. Database N flows'!$M:$M,V$16,'2a. Database N flows'!$P:$P,V$15)</f>
        <v>0</v>
      </c>
      <c r="W22" s="293">
        <f>SUMIFS('2a. Database N flows'!$N:$N,'2a. Database N flows'!$G:$G,$B22,'2a. Database N flows'!$D:$D,"&lt;&gt;"&amp;$B22,'2a. Database N flows'!$M:$M,W$16,'2a. Database N flows'!$P:$P,W$15)</f>
        <v>0</v>
      </c>
      <c r="X22" s="293">
        <f>SUMIFS('2a. Database N flows'!$N:$N,'2a. Database N flows'!$G:$G,$B22,'2a. Database N flows'!$D:$D,"&lt;&gt;"&amp;$B22,'2a. Database N flows'!$M:$M,X$16,'2a. Database N flows'!$P:$P,X$15)</f>
        <v>2.4000000000000004</v>
      </c>
      <c r="Y22" s="293">
        <f>SUMIFS('2a. Database N flows'!$N:$N,'2a. Database N flows'!$G:$G,$B22,'2a. Database N flows'!$D:$D,"&lt;&gt;"&amp;$B22,'2a. Database N flows'!$M:$M,Y$16,'2a. Database N flows'!$P:$P,Y$15)</f>
        <v>2.4000000000000004</v>
      </c>
      <c r="Z22" s="293">
        <f>SUMIFS('2a. Database N flows'!$N:$N,'2a. Database N flows'!$G:$G,$B22,'2a. Database N flows'!$D:$D,"&lt;&gt;"&amp;$B22,'2a. Database N flows'!$M:$M,Z$16,'2a. Database N flows'!$P:$P,Z$15)</f>
        <v>2.4000000000000004</v>
      </c>
      <c r="AA22" s="293">
        <f>SUMIFS('2a. Database N flows'!$N:$N,'2a. Database N flows'!$G:$G,$B22,'2a. Database N flows'!$D:$D,"&lt;&gt;"&amp;$B22,'2a. Database N flows'!$M:$M,AA$16,'2a. Database N flows'!$P:$P,AA$15)</f>
        <v>2.4000000000000004</v>
      </c>
      <c r="AB22" s="296">
        <f>SUMIFS('2a. Database N flows'!$N:$N,'2a. Database N flows'!$G:$G,$B22,'2a. Database N flows'!$D:$D,"&lt;&gt;"&amp;$B22,'2a. Database N flows'!$P:$P,AB$15)</f>
        <v>9.6</v>
      </c>
      <c r="AC22" s="293">
        <f>SUMIFS('2a. Database N flows'!$N:$N,'2a. Database N flows'!$G:$G,$B22,'2a. Database N flows'!$D:$D,"&lt;&gt;"&amp;$B22,'2a. Database N flows'!$M:$M,AC$16,'2a. Database N flows'!$P:$P,AC$15)</f>
        <v>0</v>
      </c>
      <c r="AD22" s="293">
        <f>SUMIFS('2a. Database N flows'!$N:$N,'2a. Database N flows'!$G:$G,$B22,'2a. Database N flows'!$D:$D,"&lt;&gt;"&amp;$B22,'2a. Database N flows'!$M:$M,AD$16,'2a. Database N flows'!$P:$P,AD$15)</f>
        <v>0</v>
      </c>
      <c r="AE22" s="293">
        <f>SUMIFS('2a. Database N flows'!$N:$N,'2a. Database N flows'!$G:$G,$B22,'2a. Database N flows'!$D:$D,"&lt;&gt;"&amp;$B22,'2a. Database N flows'!$M:$M,AE$16,'2a. Database N flows'!$P:$P,AE$15)</f>
        <v>0</v>
      </c>
      <c r="AF22" s="293">
        <f>SUMIFS('2a. Database N flows'!$N:$N,'2a. Database N flows'!$G:$G,$B22,'2a. Database N flows'!$D:$D,"&lt;&gt;"&amp;$B22,'2a. Database N flows'!$M:$M,AF$16,'2a. Database N flows'!$P:$P,AF$15)</f>
        <v>0</v>
      </c>
      <c r="AG22" s="293">
        <f>SUMIFS('2a. Database N flows'!$N:$N,'2a. Database N flows'!$G:$G,$B22,'2a. Database N flows'!$D:$D,"&lt;&gt;"&amp;$B22,'2a. Database N flows'!$M:$M,AG$16,'2a. Database N flows'!$P:$P,AG$15)</f>
        <v>0</v>
      </c>
      <c r="AH22" s="293">
        <f>SUMIFS('2a. Database N flows'!$N:$N,'2a. Database N flows'!$G:$G,$B22,'2a. Database N flows'!$D:$D,"&lt;&gt;"&amp;$B22,'2a. Database N flows'!$M:$M,AH$16,'2a. Database N flows'!$P:$P,AH$15)</f>
        <v>0</v>
      </c>
      <c r="AI22" s="293">
        <f>SUMIFS('2a. Database N flows'!$N:$N,'2a. Database N flows'!$G:$G,$B22,'2a. Database N flows'!$D:$D,"&lt;&gt;"&amp;$B22,'2a. Database N flows'!$M:$M,AI$16,'2a. Database N flows'!$P:$P,AI$15)</f>
        <v>0</v>
      </c>
      <c r="AJ22" s="296">
        <f>SUMIFS('2a. Database N flows'!$N:$N,'2a. Database N flows'!$G:$G,$B22,'2a. Database N flows'!$D:$D,"&lt;&gt;"&amp;$B22,'2a. Database N flows'!$P:$P,AJ$15)</f>
        <v>0</v>
      </c>
      <c r="AK22" s="293">
        <f>SUMIFS('2a. Database N flows'!$N:$N,'2a. Database N flows'!$G:$G,$B22,'2a. Database N flows'!$D:$D,"&lt;&gt;"&amp;$B22,'2a. Database N flows'!$M:$M,AK$16,'2a. Database N flows'!$P:$P,AK$15)</f>
        <v>0</v>
      </c>
      <c r="AL22" s="293">
        <f>SUMIFS('2a. Database N flows'!$N:$N,'2a. Database N flows'!$G:$G,$B22,'2a. Database N flows'!$D:$D,"&lt;&gt;"&amp;$B22,'2a. Database N flows'!$M:$M,AL$16,'2a. Database N flows'!$P:$P,AL$15)</f>
        <v>0</v>
      </c>
      <c r="AM22" s="293">
        <f>SUMIFS('2a. Database N flows'!$N:$N,'2a. Database N flows'!$G:$G,$B22,'2a. Database N flows'!$D:$D,"&lt;&gt;"&amp;$B22,'2a. Database N flows'!$M:$M,AM$16,'2a. Database N flows'!$P:$P,AM$15)</f>
        <v>0</v>
      </c>
      <c r="AN22" s="293">
        <f>SUMIFS('2a. Database N flows'!$N:$N,'2a. Database N flows'!$G:$G,$B22,'2a. Database N flows'!$D:$D,"&lt;&gt;"&amp;$B22,'2a. Database N flows'!$M:$M,AN$16,'2a. Database N flows'!$P:$P,AN$15)</f>
        <v>0</v>
      </c>
      <c r="AO22" s="293">
        <f>SUMIFS('2a. Database N flows'!$N:$N,'2a. Database N flows'!$G:$G,$B22,'2a. Database N flows'!$D:$D,"&lt;&gt;"&amp;$B22,'2a. Database N flows'!$M:$M,AO$16,'2a. Database N flows'!$P:$P,AO$15)</f>
        <v>0</v>
      </c>
      <c r="AP22" s="293">
        <f>SUMIFS('2a. Database N flows'!$N:$N,'2a. Database N flows'!$G:$G,$B22,'2a. Database N flows'!$D:$D,"&lt;&gt;"&amp;$B22,'2a. Database N flows'!$M:$M,AP$16,'2a. Database N flows'!$P:$P,AP$15)</f>
        <v>0</v>
      </c>
      <c r="AQ22" s="293">
        <f>SUMIFS('2a. Database N flows'!$N:$N,'2a. Database N flows'!$G:$G,$B22,'2a. Database N flows'!$D:$D,"&lt;&gt;"&amp;$B22,'2a. Database N flows'!$M:$M,AQ$16,'2a. Database N flows'!$P:$P,AQ$15)</f>
        <v>0</v>
      </c>
      <c r="AR22" s="296">
        <f>SUMIFS('2a. Database N flows'!$N:$N,'2a. Database N flows'!$G:$G,$B22,'2a. Database N flows'!$D:$D,"&lt;&gt;"&amp;$B22,'2a. Database N flows'!$P:$P,AR$15)</f>
        <v>0</v>
      </c>
      <c r="AS22" s="293">
        <f>SUMIFS('2a. Database N flows'!$N:$N,'2a. Database N flows'!$G:$G,$B22,'2a. Database N flows'!$D:$D,"&lt;&gt;"&amp;$B22,'2a. Database N flows'!$M:$M,AS$16,'2a. Database N flows'!$P:$P,AS$15)</f>
        <v>0</v>
      </c>
      <c r="AT22" s="293">
        <f>SUMIFS('2a. Database N flows'!$N:$N,'2a. Database N flows'!$G:$G,$B22,'2a. Database N flows'!$D:$D,"&lt;&gt;"&amp;$B22,'2a. Database N flows'!$M:$M,AT$16,'2a. Database N flows'!$P:$P,AT$15)</f>
        <v>0</v>
      </c>
      <c r="AU22" s="293">
        <f>SUMIFS('2a. Database N flows'!$N:$N,'2a. Database N flows'!$G:$G,$B22,'2a. Database N flows'!$D:$D,"&lt;&gt;"&amp;$B22,'2a. Database N flows'!$M:$M,AU$16,'2a. Database N flows'!$P:$P,AU$15)</f>
        <v>0</v>
      </c>
      <c r="AV22" s="293">
        <f>SUMIFS('2a. Database N flows'!$N:$N,'2a. Database N flows'!$G:$G,$B22,'2a. Database N flows'!$D:$D,"&lt;&gt;"&amp;$B22,'2a. Database N flows'!$M:$M,AV$16,'2a. Database N flows'!$P:$P,AV$15)</f>
        <v>0</v>
      </c>
      <c r="AW22" s="293">
        <f>SUMIFS('2a. Database N flows'!$N:$N,'2a. Database N flows'!$G:$G,$B22,'2a. Database N flows'!$D:$D,"&lt;&gt;"&amp;$B22,'2a. Database N flows'!$M:$M,AW$16,'2a. Database N flows'!$P:$P,AW$15)</f>
        <v>0</v>
      </c>
      <c r="AX22" s="293">
        <f>SUMIFS('2a. Database N flows'!$N:$N,'2a. Database N flows'!$G:$G,$B22,'2a. Database N flows'!$D:$D,"&lt;&gt;"&amp;$B22,'2a. Database N flows'!$M:$M,AX$16,'2a. Database N flows'!$P:$P,AX$15)</f>
        <v>0</v>
      </c>
      <c r="AY22" s="293">
        <f>SUMIFS('2a. Database N flows'!$N:$N,'2a. Database N flows'!$G:$G,$B22,'2a. Database N flows'!$D:$D,"&lt;&gt;"&amp;$B22,'2a. Database N flows'!$M:$M,AY$16,'2a. Database N flows'!$P:$P,AY$15)</f>
        <v>0</v>
      </c>
      <c r="AZ22" s="296">
        <f>SUMIFS('2a. Database N flows'!$N:$N,'2a. Database N flows'!$G:$G,$B22,'2a. Database N flows'!$D:$D,"&lt;&gt;"&amp;$B22,'2a. Database N flows'!$P:$P,AZ$15)</f>
        <v>0</v>
      </c>
      <c r="BA22" s="293">
        <f>SUMIFS('2a. Database N flows'!$N:$N,'2a. Database N flows'!$G:$G,$B22,'2a. Database N flows'!$D:$D,"&lt;&gt;"&amp;$B22,'2a. Database N flows'!$M:$M,BA$16,'2a. Database N flows'!$P:$P,BA$15)</f>
        <v>0</v>
      </c>
      <c r="BB22" s="293">
        <f>SUMIFS('2a. Database N flows'!$N:$N,'2a. Database N flows'!$G:$G,$B22,'2a. Database N flows'!$D:$D,"&lt;&gt;"&amp;$B22,'2a. Database N flows'!$M:$M,BB$16,'2a. Database N flows'!$P:$P,BB$15)</f>
        <v>0</v>
      </c>
      <c r="BC22" s="293">
        <f>SUMIFS('2a. Database N flows'!$N:$N,'2a. Database N flows'!$G:$G,$B22,'2a. Database N flows'!$D:$D,"&lt;&gt;"&amp;$B22,'2a. Database N flows'!$M:$M,BC$16,'2a. Database N flows'!$P:$P,BC$15)</f>
        <v>0</v>
      </c>
      <c r="BD22" s="293">
        <f>SUMIFS('2a. Database N flows'!$N:$N,'2a. Database N flows'!$G:$G,$B22,'2a. Database N flows'!$D:$D,"&lt;&gt;"&amp;$B22,'2a. Database N flows'!$M:$M,BD$16,'2a. Database N flows'!$P:$P,BD$15)</f>
        <v>0</v>
      </c>
      <c r="BE22" s="293">
        <f>SUMIFS('2a. Database N flows'!$N:$N,'2a. Database N flows'!$G:$G,$B22,'2a. Database N flows'!$D:$D,"&lt;&gt;"&amp;$B22,'2a. Database N flows'!$M:$M,BE$16,'2a. Database N flows'!$P:$P,BE$15)</f>
        <v>0</v>
      </c>
      <c r="BF22" s="293">
        <f>SUMIFS('2a. Database N flows'!$N:$N,'2a. Database N flows'!$G:$G,$B22,'2a. Database N flows'!$D:$D,"&lt;&gt;"&amp;$B22,'2a. Database N flows'!$M:$M,BF$16,'2a. Database N flows'!$P:$P,BF$15)</f>
        <v>0</v>
      </c>
      <c r="BG22" s="293">
        <f>SUMIFS('2a. Database N flows'!$N:$N,'2a. Database N flows'!$G:$G,$B22,'2a. Database N flows'!$D:$D,"&lt;&gt;"&amp;$B22,'2a. Database N flows'!$M:$M,BG$16,'2a. Database N flows'!$P:$P,BG$15)</f>
        <v>0</v>
      </c>
      <c r="BH22" s="296">
        <f>SUMIFS('2a. Database N flows'!$N:$N,'2a. Database N flows'!$G:$G,$B22,'2a. Database N flows'!$D:$D,"&lt;&gt;"&amp;$B22,'2a. Database N flows'!$P:$P,BH$15)</f>
        <v>0</v>
      </c>
      <c r="BI22" s="293">
        <f>SUMIFS('2a. Database N flows'!$N:$N,'2a. Database N flows'!$G:$G,$B22,'2a. Database N flows'!$D:$D,"&lt;&gt;"&amp;$B22,'2a. Database N flows'!$M:$M,BI$16,'2a. Database N flows'!$P:$P,BI$15)</f>
        <v>0</v>
      </c>
      <c r="BJ22" s="293">
        <f>SUMIFS('2a. Database N flows'!$N:$N,'2a. Database N flows'!$G:$G,$B22,'2a. Database N flows'!$D:$D,"&lt;&gt;"&amp;$B22,'2a. Database N flows'!$M:$M,BJ$16,'2a. Database N flows'!$P:$P,BJ$15)</f>
        <v>0</v>
      </c>
      <c r="BK22" s="293">
        <f>SUMIFS('2a. Database N flows'!$N:$N,'2a. Database N flows'!$G:$G,$B22,'2a. Database N flows'!$D:$D,"&lt;&gt;"&amp;$B22,'2a. Database N flows'!$M:$M,BK$16,'2a. Database N flows'!$P:$P,BK$15)</f>
        <v>0</v>
      </c>
      <c r="BL22" s="293">
        <f>SUMIFS('2a. Database N flows'!$N:$N,'2a. Database N flows'!$G:$G,$B22,'2a. Database N flows'!$D:$D,"&lt;&gt;"&amp;$B22,'2a. Database N flows'!$M:$M,BL$16,'2a. Database N flows'!$P:$P,BL$15)</f>
        <v>0</v>
      </c>
      <c r="BM22" s="293">
        <f>SUMIFS('2a. Database N flows'!$N:$N,'2a. Database N flows'!$G:$G,$B22,'2a. Database N flows'!$D:$D,"&lt;&gt;"&amp;$B22,'2a. Database N flows'!$M:$M,BM$16,'2a. Database N flows'!$P:$P,BM$15)</f>
        <v>0</v>
      </c>
      <c r="BN22" s="293">
        <f>SUMIFS('2a. Database N flows'!$N:$N,'2a. Database N flows'!$G:$G,$B22,'2a. Database N flows'!$D:$D,"&lt;&gt;"&amp;$B22,'2a. Database N flows'!$M:$M,BN$16,'2a. Database N flows'!$P:$P,BN$15)</f>
        <v>0</v>
      </c>
      <c r="BO22" s="293">
        <f>SUMIFS('2a. Database N flows'!$N:$N,'2a. Database N flows'!$G:$G,$B22,'2a. Database N flows'!$D:$D,"&lt;&gt;"&amp;$B22,'2a. Database N flows'!$M:$M,BO$16,'2a. Database N flows'!$P:$P,BO$15)</f>
        <v>0</v>
      </c>
      <c r="BP22" s="296">
        <f>SUMIFS('2a. Database N flows'!$N:$N,'2a. Database N flows'!$G:$G,$B22,'2a. Database N flows'!$D:$D,"&lt;&gt;"&amp;$B22,'2a. Database N flows'!$P:$P,BP$15)</f>
        <v>0</v>
      </c>
      <c r="BQ22" s="293">
        <f>SUMIFS('2a. Database N flows'!$N:$N,'2a. Database N flows'!$G:$G,$B22,'2a. Database N flows'!$D:$D,"&lt;&gt;"&amp;$B22,'2a. Database N flows'!$M:$M,BQ$16,'2a. Database N flows'!$P:$P,BQ$15)</f>
        <v>0</v>
      </c>
      <c r="BR22" s="293">
        <f>SUMIFS('2a. Database N flows'!$N:$N,'2a. Database N flows'!$G:$G,$B22,'2a. Database N flows'!$D:$D,"&lt;&gt;"&amp;$B22,'2a. Database N flows'!$M:$M,BR$16,'2a. Database N flows'!$P:$P,BR$15)</f>
        <v>0</v>
      </c>
      <c r="BS22" s="293">
        <f>SUMIFS('2a. Database N flows'!$N:$N,'2a. Database N flows'!$G:$G,$B22,'2a. Database N flows'!$D:$D,"&lt;&gt;"&amp;$B22,'2a. Database N flows'!$M:$M,BS$16,'2a. Database N flows'!$P:$P,BS$15)</f>
        <v>0</v>
      </c>
      <c r="BT22" s="293">
        <f>SUMIFS('2a. Database N flows'!$N:$N,'2a. Database N flows'!$G:$G,$B22,'2a. Database N flows'!$D:$D,"&lt;&gt;"&amp;$B22,'2a. Database N flows'!$M:$M,BT$16,'2a. Database N flows'!$P:$P,BT$15)</f>
        <v>0</v>
      </c>
      <c r="BU22" s="293">
        <f>SUMIFS('2a. Database N flows'!$N:$N,'2a. Database N flows'!$G:$G,$B22,'2a. Database N flows'!$D:$D,"&lt;&gt;"&amp;$B22,'2a. Database N flows'!$M:$M,BU$16,'2a. Database N flows'!$P:$P,BU$15)</f>
        <v>0</v>
      </c>
      <c r="BV22" s="293">
        <f>SUMIFS('2a. Database N flows'!$N:$N,'2a. Database N flows'!$G:$G,$B22,'2a. Database N flows'!$D:$D,"&lt;&gt;"&amp;$B22,'2a. Database N flows'!$M:$M,BV$16,'2a. Database N flows'!$P:$P,BV$15)</f>
        <v>0</v>
      </c>
      <c r="BW22" s="293">
        <f>SUMIFS('2a. Database N flows'!$N:$N,'2a. Database N flows'!$G:$G,$B22,'2a. Database N flows'!$D:$D,"&lt;&gt;"&amp;$B22,'2a. Database N flows'!$M:$M,BW$16,'2a. Database N flows'!$P:$P,BW$15)</f>
        <v>0</v>
      </c>
      <c r="BX22" s="296">
        <f>SUMIFS('2a. Database N flows'!$N:$N,'2a. Database N flows'!$G:$G,$B22,'2a. Database N flows'!$D:$D,"&lt;&gt;"&amp;$B22,'2a. Database N flows'!$P:$P,BX$15)</f>
        <v>0</v>
      </c>
      <c r="BY22" s="293">
        <f>SUMIFS('2a. Database N flows'!$N:$N,'2a. Database N flows'!$G:$G,$B22,'2a. Database N flows'!$D:$D,"&lt;&gt;"&amp;$B22,'2a. Database N flows'!$M:$M,BY$16,'2a. Database N flows'!$P:$P,BY$15)</f>
        <v>0</v>
      </c>
      <c r="BZ22" s="293">
        <f>SUMIFS('2a. Database N flows'!$N:$N,'2a. Database N flows'!$G:$G,$B22,'2a. Database N flows'!$D:$D,"&lt;&gt;"&amp;$B22,'2a. Database N flows'!$M:$M,BZ$16,'2a. Database N flows'!$P:$P,BZ$15)</f>
        <v>0</v>
      </c>
      <c r="CA22" s="293">
        <f>SUMIFS('2a. Database N flows'!$N:$N,'2a. Database N flows'!$G:$G,$B22,'2a. Database N flows'!$D:$D,"&lt;&gt;"&amp;$B22,'2a. Database N flows'!$M:$M,CA$16,'2a. Database N flows'!$P:$P,CA$15)</f>
        <v>0</v>
      </c>
      <c r="CB22" s="293">
        <f>SUMIFS('2a. Database N flows'!$N:$N,'2a. Database N flows'!$G:$G,$B22,'2a. Database N flows'!$D:$D,"&lt;&gt;"&amp;$B22,'2a. Database N flows'!$M:$M,CB$16,'2a. Database N flows'!$P:$P,CB$15)</f>
        <v>0</v>
      </c>
      <c r="CC22" s="293">
        <f>SUMIFS('2a. Database N flows'!$N:$N,'2a. Database N flows'!$G:$G,$B22,'2a. Database N flows'!$D:$D,"&lt;&gt;"&amp;$B22,'2a. Database N flows'!$M:$M,CC$16,'2a. Database N flows'!$P:$P,CC$15)</f>
        <v>0</v>
      </c>
      <c r="CD22" s="293">
        <f>SUMIFS('2a. Database N flows'!$N:$N,'2a. Database N flows'!$G:$G,$B22,'2a. Database N flows'!$D:$D,"&lt;&gt;"&amp;$B22,'2a. Database N flows'!$M:$M,CD$16,'2a. Database N flows'!$P:$P,CD$15)</f>
        <v>0</v>
      </c>
      <c r="CE22" s="293">
        <f>SUMIFS('2a. Database N flows'!$N:$N,'2a. Database N flows'!$G:$G,$B22,'2a. Database N flows'!$D:$D,"&lt;&gt;"&amp;$B22,'2a. Database N flows'!$M:$M,CE$16,'2a. Database N flows'!$P:$P,CE$15)</f>
        <v>0</v>
      </c>
      <c r="CF22" s="296">
        <f>SUMIFS('2a. Database N flows'!$N:$N,'2a. Database N flows'!$G:$G,$B22,'2a. Database N flows'!$D:$D,"&lt;&gt;"&amp;$B22,'2a. Database N flows'!$P:$P,CF$15)</f>
        <v>0</v>
      </c>
      <c r="CG22" s="293">
        <f>SUMIFS('2a. Database N flows'!$N:$N,'2a. Database N flows'!$G:$G,$B22,'2a. Database N flows'!$D:$D,"&lt;&gt;"&amp;$B22,'2a. Database N flows'!$M:$M,CG$16,'2a. Database N flows'!$P:$P,CG$15)</f>
        <v>0</v>
      </c>
      <c r="CH22" s="293">
        <f>SUMIFS('2a. Database N flows'!$N:$N,'2a. Database N flows'!$G:$G,$B22,'2a. Database N flows'!$D:$D,"&lt;&gt;"&amp;$B22,'2a. Database N flows'!$M:$M,CH$16,'2a. Database N flows'!$P:$P,CH$15)</f>
        <v>0</v>
      </c>
      <c r="CI22" s="293">
        <f>SUMIFS('2a. Database N flows'!$N:$N,'2a. Database N flows'!$G:$G,$B22,'2a. Database N flows'!$D:$D,"&lt;&gt;"&amp;$B22,'2a. Database N flows'!$M:$M,CI$16,'2a. Database N flows'!$P:$P,CI$15)</f>
        <v>0</v>
      </c>
      <c r="CJ22" s="293">
        <f>SUMIFS('2a. Database N flows'!$N:$N,'2a. Database N flows'!$G:$G,$B22,'2a. Database N flows'!$D:$D,"&lt;&gt;"&amp;$B22,'2a. Database N flows'!$M:$M,CJ$16,'2a. Database N flows'!$P:$P,CJ$15)</f>
        <v>0</v>
      </c>
      <c r="CK22" s="293">
        <f>SUMIFS('2a. Database N flows'!$N:$N,'2a. Database N flows'!$G:$G,$B22,'2a. Database N flows'!$D:$D,"&lt;&gt;"&amp;$B22,'2a. Database N flows'!$M:$M,CK$16,'2a. Database N flows'!$P:$P,CK$15)</f>
        <v>0</v>
      </c>
      <c r="CL22" s="293">
        <f>SUMIFS('2a. Database N flows'!$N:$N,'2a. Database N flows'!$G:$G,$B22,'2a. Database N flows'!$D:$D,"&lt;&gt;"&amp;$B22,'2a. Database N flows'!$M:$M,CL$16,'2a. Database N flows'!$P:$P,CL$15)</f>
        <v>0</v>
      </c>
      <c r="CM22" s="293">
        <f>SUMIFS('2a. Database N flows'!$N:$N,'2a. Database N flows'!$G:$G,$B22,'2a. Database N flows'!$D:$D,"&lt;&gt;"&amp;$B22,'2a. Database N flows'!$M:$M,CM$16,'2a. Database N flows'!$P:$P,CM$15)</f>
        <v>0</v>
      </c>
      <c r="CN22" s="296">
        <f>SUMIFS('2a. Database N flows'!$N:$N,'2a. Database N flows'!$G:$G,$B22,'2a. Database N flows'!$D:$D,"&lt;&gt;"&amp;$B22,'2a. Database N flows'!$P:$P,CN$15)</f>
        <v>0</v>
      </c>
      <c r="CO22" s="293">
        <f>SUMIFS('2a. Database N flows'!$N:$N,'2a. Database N flows'!$G:$G,$B22,'2a. Database N flows'!$D:$D,"&lt;&gt;"&amp;$B22,'2a. Database N flows'!$M:$M,CO$16,'2a. Database N flows'!$P:$P,CO$15)</f>
        <v>0</v>
      </c>
      <c r="CP22" s="293">
        <f>SUMIFS('2a. Database N flows'!$N:$N,'2a. Database N flows'!$G:$G,$B22,'2a. Database N flows'!$D:$D,"&lt;&gt;"&amp;$B22,'2a. Database N flows'!$M:$M,CP$16,'2a. Database N flows'!$P:$P,CP$15)</f>
        <v>0</v>
      </c>
      <c r="CQ22" s="293">
        <f>SUMIFS('2a. Database N flows'!$N:$N,'2a. Database N flows'!$G:$G,$B22,'2a. Database N flows'!$D:$D,"&lt;&gt;"&amp;$B22,'2a. Database N flows'!$M:$M,CQ$16,'2a. Database N flows'!$P:$P,CQ$15)</f>
        <v>0</v>
      </c>
      <c r="CR22" s="293">
        <f>SUMIFS('2a. Database N flows'!$N:$N,'2a. Database N flows'!$G:$G,$B22,'2a. Database N flows'!$D:$D,"&lt;&gt;"&amp;$B22,'2a. Database N flows'!$M:$M,CR$16,'2a. Database N flows'!$P:$P,CR$15)</f>
        <v>0</v>
      </c>
      <c r="CS22" s="293">
        <f>SUMIFS('2a. Database N flows'!$N:$N,'2a. Database N flows'!$G:$G,$B22,'2a. Database N flows'!$D:$D,"&lt;&gt;"&amp;$B22,'2a. Database N flows'!$M:$M,CS$16,'2a. Database N flows'!$P:$P,CS$15)</f>
        <v>0</v>
      </c>
      <c r="CT22" s="293">
        <f>SUMIFS('2a. Database N flows'!$N:$N,'2a. Database N flows'!$G:$G,$B22,'2a. Database N flows'!$D:$D,"&lt;&gt;"&amp;$B22,'2a. Database N flows'!$M:$M,CT$16,'2a. Database N flows'!$P:$P,CT$15)</f>
        <v>0</v>
      </c>
      <c r="CU22" s="293">
        <f>SUMIFS('2a. Database N flows'!$N:$N,'2a. Database N flows'!$G:$G,$B22,'2a. Database N flows'!$D:$D,"&lt;&gt;"&amp;$B22,'2a. Database N flows'!$M:$M,CU$16,'2a. Database N flows'!$P:$P,CU$15)</f>
        <v>0</v>
      </c>
      <c r="CV22" s="296">
        <f>SUMIFS('2a. Database N flows'!$N:$N,'2a. Database N flows'!$G:$G,$B22,'2a. Database N flows'!$D:$D,"&lt;&gt;"&amp;$B22,'2a. Database N flows'!$P:$P,CV$15)</f>
        <v>0</v>
      </c>
      <c r="CY22" s="410"/>
    </row>
    <row r="23" spans="2:103" hidden="1" outlineLevel="1" x14ac:dyDescent="0.25">
      <c r="B23" s="403" t="s">
        <v>75</v>
      </c>
      <c r="D23" s="292" t="s">
        <v>213</v>
      </c>
      <c r="E23" s="293">
        <f>SUMIFS('2a. Database N flows'!$N:$N,'2a. Database N flows'!$G:$G,$B23,'2a. Database N flows'!$D:$D,"&lt;&gt;"&amp;$B23,'2a. Database N flows'!$M:$M,E$16,'2a. Database N flows'!$P:$P,E$15)</f>
        <v>21.25</v>
      </c>
      <c r="F23" s="293">
        <f>SUMIFS('2a. Database N flows'!$N:$N,'2a. Database N flows'!$G:$G,$B23,'2a. Database N flows'!$D:$D,"&lt;&gt;"&amp;$B23,'2a. Database N flows'!$M:$M,F$16,'2a. Database N flows'!$P:$P,F$15)</f>
        <v>16.25</v>
      </c>
      <c r="G23" s="293">
        <f>SUMIFS('2a. Database N flows'!$N:$N,'2a. Database N flows'!$G:$G,$B23,'2a. Database N flows'!$D:$D,"&lt;&gt;"&amp;$B23,'2a. Database N flows'!$M:$M,G$16,'2a. Database N flows'!$P:$P,G$15)</f>
        <v>21.25</v>
      </c>
      <c r="H23" s="293">
        <f>SUMIFS('2a. Database N flows'!$N:$N,'2a. Database N flows'!$G:$G,$B23,'2a. Database N flows'!$D:$D,"&lt;&gt;"&amp;$B23,'2a. Database N flows'!$M:$M,H$16,'2a. Database N flows'!$P:$P,H$15)</f>
        <v>0</v>
      </c>
      <c r="I23" s="293">
        <f>SUMIFS('2a. Database N flows'!$N:$N,'2a. Database N flows'!$G:$G,$B23,'2a. Database N flows'!$D:$D,"&lt;&gt;"&amp;$B23,'2a. Database N flows'!$M:$M,I$16,'2a. Database N flows'!$P:$P,I$15)</f>
        <v>15</v>
      </c>
      <c r="J23" s="293">
        <f>SUMIFS('2a. Database N flows'!$N:$N,'2a. Database N flows'!$G:$G,$B23,'2a. Database N flows'!$D:$D,"&lt;&gt;"&amp;$B23,'2a. Database N flows'!$M:$M,J$16,'2a. Database N flows'!$P:$P,J$15)</f>
        <v>1.25</v>
      </c>
      <c r="K23" s="293">
        <f>SUMIFS('2a. Database N flows'!$N:$N,'2a. Database N flows'!$G:$G,$B23,'2a. Database N flows'!$D:$D,"&lt;&gt;"&amp;$B23,'2a. Database N flows'!$M:$M,K$16,'2a. Database N flows'!$P:$P,K$15)</f>
        <v>1.25</v>
      </c>
      <c r="L23" s="296">
        <f>SUMIFS('2a. Database N flows'!$N:$N,'2a. Database N flows'!$G:$G,$B23,'2a. Database N flows'!$D:$D,"&lt;&gt;"&amp;$B23,'2a. Database N flows'!$P:$P,L$15)</f>
        <v>76.25</v>
      </c>
      <c r="M23" s="293">
        <f>SUMIFS('2a. Database N flows'!$N:$N,'2a. Database N flows'!$G:$G,$B23,'2a. Database N flows'!$D:$D,"&lt;&gt;"&amp;$B23,'2a. Database N flows'!$M:$M,M$16,'2a. Database N flows'!$P:$P,M$15)</f>
        <v>17</v>
      </c>
      <c r="N23" s="293">
        <f>SUMIFS('2a. Database N flows'!$N:$N,'2a. Database N flows'!$G:$G,$B23,'2a. Database N flows'!$D:$D,"&lt;&gt;"&amp;$B23,'2a. Database N flows'!$M:$M,N$16,'2a. Database N flows'!$P:$P,N$15)</f>
        <v>13</v>
      </c>
      <c r="O23" s="293">
        <f>SUMIFS('2a. Database N flows'!$N:$N,'2a. Database N flows'!$G:$G,$B23,'2a. Database N flows'!$D:$D,"&lt;&gt;"&amp;$B23,'2a. Database N flows'!$M:$M,O$16,'2a. Database N flows'!$P:$P,O$15)</f>
        <v>17</v>
      </c>
      <c r="P23" s="293">
        <f>SUMIFS('2a. Database N flows'!$N:$N,'2a. Database N flows'!$G:$G,$B23,'2a. Database N flows'!$D:$D,"&lt;&gt;"&amp;$B23,'2a. Database N flows'!$M:$M,P$16,'2a. Database N flows'!$P:$P,P$15)</f>
        <v>0</v>
      </c>
      <c r="Q23" s="293">
        <f>SUMIFS('2a. Database N flows'!$N:$N,'2a. Database N flows'!$G:$G,$B23,'2a. Database N flows'!$D:$D,"&lt;&gt;"&amp;$B23,'2a. Database N flows'!$M:$M,Q$16,'2a. Database N flows'!$P:$P,Q$15)</f>
        <v>12</v>
      </c>
      <c r="R23" s="293">
        <f>SUMIFS('2a. Database N flows'!$N:$N,'2a. Database N flows'!$G:$G,$B23,'2a. Database N flows'!$D:$D,"&lt;&gt;"&amp;$B23,'2a. Database N flows'!$M:$M,R$16,'2a. Database N flows'!$P:$P,R$15)</f>
        <v>1</v>
      </c>
      <c r="S23" s="293">
        <f>SUMIFS('2a. Database N flows'!$N:$N,'2a. Database N flows'!$G:$G,$B23,'2a. Database N flows'!$D:$D,"&lt;&gt;"&amp;$B23,'2a. Database N flows'!$M:$M,S$16,'2a. Database N flows'!$P:$P,S$15)</f>
        <v>1</v>
      </c>
      <c r="T23" s="296">
        <f>SUMIFS('2a. Database N flows'!$N:$N,'2a. Database N flows'!$G:$G,$B23,'2a. Database N flows'!$D:$D,"&lt;&gt;"&amp;$B23,'2a. Database N flows'!$P:$P,T$15)</f>
        <v>61</v>
      </c>
      <c r="U23" s="293">
        <f>SUMIFS('2a. Database N flows'!$N:$N,'2a. Database N flows'!$G:$G,$B23,'2a. Database N flows'!$D:$D,"&lt;&gt;"&amp;$B23,'2a. Database N flows'!$M:$M,U$16,'2a. Database N flows'!$P:$P,U$15)</f>
        <v>13.600000000000003</v>
      </c>
      <c r="V23" s="293">
        <f>SUMIFS('2a. Database N flows'!$N:$N,'2a. Database N flows'!$G:$G,$B23,'2a. Database N flows'!$D:$D,"&lt;&gt;"&amp;$B23,'2a. Database N flows'!$M:$M,V$16,'2a. Database N flows'!$P:$P,V$15)</f>
        <v>10.4</v>
      </c>
      <c r="W23" s="293">
        <f>SUMIFS('2a. Database N flows'!$N:$N,'2a. Database N flows'!$G:$G,$B23,'2a. Database N flows'!$D:$D,"&lt;&gt;"&amp;$B23,'2a. Database N flows'!$M:$M,W$16,'2a. Database N flows'!$P:$P,W$15)</f>
        <v>13.600000000000003</v>
      </c>
      <c r="X23" s="293">
        <f>SUMIFS('2a. Database N flows'!$N:$N,'2a. Database N flows'!$G:$G,$B23,'2a. Database N flows'!$D:$D,"&lt;&gt;"&amp;$B23,'2a. Database N flows'!$M:$M,X$16,'2a. Database N flows'!$P:$P,X$15)</f>
        <v>0</v>
      </c>
      <c r="Y23" s="293">
        <f>SUMIFS('2a. Database N flows'!$N:$N,'2a. Database N flows'!$G:$G,$B23,'2a. Database N flows'!$D:$D,"&lt;&gt;"&amp;$B23,'2a. Database N flows'!$M:$M,Y$16,'2a. Database N flows'!$P:$P,Y$15)</f>
        <v>9.6</v>
      </c>
      <c r="Z23" s="293">
        <f>SUMIFS('2a. Database N flows'!$N:$N,'2a. Database N flows'!$G:$G,$B23,'2a. Database N flows'!$D:$D,"&lt;&gt;"&amp;$B23,'2a. Database N flows'!$M:$M,Z$16,'2a. Database N flows'!$P:$P,Z$15)</f>
        <v>0.8</v>
      </c>
      <c r="AA23" s="293">
        <f>SUMIFS('2a. Database N flows'!$N:$N,'2a. Database N flows'!$G:$G,$B23,'2a. Database N flows'!$D:$D,"&lt;&gt;"&amp;$B23,'2a. Database N flows'!$M:$M,AA$16,'2a. Database N flows'!$P:$P,AA$15)</f>
        <v>0.8</v>
      </c>
      <c r="AB23" s="296">
        <f>SUMIFS('2a. Database N flows'!$N:$N,'2a. Database N flows'!$G:$G,$B23,'2a. Database N flows'!$D:$D,"&lt;&gt;"&amp;$B23,'2a. Database N flows'!$P:$P,AB$15)</f>
        <v>48.799999999999955</v>
      </c>
      <c r="AC23" s="293">
        <f>SUMIFS('2a. Database N flows'!$N:$N,'2a. Database N flows'!$G:$G,$B23,'2a. Database N flows'!$D:$D,"&lt;&gt;"&amp;$B23,'2a. Database N flows'!$M:$M,AC$16,'2a. Database N flows'!$P:$P,AC$15)</f>
        <v>0</v>
      </c>
      <c r="AD23" s="293">
        <f>SUMIFS('2a. Database N flows'!$N:$N,'2a. Database N flows'!$G:$G,$B23,'2a. Database N flows'!$D:$D,"&lt;&gt;"&amp;$B23,'2a. Database N flows'!$M:$M,AD$16,'2a. Database N flows'!$P:$P,AD$15)</f>
        <v>0</v>
      </c>
      <c r="AE23" s="293">
        <f>SUMIFS('2a. Database N flows'!$N:$N,'2a. Database N flows'!$G:$G,$B23,'2a. Database N flows'!$D:$D,"&lt;&gt;"&amp;$B23,'2a. Database N flows'!$M:$M,AE$16,'2a. Database N flows'!$P:$P,AE$15)</f>
        <v>0</v>
      </c>
      <c r="AF23" s="293">
        <f>SUMIFS('2a. Database N flows'!$N:$N,'2a. Database N flows'!$G:$G,$B23,'2a. Database N flows'!$D:$D,"&lt;&gt;"&amp;$B23,'2a. Database N flows'!$M:$M,AF$16,'2a. Database N flows'!$P:$P,AF$15)</f>
        <v>0</v>
      </c>
      <c r="AG23" s="293">
        <f>SUMIFS('2a. Database N flows'!$N:$N,'2a. Database N flows'!$G:$G,$B23,'2a. Database N flows'!$D:$D,"&lt;&gt;"&amp;$B23,'2a. Database N flows'!$M:$M,AG$16,'2a. Database N flows'!$P:$P,AG$15)</f>
        <v>0</v>
      </c>
      <c r="AH23" s="293">
        <f>SUMIFS('2a. Database N flows'!$N:$N,'2a. Database N flows'!$G:$G,$B23,'2a. Database N flows'!$D:$D,"&lt;&gt;"&amp;$B23,'2a. Database N flows'!$M:$M,AH$16,'2a. Database N flows'!$P:$P,AH$15)</f>
        <v>0</v>
      </c>
      <c r="AI23" s="293">
        <f>SUMIFS('2a. Database N flows'!$N:$N,'2a. Database N flows'!$G:$G,$B23,'2a. Database N flows'!$D:$D,"&lt;&gt;"&amp;$B23,'2a. Database N flows'!$M:$M,AI$16,'2a. Database N flows'!$P:$P,AI$15)</f>
        <v>0</v>
      </c>
      <c r="AJ23" s="296">
        <f>SUMIFS('2a. Database N flows'!$N:$N,'2a. Database N flows'!$G:$G,$B23,'2a. Database N flows'!$D:$D,"&lt;&gt;"&amp;$B23,'2a. Database N flows'!$P:$P,AJ$15)</f>
        <v>0</v>
      </c>
      <c r="AK23" s="293">
        <f>SUMIFS('2a. Database N flows'!$N:$N,'2a. Database N flows'!$G:$G,$B23,'2a. Database N flows'!$D:$D,"&lt;&gt;"&amp;$B23,'2a. Database N flows'!$M:$M,AK$16,'2a. Database N flows'!$P:$P,AK$15)</f>
        <v>0</v>
      </c>
      <c r="AL23" s="293">
        <f>SUMIFS('2a. Database N flows'!$N:$N,'2a. Database N flows'!$G:$G,$B23,'2a. Database N flows'!$D:$D,"&lt;&gt;"&amp;$B23,'2a. Database N flows'!$M:$M,AL$16,'2a. Database N flows'!$P:$P,AL$15)</f>
        <v>0</v>
      </c>
      <c r="AM23" s="293">
        <f>SUMIFS('2a. Database N flows'!$N:$N,'2a. Database N flows'!$G:$G,$B23,'2a. Database N flows'!$D:$D,"&lt;&gt;"&amp;$B23,'2a. Database N flows'!$M:$M,AM$16,'2a. Database N flows'!$P:$P,AM$15)</f>
        <v>0</v>
      </c>
      <c r="AN23" s="293">
        <f>SUMIFS('2a. Database N flows'!$N:$N,'2a. Database N flows'!$G:$G,$B23,'2a. Database N flows'!$D:$D,"&lt;&gt;"&amp;$B23,'2a. Database N flows'!$M:$M,AN$16,'2a. Database N flows'!$P:$P,AN$15)</f>
        <v>0</v>
      </c>
      <c r="AO23" s="293">
        <f>SUMIFS('2a. Database N flows'!$N:$N,'2a. Database N flows'!$G:$G,$B23,'2a. Database N flows'!$D:$D,"&lt;&gt;"&amp;$B23,'2a. Database N flows'!$M:$M,AO$16,'2a. Database N flows'!$P:$P,AO$15)</f>
        <v>0</v>
      </c>
      <c r="AP23" s="293">
        <f>SUMIFS('2a. Database N flows'!$N:$N,'2a. Database N flows'!$G:$G,$B23,'2a. Database N flows'!$D:$D,"&lt;&gt;"&amp;$B23,'2a. Database N flows'!$M:$M,AP$16,'2a. Database N flows'!$P:$P,AP$15)</f>
        <v>0</v>
      </c>
      <c r="AQ23" s="293">
        <f>SUMIFS('2a. Database N flows'!$N:$N,'2a. Database N flows'!$G:$G,$B23,'2a. Database N flows'!$D:$D,"&lt;&gt;"&amp;$B23,'2a. Database N flows'!$M:$M,AQ$16,'2a. Database N flows'!$P:$P,AQ$15)</f>
        <v>0</v>
      </c>
      <c r="AR23" s="296">
        <f>SUMIFS('2a. Database N flows'!$N:$N,'2a. Database N flows'!$G:$G,$B23,'2a. Database N flows'!$D:$D,"&lt;&gt;"&amp;$B23,'2a. Database N flows'!$P:$P,AR$15)</f>
        <v>0</v>
      </c>
      <c r="AS23" s="293">
        <f>SUMIFS('2a. Database N flows'!$N:$N,'2a. Database N flows'!$G:$G,$B23,'2a. Database N flows'!$D:$D,"&lt;&gt;"&amp;$B23,'2a. Database N flows'!$M:$M,AS$16,'2a. Database N flows'!$P:$P,AS$15)</f>
        <v>0</v>
      </c>
      <c r="AT23" s="293">
        <f>SUMIFS('2a. Database N flows'!$N:$N,'2a. Database N flows'!$G:$G,$B23,'2a. Database N flows'!$D:$D,"&lt;&gt;"&amp;$B23,'2a. Database N flows'!$M:$M,AT$16,'2a. Database N flows'!$P:$P,AT$15)</f>
        <v>0</v>
      </c>
      <c r="AU23" s="293">
        <f>SUMIFS('2a. Database N flows'!$N:$N,'2a. Database N flows'!$G:$G,$B23,'2a. Database N flows'!$D:$D,"&lt;&gt;"&amp;$B23,'2a. Database N flows'!$M:$M,AU$16,'2a. Database N flows'!$P:$P,AU$15)</f>
        <v>0</v>
      </c>
      <c r="AV23" s="293">
        <f>SUMIFS('2a. Database N flows'!$N:$N,'2a. Database N flows'!$G:$G,$B23,'2a. Database N flows'!$D:$D,"&lt;&gt;"&amp;$B23,'2a. Database N flows'!$M:$M,AV$16,'2a. Database N flows'!$P:$P,AV$15)</f>
        <v>0</v>
      </c>
      <c r="AW23" s="293">
        <f>SUMIFS('2a. Database N flows'!$N:$N,'2a. Database N flows'!$G:$G,$B23,'2a. Database N flows'!$D:$D,"&lt;&gt;"&amp;$B23,'2a. Database N flows'!$M:$M,AW$16,'2a. Database N flows'!$P:$P,AW$15)</f>
        <v>0</v>
      </c>
      <c r="AX23" s="293">
        <f>SUMIFS('2a. Database N flows'!$N:$N,'2a. Database N flows'!$G:$G,$B23,'2a. Database N flows'!$D:$D,"&lt;&gt;"&amp;$B23,'2a. Database N flows'!$M:$M,AX$16,'2a. Database N flows'!$P:$P,AX$15)</f>
        <v>0</v>
      </c>
      <c r="AY23" s="293">
        <f>SUMIFS('2a. Database N flows'!$N:$N,'2a. Database N flows'!$G:$G,$B23,'2a. Database N flows'!$D:$D,"&lt;&gt;"&amp;$B23,'2a. Database N flows'!$M:$M,AY$16,'2a. Database N flows'!$P:$P,AY$15)</f>
        <v>0</v>
      </c>
      <c r="AZ23" s="296">
        <f>SUMIFS('2a. Database N flows'!$N:$N,'2a. Database N flows'!$G:$G,$B23,'2a. Database N flows'!$D:$D,"&lt;&gt;"&amp;$B23,'2a. Database N flows'!$P:$P,AZ$15)</f>
        <v>0</v>
      </c>
      <c r="BA23" s="293">
        <f>SUMIFS('2a. Database N flows'!$N:$N,'2a. Database N flows'!$G:$G,$B23,'2a. Database N flows'!$D:$D,"&lt;&gt;"&amp;$B23,'2a. Database N flows'!$M:$M,BA$16,'2a. Database N flows'!$P:$P,BA$15)</f>
        <v>0</v>
      </c>
      <c r="BB23" s="293">
        <f>SUMIFS('2a. Database N flows'!$N:$N,'2a. Database N flows'!$G:$G,$B23,'2a. Database N flows'!$D:$D,"&lt;&gt;"&amp;$B23,'2a. Database N flows'!$M:$M,BB$16,'2a. Database N flows'!$P:$P,BB$15)</f>
        <v>0</v>
      </c>
      <c r="BC23" s="293">
        <f>SUMIFS('2a. Database N flows'!$N:$N,'2a. Database N flows'!$G:$G,$B23,'2a. Database N flows'!$D:$D,"&lt;&gt;"&amp;$B23,'2a. Database N flows'!$M:$M,BC$16,'2a. Database N flows'!$P:$P,BC$15)</f>
        <v>0</v>
      </c>
      <c r="BD23" s="293">
        <f>SUMIFS('2a. Database N flows'!$N:$N,'2a. Database N flows'!$G:$G,$B23,'2a. Database N flows'!$D:$D,"&lt;&gt;"&amp;$B23,'2a. Database N flows'!$M:$M,BD$16,'2a. Database N flows'!$P:$P,BD$15)</f>
        <v>0</v>
      </c>
      <c r="BE23" s="293">
        <f>SUMIFS('2a. Database N flows'!$N:$N,'2a. Database N flows'!$G:$G,$B23,'2a. Database N flows'!$D:$D,"&lt;&gt;"&amp;$B23,'2a. Database N flows'!$M:$M,BE$16,'2a. Database N flows'!$P:$P,BE$15)</f>
        <v>0</v>
      </c>
      <c r="BF23" s="293">
        <f>SUMIFS('2a. Database N flows'!$N:$N,'2a. Database N flows'!$G:$G,$B23,'2a. Database N flows'!$D:$D,"&lt;&gt;"&amp;$B23,'2a. Database N flows'!$M:$M,BF$16,'2a. Database N flows'!$P:$P,BF$15)</f>
        <v>0</v>
      </c>
      <c r="BG23" s="293">
        <f>SUMIFS('2a. Database N flows'!$N:$N,'2a. Database N flows'!$G:$G,$B23,'2a. Database N flows'!$D:$D,"&lt;&gt;"&amp;$B23,'2a. Database N flows'!$M:$M,BG$16,'2a. Database N flows'!$P:$P,BG$15)</f>
        <v>0</v>
      </c>
      <c r="BH23" s="296">
        <f>SUMIFS('2a. Database N flows'!$N:$N,'2a. Database N flows'!$G:$G,$B23,'2a. Database N flows'!$D:$D,"&lt;&gt;"&amp;$B23,'2a. Database N flows'!$P:$P,BH$15)</f>
        <v>0</v>
      </c>
      <c r="BI23" s="293">
        <f>SUMIFS('2a. Database N flows'!$N:$N,'2a. Database N flows'!$G:$G,$B23,'2a. Database N flows'!$D:$D,"&lt;&gt;"&amp;$B23,'2a. Database N flows'!$M:$M,BI$16,'2a. Database N flows'!$P:$P,BI$15)</f>
        <v>0</v>
      </c>
      <c r="BJ23" s="293">
        <f>SUMIFS('2a. Database N flows'!$N:$N,'2a. Database N flows'!$G:$G,$B23,'2a. Database N flows'!$D:$D,"&lt;&gt;"&amp;$B23,'2a. Database N flows'!$M:$M,BJ$16,'2a. Database N flows'!$P:$P,BJ$15)</f>
        <v>0</v>
      </c>
      <c r="BK23" s="293">
        <f>SUMIFS('2a. Database N flows'!$N:$N,'2a. Database N flows'!$G:$G,$B23,'2a. Database N flows'!$D:$D,"&lt;&gt;"&amp;$B23,'2a. Database N flows'!$M:$M,BK$16,'2a. Database N flows'!$P:$P,BK$15)</f>
        <v>0</v>
      </c>
      <c r="BL23" s="293">
        <f>SUMIFS('2a. Database N flows'!$N:$N,'2a. Database N flows'!$G:$G,$B23,'2a. Database N flows'!$D:$D,"&lt;&gt;"&amp;$B23,'2a. Database N flows'!$M:$M,BL$16,'2a. Database N flows'!$P:$P,BL$15)</f>
        <v>0</v>
      </c>
      <c r="BM23" s="293">
        <f>SUMIFS('2a. Database N flows'!$N:$N,'2a. Database N flows'!$G:$G,$B23,'2a. Database N flows'!$D:$D,"&lt;&gt;"&amp;$B23,'2a. Database N flows'!$M:$M,BM$16,'2a. Database N flows'!$P:$P,BM$15)</f>
        <v>0</v>
      </c>
      <c r="BN23" s="293">
        <f>SUMIFS('2a. Database N flows'!$N:$N,'2a. Database N flows'!$G:$G,$B23,'2a. Database N flows'!$D:$D,"&lt;&gt;"&amp;$B23,'2a. Database N flows'!$M:$M,BN$16,'2a. Database N flows'!$P:$P,BN$15)</f>
        <v>0</v>
      </c>
      <c r="BO23" s="293">
        <f>SUMIFS('2a. Database N flows'!$N:$N,'2a. Database N flows'!$G:$G,$B23,'2a. Database N flows'!$D:$D,"&lt;&gt;"&amp;$B23,'2a. Database N flows'!$M:$M,BO$16,'2a. Database N flows'!$P:$P,BO$15)</f>
        <v>0</v>
      </c>
      <c r="BP23" s="296">
        <f>SUMIFS('2a. Database N flows'!$N:$N,'2a. Database N flows'!$G:$G,$B23,'2a. Database N flows'!$D:$D,"&lt;&gt;"&amp;$B23,'2a. Database N flows'!$P:$P,BP$15)</f>
        <v>0</v>
      </c>
      <c r="BQ23" s="293">
        <f>SUMIFS('2a. Database N flows'!$N:$N,'2a. Database N flows'!$G:$G,$B23,'2a. Database N flows'!$D:$D,"&lt;&gt;"&amp;$B23,'2a. Database N flows'!$M:$M,BQ$16,'2a. Database N flows'!$P:$P,BQ$15)</f>
        <v>0</v>
      </c>
      <c r="BR23" s="293">
        <f>SUMIFS('2a. Database N flows'!$N:$N,'2a. Database N flows'!$G:$G,$B23,'2a. Database N flows'!$D:$D,"&lt;&gt;"&amp;$B23,'2a. Database N flows'!$M:$M,BR$16,'2a. Database N flows'!$P:$P,BR$15)</f>
        <v>0</v>
      </c>
      <c r="BS23" s="293">
        <f>SUMIFS('2a. Database N flows'!$N:$N,'2a. Database N flows'!$G:$G,$B23,'2a. Database N flows'!$D:$D,"&lt;&gt;"&amp;$B23,'2a. Database N flows'!$M:$M,BS$16,'2a. Database N flows'!$P:$P,BS$15)</f>
        <v>0</v>
      </c>
      <c r="BT23" s="293">
        <f>SUMIFS('2a. Database N flows'!$N:$N,'2a. Database N flows'!$G:$G,$B23,'2a. Database N flows'!$D:$D,"&lt;&gt;"&amp;$B23,'2a. Database N flows'!$M:$M,BT$16,'2a. Database N flows'!$P:$P,BT$15)</f>
        <v>0</v>
      </c>
      <c r="BU23" s="293">
        <f>SUMIFS('2a. Database N flows'!$N:$N,'2a. Database N flows'!$G:$G,$B23,'2a. Database N flows'!$D:$D,"&lt;&gt;"&amp;$B23,'2a. Database N flows'!$M:$M,BU$16,'2a. Database N flows'!$P:$P,BU$15)</f>
        <v>0</v>
      </c>
      <c r="BV23" s="293">
        <f>SUMIFS('2a. Database N flows'!$N:$N,'2a. Database N flows'!$G:$G,$B23,'2a. Database N flows'!$D:$D,"&lt;&gt;"&amp;$B23,'2a. Database N flows'!$M:$M,BV$16,'2a. Database N flows'!$P:$P,BV$15)</f>
        <v>0</v>
      </c>
      <c r="BW23" s="293">
        <f>SUMIFS('2a. Database N flows'!$N:$N,'2a. Database N flows'!$G:$G,$B23,'2a. Database N flows'!$D:$D,"&lt;&gt;"&amp;$B23,'2a. Database N flows'!$M:$M,BW$16,'2a. Database N flows'!$P:$P,BW$15)</f>
        <v>0</v>
      </c>
      <c r="BX23" s="296">
        <f>SUMIFS('2a. Database N flows'!$N:$N,'2a. Database N flows'!$G:$G,$B23,'2a. Database N flows'!$D:$D,"&lt;&gt;"&amp;$B23,'2a. Database N flows'!$P:$P,BX$15)</f>
        <v>0</v>
      </c>
      <c r="BY23" s="293">
        <f>SUMIFS('2a. Database N flows'!$N:$N,'2a. Database N flows'!$G:$G,$B23,'2a. Database N flows'!$D:$D,"&lt;&gt;"&amp;$B23,'2a. Database N flows'!$M:$M,BY$16,'2a. Database N flows'!$P:$P,BY$15)</f>
        <v>0</v>
      </c>
      <c r="BZ23" s="293">
        <f>SUMIFS('2a. Database N flows'!$N:$N,'2a. Database N flows'!$G:$G,$B23,'2a. Database N flows'!$D:$D,"&lt;&gt;"&amp;$B23,'2a. Database N flows'!$M:$M,BZ$16,'2a. Database N flows'!$P:$P,BZ$15)</f>
        <v>0</v>
      </c>
      <c r="CA23" s="293">
        <f>SUMIFS('2a. Database N flows'!$N:$N,'2a. Database N flows'!$G:$G,$B23,'2a. Database N flows'!$D:$D,"&lt;&gt;"&amp;$B23,'2a. Database N flows'!$M:$M,CA$16,'2a. Database N flows'!$P:$P,CA$15)</f>
        <v>0</v>
      </c>
      <c r="CB23" s="293">
        <f>SUMIFS('2a. Database N flows'!$N:$N,'2a. Database N flows'!$G:$G,$B23,'2a. Database N flows'!$D:$D,"&lt;&gt;"&amp;$B23,'2a. Database N flows'!$M:$M,CB$16,'2a. Database N flows'!$P:$P,CB$15)</f>
        <v>0</v>
      </c>
      <c r="CC23" s="293">
        <f>SUMIFS('2a. Database N flows'!$N:$N,'2a. Database N flows'!$G:$G,$B23,'2a. Database N flows'!$D:$D,"&lt;&gt;"&amp;$B23,'2a. Database N flows'!$M:$M,CC$16,'2a. Database N flows'!$P:$P,CC$15)</f>
        <v>0</v>
      </c>
      <c r="CD23" s="293">
        <f>SUMIFS('2a. Database N flows'!$N:$N,'2a. Database N flows'!$G:$G,$B23,'2a. Database N flows'!$D:$D,"&lt;&gt;"&amp;$B23,'2a. Database N flows'!$M:$M,CD$16,'2a. Database N flows'!$P:$P,CD$15)</f>
        <v>0</v>
      </c>
      <c r="CE23" s="293">
        <f>SUMIFS('2a. Database N flows'!$N:$N,'2a. Database N flows'!$G:$G,$B23,'2a. Database N flows'!$D:$D,"&lt;&gt;"&amp;$B23,'2a. Database N flows'!$M:$M,CE$16,'2a. Database N flows'!$P:$P,CE$15)</f>
        <v>0</v>
      </c>
      <c r="CF23" s="296">
        <f>SUMIFS('2a. Database N flows'!$N:$N,'2a. Database N flows'!$G:$G,$B23,'2a. Database N flows'!$D:$D,"&lt;&gt;"&amp;$B23,'2a. Database N flows'!$P:$P,CF$15)</f>
        <v>0</v>
      </c>
      <c r="CG23" s="293">
        <f>SUMIFS('2a. Database N flows'!$N:$N,'2a. Database N flows'!$G:$G,$B23,'2a. Database N flows'!$D:$D,"&lt;&gt;"&amp;$B23,'2a. Database N flows'!$M:$M,CG$16,'2a. Database N flows'!$P:$P,CG$15)</f>
        <v>0</v>
      </c>
      <c r="CH23" s="293">
        <f>SUMIFS('2a. Database N flows'!$N:$N,'2a. Database N flows'!$G:$G,$B23,'2a. Database N flows'!$D:$D,"&lt;&gt;"&amp;$B23,'2a. Database N flows'!$M:$M,CH$16,'2a. Database N flows'!$P:$P,CH$15)</f>
        <v>0</v>
      </c>
      <c r="CI23" s="293">
        <f>SUMIFS('2a. Database N flows'!$N:$N,'2a. Database N flows'!$G:$G,$B23,'2a. Database N flows'!$D:$D,"&lt;&gt;"&amp;$B23,'2a. Database N flows'!$M:$M,CI$16,'2a. Database N flows'!$P:$P,CI$15)</f>
        <v>0</v>
      </c>
      <c r="CJ23" s="293">
        <f>SUMIFS('2a. Database N flows'!$N:$N,'2a. Database N flows'!$G:$G,$B23,'2a. Database N flows'!$D:$D,"&lt;&gt;"&amp;$B23,'2a. Database N flows'!$M:$M,CJ$16,'2a. Database N flows'!$P:$P,CJ$15)</f>
        <v>0</v>
      </c>
      <c r="CK23" s="293">
        <f>SUMIFS('2a. Database N flows'!$N:$N,'2a. Database N flows'!$G:$G,$B23,'2a. Database N flows'!$D:$D,"&lt;&gt;"&amp;$B23,'2a. Database N flows'!$M:$M,CK$16,'2a. Database N flows'!$P:$P,CK$15)</f>
        <v>0</v>
      </c>
      <c r="CL23" s="293">
        <f>SUMIFS('2a. Database N flows'!$N:$N,'2a. Database N flows'!$G:$G,$B23,'2a. Database N flows'!$D:$D,"&lt;&gt;"&amp;$B23,'2a. Database N flows'!$M:$M,CL$16,'2a. Database N flows'!$P:$P,CL$15)</f>
        <v>0</v>
      </c>
      <c r="CM23" s="293">
        <f>SUMIFS('2a. Database N flows'!$N:$N,'2a. Database N flows'!$G:$G,$B23,'2a. Database N flows'!$D:$D,"&lt;&gt;"&amp;$B23,'2a. Database N flows'!$M:$M,CM$16,'2a. Database N flows'!$P:$P,CM$15)</f>
        <v>0</v>
      </c>
      <c r="CN23" s="296">
        <f>SUMIFS('2a. Database N flows'!$N:$N,'2a. Database N flows'!$G:$G,$B23,'2a. Database N flows'!$D:$D,"&lt;&gt;"&amp;$B23,'2a. Database N flows'!$P:$P,CN$15)</f>
        <v>0</v>
      </c>
      <c r="CO23" s="293">
        <f>SUMIFS('2a. Database N flows'!$N:$N,'2a. Database N flows'!$G:$G,$B23,'2a. Database N flows'!$D:$D,"&lt;&gt;"&amp;$B23,'2a. Database N flows'!$M:$M,CO$16,'2a. Database N flows'!$P:$P,CO$15)</f>
        <v>0</v>
      </c>
      <c r="CP23" s="293">
        <f>SUMIFS('2a. Database N flows'!$N:$N,'2a. Database N flows'!$G:$G,$B23,'2a. Database N flows'!$D:$D,"&lt;&gt;"&amp;$B23,'2a. Database N flows'!$M:$M,CP$16,'2a. Database N flows'!$P:$P,CP$15)</f>
        <v>0</v>
      </c>
      <c r="CQ23" s="293">
        <f>SUMIFS('2a. Database N flows'!$N:$N,'2a. Database N flows'!$G:$G,$B23,'2a. Database N flows'!$D:$D,"&lt;&gt;"&amp;$B23,'2a. Database N flows'!$M:$M,CQ$16,'2a. Database N flows'!$P:$P,CQ$15)</f>
        <v>0</v>
      </c>
      <c r="CR23" s="293">
        <f>SUMIFS('2a. Database N flows'!$N:$N,'2a. Database N flows'!$G:$G,$B23,'2a. Database N flows'!$D:$D,"&lt;&gt;"&amp;$B23,'2a. Database N flows'!$M:$M,CR$16,'2a. Database N flows'!$P:$P,CR$15)</f>
        <v>0</v>
      </c>
      <c r="CS23" s="293">
        <f>SUMIFS('2a. Database N flows'!$N:$N,'2a. Database N flows'!$G:$G,$B23,'2a. Database N flows'!$D:$D,"&lt;&gt;"&amp;$B23,'2a. Database N flows'!$M:$M,CS$16,'2a. Database N flows'!$P:$P,CS$15)</f>
        <v>0</v>
      </c>
      <c r="CT23" s="293">
        <f>SUMIFS('2a. Database N flows'!$N:$N,'2a. Database N flows'!$G:$G,$B23,'2a. Database N flows'!$D:$D,"&lt;&gt;"&amp;$B23,'2a. Database N flows'!$M:$M,CT$16,'2a. Database N flows'!$P:$P,CT$15)</f>
        <v>0</v>
      </c>
      <c r="CU23" s="293">
        <f>SUMIFS('2a. Database N flows'!$N:$N,'2a. Database N flows'!$G:$G,$B23,'2a. Database N flows'!$D:$D,"&lt;&gt;"&amp;$B23,'2a. Database N flows'!$M:$M,CU$16,'2a. Database N flows'!$P:$P,CU$15)</f>
        <v>0</v>
      </c>
      <c r="CV23" s="296">
        <f>SUMIFS('2a. Database N flows'!$N:$N,'2a. Database N flows'!$G:$G,$B23,'2a. Database N flows'!$D:$D,"&lt;&gt;"&amp;$B23,'2a. Database N flows'!$P:$P,CV$15)</f>
        <v>0</v>
      </c>
      <c r="CY23" s="410"/>
    </row>
    <row r="24" spans="2:103" hidden="1" outlineLevel="1" x14ac:dyDescent="0.25">
      <c r="B24" s="403" t="s">
        <v>97</v>
      </c>
      <c r="D24" s="292" t="s">
        <v>152</v>
      </c>
      <c r="E24" s="293">
        <f>SUMIFS('2a. Database N flows'!$N:$N,'2a. Database N flows'!$G:$G,$B24,'2a. Database N flows'!$D:$D,"&lt;&gt;"&amp;$B24,'2a. Database N flows'!$M:$M,E$16,'2a. Database N flows'!$P:$P,E$15)</f>
        <v>0</v>
      </c>
      <c r="F24" s="293">
        <f>SUMIFS('2a. Database N flows'!$N:$N,'2a. Database N flows'!$G:$G,$B24,'2a. Database N flows'!$D:$D,"&lt;&gt;"&amp;$B24,'2a. Database N flows'!$M:$M,F$16,'2a. Database N flows'!$P:$P,F$15)</f>
        <v>0</v>
      </c>
      <c r="G24" s="293">
        <f>SUMIFS('2a. Database N flows'!$N:$N,'2a. Database N flows'!$G:$G,$B24,'2a. Database N flows'!$D:$D,"&lt;&gt;"&amp;$B24,'2a. Database N flows'!$M:$M,G$16,'2a. Database N flows'!$P:$P,G$15)</f>
        <v>0</v>
      </c>
      <c r="H24" s="293">
        <f>SUMIFS('2a. Database N flows'!$N:$N,'2a. Database N flows'!$G:$G,$B24,'2a. Database N flows'!$D:$D,"&lt;&gt;"&amp;$B24,'2a. Database N flows'!$M:$M,H$16,'2a. Database N flows'!$P:$P,H$15)</f>
        <v>22.5</v>
      </c>
      <c r="I24" s="293">
        <f>SUMIFS('2a. Database N flows'!$N:$N,'2a. Database N flows'!$G:$G,$B24,'2a. Database N flows'!$D:$D,"&lt;&gt;"&amp;$B24,'2a. Database N flows'!$M:$M,I$16,'2a. Database N flows'!$P:$P,I$15)</f>
        <v>2.5</v>
      </c>
      <c r="J24" s="293">
        <f>SUMIFS('2a. Database N flows'!$N:$N,'2a. Database N flows'!$G:$G,$B24,'2a. Database N flows'!$D:$D,"&lt;&gt;"&amp;$B24,'2a. Database N flows'!$M:$M,J$16,'2a. Database N flows'!$P:$P,J$15)</f>
        <v>2.5</v>
      </c>
      <c r="K24" s="293">
        <f>SUMIFS('2a. Database N flows'!$N:$N,'2a. Database N flows'!$G:$G,$B24,'2a. Database N flows'!$D:$D,"&lt;&gt;"&amp;$B24,'2a. Database N flows'!$M:$M,K$16,'2a. Database N flows'!$P:$P,K$15)</f>
        <v>2.5</v>
      </c>
      <c r="L24" s="296">
        <f>SUMIFS('2a. Database N flows'!$N:$N,'2a. Database N flows'!$G:$G,$B24,'2a. Database N flows'!$D:$D,"&lt;&gt;"&amp;$B24,'2a. Database N flows'!$P:$P,L$15)</f>
        <v>30</v>
      </c>
      <c r="M24" s="293">
        <f>SUMIFS('2a. Database N flows'!$N:$N,'2a. Database N flows'!$G:$G,$B24,'2a. Database N flows'!$D:$D,"&lt;&gt;"&amp;$B24,'2a. Database N flows'!$M:$M,M$16,'2a. Database N flows'!$P:$P,M$15)</f>
        <v>0</v>
      </c>
      <c r="N24" s="293">
        <f>SUMIFS('2a. Database N flows'!$N:$N,'2a. Database N flows'!$G:$G,$B24,'2a. Database N flows'!$D:$D,"&lt;&gt;"&amp;$B24,'2a. Database N flows'!$M:$M,N$16,'2a. Database N flows'!$P:$P,N$15)</f>
        <v>0</v>
      </c>
      <c r="O24" s="293">
        <f>SUMIFS('2a. Database N flows'!$N:$N,'2a. Database N flows'!$G:$G,$B24,'2a. Database N flows'!$D:$D,"&lt;&gt;"&amp;$B24,'2a. Database N flows'!$M:$M,O$16,'2a. Database N flows'!$P:$P,O$15)</f>
        <v>0</v>
      </c>
      <c r="P24" s="293">
        <f>SUMIFS('2a. Database N flows'!$N:$N,'2a. Database N flows'!$G:$G,$B24,'2a. Database N flows'!$D:$D,"&lt;&gt;"&amp;$B24,'2a. Database N flows'!$M:$M,P$16,'2a. Database N flows'!$P:$P,P$15)</f>
        <v>18</v>
      </c>
      <c r="Q24" s="293">
        <f>SUMIFS('2a. Database N flows'!$N:$N,'2a. Database N flows'!$G:$G,$B24,'2a. Database N flows'!$D:$D,"&lt;&gt;"&amp;$B24,'2a. Database N flows'!$M:$M,Q$16,'2a. Database N flows'!$P:$P,Q$15)</f>
        <v>2</v>
      </c>
      <c r="R24" s="293">
        <f>SUMIFS('2a. Database N flows'!$N:$N,'2a. Database N flows'!$G:$G,$B24,'2a. Database N flows'!$D:$D,"&lt;&gt;"&amp;$B24,'2a. Database N flows'!$M:$M,R$16,'2a. Database N flows'!$P:$P,R$15)</f>
        <v>2</v>
      </c>
      <c r="S24" s="293">
        <f>SUMIFS('2a. Database N flows'!$N:$N,'2a. Database N flows'!$G:$G,$B24,'2a. Database N flows'!$D:$D,"&lt;&gt;"&amp;$B24,'2a. Database N flows'!$M:$M,S$16,'2a. Database N flows'!$P:$P,S$15)</f>
        <v>2</v>
      </c>
      <c r="T24" s="296">
        <f>SUMIFS('2a. Database N flows'!$N:$N,'2a. Database N flows'!$G:$G,$B24,'2a. Database N flows'!$D:$D,"&lt;&gt;"&amp;$B24,'2a. Database N flows'!$P:$P,T$15)</f>
        <v>24</v>
      </c>
      <c r="U24" s="293">
        <f>SUMIFS('2a. Database N flows'!$N:$N,'2a. Database N flows'!$G:$G,$B24,'2a. Database N flows'!$D:$D,"&lt;&gt;"&amp;$B24,'2a. Database N flows'!$M:$M,U$16,'2a. Database N flows'!$P:$P,U$15)</f>
        <v>0</v>
      </c>
      <c r="V24" s="293">
        <f>SUMIFS('2a. Database N flows'!$N:$N,'2a. Database N flows'!$G:$G,$B24,'2a. Database N flows'!$D:$D,"&lt;&gt;"&amp;$B24,'2a. Database N flows'!$M:$M,V$16,'2a. Database N flows'!$P:$P,V$15)</f>
        <v>0</v>
      </c>
      <c r="W24" s="293">
        <f>SUMIFS('2a. Database N flows'!$N:$N,'2a. Database N flows'!$G:$G,$B24,'2a. Database N flows'!$D:$D,"&lt;&gt;"&amp;$B24,'2a. Database N flows'!$M:$M,W$16,'2a. Database N flows'!$P:$P,W$15)</f>
        <v>0</v>
      </c>
      <c r="X24" s="293">
        <f>SUMIFS('2a. Database N flows'!$N:$N,'2a. Database N flows'!$G:$G,$B24,'2a. Database N flows'!$D:$D,"&lt;&gt;"&amp;$B24,'2a. Database N flows'!$M:$M,X$16,'2a. Database N flows'!$P:$P,X$15)</f>
        <v>14.400000000000004</v>
      </c>
      <c r="Y24" s="293">
        <f>SUMIFS('2a. Database N flows'!$N:$N,'2a. Database N flows'!$G:$G,$B24,'2a. Database N flows'!$D:$D,"&lt;&gt;"&amp;$B24,'2a. Database N flows'!$M:$M,Y$16,'2a. Database N flows'!$P:$P,Y$15)</f>
        <v>1.6</v>
      </c>
      <c r="Z24" s="293">
        <f>SUMIFS('2a. Database N flows'!$N:$N,'2a. Database N flows'!$G:$G,$B24,'2a. Database N flows'!$D:$D,"&lt;&gt;"&amp;$B24,'2a. Database N flows'!$M:$M,Z$16,'2a. Database N flows'!$P:$P,Z$15)</f>
        <v>1.6</v>
      </c>
      <c r="AA24" s="293">
        <f>SUMIFS('2a. Database N flows'!$N:$N,'2a. Database N flows'!$G:$G,$B24,'2a. Database N flows'!$D:$D,"&lt;&gt;"&amp;$B24,'2a. Database N flows'!$M:$M,AA$16,'2a. Database N flows'!$P:$P,AA$15)</f>
        <v>1.6</v>
      </c>
      <c r="AB24" s="296">
        <f>SUMIFS('2a. Database N flows'!$N:$N,'2a. Database N flows'!$G:$G,$B24,'2a. Database N flows'!$D:$D,"&lt;&gt;"&amp;$B24,'2a. Database N flows'!$P:$P,AB$15)</f>
        <v>19.200000000000006</v>
      </c>
      <c r="AC24" s="293">
        <f>SUMIFS('2a. Database N flows'!$N:$N,'2a. Database N flows'!$G:$G,$B24,'2a. Database N flows'!$D:$D,"&lt;&gt;"&amp;$B24,'2a. Database N flows'!$M:$M,AC$16,'2a. Database N flows'!$P:$P,AC$15)</f>
        <v>0</v>
      </c>
      <c r="AD24" s="293">
        <f>SUMIFS('2a. Database N flows'!$N:$N,'2a. Database N flows'!$G:$G,$B24,'2a. Database N flows'!$D:$D,"&lt;&gt;"&amp;$B24,'2a. Database N flows'!$M:$M,AD$16,'2a. Database N flows'!$P:$P,AD$15)</f>
        <v>0</v>
      </c>
      <c r="AE24" s="293">
        <f>SUMIFS('2a. Database N flows'!$N:$N,'2a. Database N flows'!$G:$G,$B24,'2a. Database N flows'!$D:$D,"&lt;&gt;"&amp;$B24,'2a. Database N flows'!$M:$M,AE$16,'2a. Database N flows'!$P:$P,AE$15)</f>
        <v>0</v>
      </c>
      <c r="AF24" s="293">
        <f>SUMIFS('2a. Database N flows'!$N:$N,'2a. Database N flows'!$G:$G,$B24,'2a. Database N flows'!$D:$D,"&lt;&gt;"&amp;$B24,'2a. Database N flows'!$M:$M,AF$16,'2a. Database N flows'!$P:$P,AF$15)</f>
        <v>0</v>
      </c>
      <c r="AG24" s="293">
        <f>SUMIFS('2a. Database N flows'!$N:$N,'2a. Database N flows'!$G:$G,$B24,'2a. Database N flows'!$D:$D,"&lt;&gt;"&amp;$B24,'2a. Database N flows'!$M:$M,AG$16,'2a. Database N flows'!$P:$P,AG$15)</f>
        <v>0</v>
      </c>
      <c r="AH24" s="293">
        <f>SUMIFS('2a. Database N flows'!$N:$N,'2a. Database N flows'!$G:$G,$B24,'2a. Database N flows'!$D:$D,"&lt;&gt;"&amp;$B24,'2a. Database N flows'!$M:$M,AH$16,'2a. Database N flows'!$P:$P,AH$15)</f>
        <v>0</v>
      </c>
      <c r="AI24" s="293">
        <f>SUMIFS('2a. Database N flows'!$N:$N,'2a. Database N flows'!$G:$G,$B24,'2a. Database N flows'!$D:$D,"&lt;&gt;"&amp;$B24,'2a. Database N flows'!$M:$M,AI$16,'2a. Database N flows'!$P:$P,AI$15)</f>
        <v>0</v>
      </c>
      <c r="AJ24" s="296">
        <f>SUMIFS('2a. Database N flows'!$N:$N,'2a. Database N flows'!$G:$G,$B24,'2a. Database N flows'!$D:$D,"&lt;&gt;"&amp;$B24,'2a. Database N flows'!$P:$P,AJ$15)</f>
        <v>0</v>
      </c>
      <c r="AK24" s="293">
        <f>SUMIFS('2a. Database N flows'!$N:$N,'2a. Database N flows'!$G:$G,$B24,'2a. Database N flows'!$D:$D,"&lt;&gt;"&amp;$B24,'2a. Database N flows'!$M:$M,AK$16,'2a. Database N flows'!$P:$P,AK$15)</f>
        <v>0</v>
      </c>
      <c r="AL24" s="293">
        <f>SUMIFS('2a. Database N flows'!$N:$N,'2a. Database N flows'!$G:$G,$B24,'2a. Database N flows'!$D:$D,"&lt;&gt;"&amp;$B24,'2a. Database N flows'!$M:$M,AL$16,'2a. Database N flows'!$P:$P,AL$15)</f>
        <v>0</v>
      </c>
      <c r="AM24" s="293">
        <f>SUMIFS('2a. Database N flows'!$N:$N,'2a. Database N flows'!$G:$G,$B24,'2a. Database N flows'!$D:$D,"&lt;&gt;"&amp;$B24,'2a. Database N flows'!$M:$M,AM$16,'2a. Database N flows'!$P:$P,AM$15)</f>
        <v>0</v>
      </c>
      <c r="AN24" s="293">
        <f>SUMIFS('2a. Database N flows'!$N:$N,'2a. Database N flows'!$G:$G,$B24,'2a. Database N flows'!$D:$D,"&lt;&gt;"&amp;$B24,'2a. Database N flows'!$M:$M,AN$16,'2a. Database N flows'!$P:$P,AN$15)</f>
        <v>0</v>
      </c>
      <c r="AO24" s="293">
        <f>SUMIFS('2a. Database N flows'!$N:$N,'2a. Database N flows'!$G:$G,$B24,'2a. Database N flows'!$D:$D,"&lt;&gt;"&amp;$B24,'2a. Database N flows'!$M:$M,AO$16,'2a. Database N flows'!$P:$P,AO$15)</f>
        <v>0</v>
      </c>
      <c r="AP24" s="293">
        <f>SUMIFS('2a. Database N flows'!$N:$N,'2a. Database N flows'!$G:$G,$B24,'2a. Database N flows'!$D:$D,"&lt;&gt;"&amp;$B24,'2a. Database N flows'!$M:$M,AP$16,'2a. Database N flows'!$P:$P,AP$15)</f>
        <v>0</v>
      </c>
      <c r="AQ24" s="293">
        <f>SUMIFS('2a. Database N flows'!$N:$N,'2a. Database N flows'!$G:$G,$B24,'2a. Database N flows'!$D:$D,"&lt;&gt;"&amp;$B24,'2a. Database N flows'!$M:$M,AQ$16,'2a. Database N flows'!$P:$P,AQ$15)</f>
        <v>0</v>
      </c>
      <c r="AR24" s="296">
        <f>SUMIFS('2a. Database N flows'!$N:$N,'2a. Database N flows'!$G:$G,$B24,'2a. Database N flows'!$D:$D,"&lt;&gt;"&amp;$B24,'2a. Database N flows'!$P:$P,AR$15)</f>
        <v>0</v>
      </c>
      <c r="AS24" s="293">
        <f>SUMIFS('2a. Database N flows'!$N:$N,'2a. Database N flows'!$G:$G,$B24,'2a. Database N flows'!$D:$D,"&lt;&gt;"&amp;$B24,'2a. Database N flows'!$M:$M,AS$16,'2a. Database N flows'!$P:$P,AS$15)</f>
        <v>0</v>
      </c>
      <c r="AT24" s="293">
        <f>SUMIFS('2a. Database N flows'!$N:$N,'2a. Database N flows'!$G:$G,$B24,'2a. Database N flows'!$D:$D,"&lt;&gt;"&amp;$B24,'2a. Database N flows'!$M:$M,AT$16,'2a. Database N flows'!$P:$P,AT$15)</f>
        <v>0</v>
      </c>
      <c r="AU24" s="293">
        <f>SUMIFS('2a. Database N flows'!$N:$N,'2a. Database N flows'!$G:$G,$B24,'2a. Database N flows'!$D:$D,"&lt;&gt;"&amp;$B24,'2a. Database N flows'!$M:$M,AU$16,'2a. Database N flows'!$P:$P,AU$15)</f>
        <v>0</v>
      </c>
      <c r="AV24" s="293">
        <f>SUMIFS('2a. Database N flows'!$N:$N,'2a. Database N flows'!$G:$G,$B24,'2a. Database N flows'!$D:$D,"&lt;&gt;"&amp;$B24,'2a. Database N flows'!$M:$M,AV$16,'2a. Database N flows'!$P:$P,AV$15)</f>
        <v>0</v>
      </c>
      <c r="AW24" s="293">
        <f>SUMIFS('2a. Database N flows'!$N:$N,'2a. Database N flows'!$G:$G,$B24,'2a. Database N flows'!$D:$D,"&lt;&gt;"&amp;$B24,'2a. Database N flows'!$M:$M,AW$16,'2a. Database N flows'!$P:$P,AW$15)</f>
        <v>0</v>
      </c>
      <c r="AX24" s="293">
        <f>SUMIFS('2a. Database N flows'!$N:$N,'2a. Database N flows'!$G:$G,$B24,'2a. Database N flows'!$D:$D,"&lt;&gt;"&amp;$B24,'2a. Database N flows'!$M:$M,AX$16,'2a. Database N flows'!$P:$P,AX$15)</f>
        <v>0</v>
      </c>
      <c r="AY24" s="293">
        <f>SUMIFS('2a. Database N flows'!$N:$N,'2a. Database N flows'!$G:$G,$B24,'2a. Database N flows'!$D:$D,"&lt;&gt;"&amp;$B24,'2a. Database N flows'!$M:$M,AY$16,'2a. Database N flows'!$P:$P,AY$15)</f>
        <v>0</v>
      </c>
      <c r="AZ24" s="296">
        <f>SUMIFS('2a. Database N flows'!$N:$N,'2a. Database N flows'!$G:$G,$B24,'2a. Database N flows'!$D:$D,"&lt;&gt;"&amp;$B24,'2a. Database N flows'!$P:$P,AZ$15)</f>
        <v>0</v>
      </c>
      <c r="BA24" s="293">
        <f>SUMIFS('2a. Database N flows'!$N:$N,'2a. Database N flows'!$G:$G,$B24,'2a. Database N flows'!$D:$D,"&lt;&gt;"&amp;$B24,'2a. Database N flows'!$M:$M,BA$16,'2a. Database N flows'!$P:$P,BA$15)</f>
        <v>0</v>
      </c>
      <c r="BB24" s="293">
        <f>SUMIFS('2a. Database N flows'!$N:$N,'2a. Database N flows'!$G:$G,$B24,'2a. Database N flows'!$D:$D,"&lt;&gt;"&amp;$B24,'2a. Database N flows'!$M:$M,BB$16,'2a. Database N flows'!$P:$P,BB$15)</f>
        <v>0</v>
      </c>
      <c r="BC24" s="293">
        <f>SUMIFS('2a. Database N flows'!$N:$N,'2a. Database N flows'!$G:$G,$B24,'2a. Database N flows'!$D:$D,"&lt;&gt;"&amp;$B24,'2a. Database N flows'!$M:$M,BC$16,'2a. Database N flows'!$P:$P,BC$15)</f>
        <v>0</v>
      </c>
      <c r="BD24" s="293">
        <f>SUMIFS('2a. Database N flows'!$N:$N,'2a. Database N flows'!$G:$G,$B24,'2a. Database N flows'!$D:$D,"&lt;&gt;"&amp;$B24,'2a. Database N flows'!$M:$M,BD$16,'2a. Database N flows'!$P:$P,BD$15)</f>
        <v>0</v>
      </c>
      <c r="BE24" s="293">
        <f>SUMIFS('2a. Database N flows'!$N:$N,'2a. Database N flows'!$G:$G,$B24,'2a. Database N flows'!$D:$D,"&lt;&gt;"&amp;$B24,'2a. Database N flows'!$M:$M,BE$16,'2a. Database N flows'!$P:$P,BE$15)</f>
        <v>0</v>
      </c>
      <c r="BF24" s="293">
        <f>SUMIFS('2a. Database N flows'!$N:$N,'2a. Database N flows'!$G:$G,$B24,'2a. Database N flows'!$D:$D,"&lt;&gt;"&amp;$B24,'2a. Database N flows'!$M:$M,BF$16,'2a. Database N flows'!$P:$P,BF$15)</f>
        <v>0</v>
      </c>
      <c r="BG24" s="293">
        <f>SUMIFS('2a. Database N flows'!$N:$N,'2a. Database N flows'!$G:$G,$B24,'2a. Database N flows'!$D:$D,"&lt;&gt;"&amp;$B24,'2a. Database N flows'!$M:$M,BG$16,'2a. Database N flows'!$P:$P,BG$15)</f>
        <v>0</v>
      </c>
      <c r="BH24" s="296">
        <f>SUMIFS('2a. Database N flows'!$N:$N,'2a. Database N flows'!$G:$G,$B24,'2a. Database N flows'!$D:$D,"&lt;&gt;"&amp;$B24,'2a. Database N flows'!$P:$P,BH$15)</f>
        <v>0</v>
      </c>
      <c r="BI24" s="293">
        <f>SUMIFS('2a. Database N flows'!$N:$N,'2a. Database N flows'!$G:$G,$B24,'2a. Database N flows'!$D:$D,"&lt;&gt;"&amp;$B24,'2a. Database N flows'!$M:$M,BI$16,'2a. Database N flows'!$P:$P,BI$15)</f>
        <v>0</v>
      </c>
      <c r="BJ24" s="293">
        <f>SUMIFS('2a. Database N flows'!$N:$N,'2a. Database N flows'!$G:$G,$B24,'2a. Database N flows'!$D:$D,"&lt;&gt;"&amp;$B24,'2a. Database N flows'!$M:$M,BJ$16,'2a. Database N flows'!$P:$P,BJ$15)</f>
        <v>0</v>
      </c>
      <c r="BK24" s="293">
        <f>SUMIFS('2a. Database N flows'!$N:$N,'2a. Database N flows'!$G:$G,$B24,'2a. Database N flows'!$D:$D,"&lt;&gt;"&amp;$B24,'2a. Database N flows'!$M:$M,BK$16,'2a. Database N flows'!$P:$P,BK$15)</f>
        <v>0</v>
      </c>
      <c r="BL24" s="293">
        <f>SUMIFS('2a. Database N flows'!$N:$N,'2a. Database N flows'!$G:$G,$B24,'2a. Database N flows'!$D:$D,"&lt;&gt;"&amp;$B24,'2a. Database N flows'!$M:$M,BL$16,'2a. Database N flows'!$P:$P,BL$15)</f>
        <v>0</v>
      </c>
      <c r="BM24" s="293">
        <f>SUMIFS('2a. Database N flows'!$N:$N,'2a. Database N flows'!$G:$G,$B24,'2a. Database N flows'!$D:$D,"&lt;&gt;"&amp;$B24,'2a. Database N flows'!$M:$M,BM$16,'2a. Database N flows'!$P:$P,BM$15)</f>
        <v>0</v>
      </c>
      <c r="BN24" s="293">
        <f>SUMIFS('2a. Database N flows'!$N:$N,'2a. Database N flows'!$G:$G,$B24,'2a. Database N flows'!$D:$D,"&lt;&gt;"&amp;$B24,'2a. Database N flows'!$M:$M,BN$16,'2a. Database N flows'!$P:$P,BN$15)</f>
        <v>0</v>
      </c>
      <c r="BO24" s="293">
        <f>SUMIFS('2a. Database N flows'!$N:$N,'2a. Database N flows'!$G:$G,$B24,'2a. Database N flows'!$D:$D,"&lt;&gt;"&amp;$B24,'2a. Database N flows'!$M:$M,BO$16,'2a. Database N flows'!$P:$P,BO$15)</f>
        <v>0</v>
      </c>
      <c r="BP24" s="296">
        <f>SUMIFS('2a. Database N flows'!$N:$N,'2a. Database N flows'!$G:$G,$B24,'2a. Database N flows'!$D:$D,"&lt;&gt;"&amp;$B24,'2a. Database N flows'!$P:$P,BP$15)</f>
        <v>0</v>
      </c>
      <c r="BQ24" s="293">
        <f>SUMIFS('2a. Database N flows'!$N:$N,'2a. Database N flows'!$G:$G,$B24,'2a. Database N flows'!$D:$D,"&lt;&gt;"&amp;$B24,'2a. Database N flows'!$M:$M,BQ$16,'2a. Database N flows'!$P:$P,BQ$15)</f>
        <v>0</v>
      </c>
      <c r="BR24" s="293">
        <f>SUMIFS('2a. Database N flows'!$N:$N,'2a. Database N flows'!$G:$G,$B24,'2a. Database N flows'!$D:$D,"&lt;&gt;"&amp;$B24,'2a. Database N flows'!$M:$M,BR$16,'2a. Database N flows'!$P:$P,BR$15)</f>
        <v>0</v>
      </c>
      <c r="BS24" s="293">
        <f>SUMIFS('2a. Database N flows'!$N:$N,'2a. Database N flows'!$G:$G,$B24,'2a. Database N flows'!$D:$D,"&lt;&gt;"&amp;$B24,'2a. Database N flows'!$M:$M,BS$16,'2a. Database N flows'!$P:$P,BS$15)</f>
        <v>0</v>
      </c>
      <c r="BT24" s="293">
        <f>SUMIFS('2a. Database N flows'!$N:$N,'2a. Database N flows'!$G:$G,$B24,'2a. Database N flows'!$D:$D,"&lt;&gt;"&amp;$B24,'2a. Database N flows'!$M:$M,BT$16,'2a. Database N flows'!$P:$P,BT$15)</f>
        <v>0</v>
      </c>
      <c r="BU24" s="293">
        <f>SUMIFS('2a. Database N flows'!$N:$N,'2a. Database N flows'!$G:$G,$B24,'2a. Database N flows'!$D:$D,"&lt;&gt;"&amp;$B24,'2a. Database N flows'!$M:$M,BU$16,'2a. Database N flows'!$P:$P,BU$15)</f>
        <v>0</v>
      </c>
      <c r="BV24" s="293">
        <f>SUMIFS('2a. Database N flows'!$N:$N,'2a. Database N flows'!$G:$G,$B24,'2a. Database N flows'!$D:$D,"&lt;&gt;"&amp;$B24,'2a. Database N flows'!$M:$M,BV$16,'2a. Database N flows'!$P:$P,BV$15)</f>
        <v>0</v>
      </c>
      <c r="BW24" s="293">
        <f>SUMIFS('2a. Database N flows'!$N:$N,'2a. Database N flows'!$G:$G,$B24,'2a. Database N flows'!$D:$D,"&lt;&gt;"&amp;$B24,'2a. Database N flows'!$M:$M,BW$16,'2a. Database N flows'!$P:$P,BW$15)</f>
        <v>0</v>
      </c>
      <c r="BX24" s="296">
        <f>SUMIFS('2a. Database N flows'!$N:$N,'2a. Database N flows'!$G:$G,$B24,'2a. Database N flows'!$D:$D,"&lt;&gt;"&amp;$B24,'2a. Database N flows'!$P:$P,BX$15)</f>
        <v>0</v>
      </c>
      <c r="BY24" s="293">
        <f>SUMIFS('2a. Database N flows'!$N:$N,'2a. Database N flows'!$G:$G,$B24,'2a. Database N flows'!$D:$D,"&lt;&gt;"&amp;$B24,'2a. Database N flows'!$M:$M,BY$16,'2a. Database N flows'!$P:$P,BY$15)</f>
        <v>0</v>
      </c>
      <c r="BZ24" s="293">
        <f>SUMIFS('2a. Database N flows'!$N:$N,'2a. Database N flows'!$G:$G,$B24,'2a. Database N flows'!$D:$D,"&lt;&gt;"&amp;$B24,'2a. Database N flows'!$M:$M,BZ$16,'2a. Database N flows'!$P:$P,BZ$15)</f>
        <v>0</v>
      </c>
      <c r="CA24" s="293">
        <f>SUMIFS('2a. Database N flows'!$N:$N,'2a. Database N flows'!$G:$G,$B24,'2a. Database N flows'!$D:$D,"&lt;&gt;"&amp;$B24,'2a. Database N flows'!$M:$M,CA$16,'2a. Database N flows'!$P:$P,CA$15)</f>
        <v>0</v>
      </c>
      <c r="CB24" s="293">
        <f>SUMIFS('2a. Database N flows'!$N:$N,'2a. Database N flows'!$G:$G,$B24,'2a. Database N flows'!$D:$D,"&lt;&gt;"&amp;$B24,'2a. Database N flows'!$M:$M,CB$16,'2a. Database N flows'!$P:$P,CB$15)</f>
        <v>0</v>
      </c>
      <c r="CC24" s="293">
        <f>SUMIFS('2a. Database N flows'!$N:$N,'2a. Database N flows'!$G:$G,$B24,'2a. Database N flows'!$D:$D,"&lt;&gt;"&amp;$B24,'2a. Database N flows'!$M:$M,CC$16,'2a. Database N flows'!$P:$P,CC$15)</f>
        <v>0</v>
      </c>
      <c r="CD24" s="293">
        <f>SUMIFS('2a. Database N flows'!$N:$N,'2a. Database N flows'!$G:$G,$B24,'2a. Database N flows'!$D:$D,"&lt;&gt;"&amp;$B24,'2a. Database N flows'!$M:$M,CD$16,'2a. Database N flows'!$P:$P,CD$15)</f>
        <v>0</v>
      </c>
      <c r="CE24" s="293">
        <f>SUMIFS('2a. Database N flows'!$N:$N,'2a. Database N flows'!$G:$G,$B24,'2a. Database N flows'!$D:$D,"&lt;&gt;"&amp;$B24,'2a. Database N flows'!$M:$M,CE$16,'2a. Database N flows'!$P:$P,CE$15)</f>
        <v>0</v>
      </c>
      <c r="CF24" s="296">
        <f>SUMIFS('2a. Database N flows'!$N:$N,'2a. Database N flows'!$G:$G,$B24,'2a. Database N flows'!$D:$D,"&lt;&gt;"&amp;$B24,'2a. Database N flows'!$P:$P,CF$15)</f>
        <v>0</v>
      </c>
      <c r="CG24" s="293">
        <f>SUMIFS('2a. Database N flows'!$N:$N,'2a. Database N flows'!$G:$G,$B24,'2a. Database N flows'!$D:$D,"&lt;&gt;"&amp;$B24,'2a. Database N flows'!$M:$M,CG$16,'2a. Database N flows'!$P:$P,CG$15)</f>
        <v>0</v>
      </c>
      <c r="CH24" s="293">
        <f>SUMIFS('2a. Database N flows'!$N:$N,'2a. Database N flows'!$G:$G,$B24,'2a. Database N flows'!$D:$D,"&lt;&gt;"&amp;$B24,'2a. Database N flows'!$M:$M,CH$16,'2a. Database N flows'!$P:$P,CH$15)</f>
        <v>0</v>
      </c>
      <c r="CI24" s="293">
        <f>SUMIFS('2a. Database N flows'!$N:$N,'2a. Database N flows'!$G:$G,$B24,'2a. Database N flows'!$D:$D,"&lt;&gt;"&amp;$B24,'2a. Database N flows'!$M:$M,CI$16,'2a. Database N flows'!$P:$P,CI$15)</f>
        <v>0</v>
      </c>
      <c r="CJ24" s="293">
        <f>SUMIFS('2a. Database N flows'!$N:$N,'2a. Database N flows'!$G:$G,$B24,'2a. Database N flows'!$D:$D,"&lt;&gt;"&amp;$B24,'2a. Database N flows'!$M:$M,CJ$16,'2a. Database N flows'!$P:$P,CJ$15)</f>
        <v>0</v>
      </c>
      <c r="CK24" s="293">
        <f>SUMIFS('2a. Database N flows'!$N:$N,'2a. Database N flows'!$G:$G,$B24,'2a. Database N flows'!$D:$D,"&lt;&gt;"&amp;$B24,'2a. Database N flows'!$M:$M,CK$16,'2a. Database N flows'!$P:$P,CK$15)</f>
        <v>0</v>
      </c>
      <c r="CL24" s="293">
        <f>SUMIFS('2a. Database N flows'!$N:$N,'2a. Database N flows'!$G:$G,$B24,'2a. Database N flows'!$D:$D,"&lt;&gt;"&amp;$B24,'2a. Database N flows'!$M:$M,CL$16,'2a. Database N flows'!$P:$P,CL$15)</f>
        <v>0</v>
      </c>
      <c r="CM24" s="293">
        <f>SUMIFS('2a. Database N flows'!$N:$N,'2a. Database N flows'!$G:$G,$B24,'2a. Database N flows'!$D:$D,"&lt;&gt;"&amp;$B24,'2a. Database N flows'!$M:$M,CM$16,'2a. Database N flows'!$P:$P,CM$15)</f>
        <v>0</v>
      </c>
      <c r="CN24" s="296">
        <f>SUMIFS('2a. Database N flows'!$N:$N,'2a. Database N flows'!$G:$G,$B24,'2a. Database N flows'!$D:$D,"&lt;&gt;"&amp;$B24,'2a. Database N flows'!$P:$P,CN$15)</f>
        <v>0</v>
      </c>
      <c r="CO24" s="293">
        <f>SUMIFS('2a. Database N flows'!$N:$N,'2a. Database N flows'!$G:$G,$B24,'2a. Database N flows'!$D:$D,"&lt;&gt;"&amp;$B24,'2a. Database N flows'!$M:$M,CO$16,'2a. Database N flows'!$P:$P,CO$15)</f>
        <v>0</v>
      </c>
      <c r="CP24" s="293">
        <f>SUMIFS('2a. Database N flows'!$N:$N,'2a. Database N flows'!$G:$G,$B24,'2a. Database N flows'!$D:$D,"&lt;&gt;"&amp;$B24,'2a. Database N flows'!$M:$M,CP$16,'2a. Database N flows'!$P:$P,CP$15)</f>
        <v>0</v>
      </c>
      <c r="CQ24" s="293">
        <f>SUMIFS('2a. Database N flows'!$N:$N,'2a. Database N flows'!$G:$G,$B24,'2a. Database N flows'!$D:$D,"&lt;&gt;"&amp;$B24,'2a. Database N flows'!$M:$M,CQ$16,'2a. Database N flows'!$P:$P,CQ$15)</f>
        <v>0</v>
      </c>
      <c r="CR24" s="293">
        <f>SUMIFS('2a. Database N flows'!$N:$N,'2a. Database N flows'!$G:$G,$B24,'2a. Database N flows'!$D:$D,"&lt;&gt;"&amp;$B24,'2a. Database N flows'!$M:$M,CR$16,'2a. Database N flows'!$P:$P,CR$15)</f>
        <v>0</v>
      </c>
      <c r="CS24" s="293">
        <f>SUMIFS('2a. Database N flows'!$N:$N,'2a. Database N flows'!$G:$G,$B24,'2a. Database N flows'!$D:$D,"&lt;&gt;"&amp;$B24,'2a. Database N flows'!$M:$M,CS$16,'2a. Database N flows'!$P:$P,CS$15)</f>
        <v>0</v>
      </c>
      <c r="CT24" s="293">
        <f>SUMIFS('2a. Database N flows'!$N:$N,'2a. Database N flows'!$G:$G,$B24,'2a. Database N flows'!$D:$D,"&lt;&gt;"&amp;$B24,'2a. Database N flows'!$M:$M,CT$16,'2a. Database N flows'!$P:$P,CT$15)</f>
        <v>0</v>
      </c>
      <c r="CU24" s="293">
        <f>SUMIFS('2a. Database N flows'!$N:$N,'2a. Database N flows'!$G:$G,$B24,'2a. Database N flows'!$D:$D,"&lt;&gt;"&amp;$B24,'2a. Database N flows'!$M:$M,CU$16,'2a. Database N flows'!$P:$P,CU$15)</f>
        <v>0</v>
      </c>
      <c r="CV24" s="296">
        <f>SUMIFS('2a. Database N flows'!$N:$N,'2a. Database N flows'!$G:$G,$B24,'2a. Database N flows'!$D:$D,"&lt;&gt;"&amp;$B24,'2a. Database N flows'!$P:$P,CV$15)</f>
        <v>0</v>
      </c>
      <c r="CY24" s="410"/>
    </row>
    <row r="25" spans="2:103" hidden="1" outlineLevel="1" x14ac:dyDescent="0.25">
      <c r="B25" s="403" t="s">
        <v>81</v>
      </c>
      <c r="D25" s="292" t="s">
        <v>160</v>
      </c>
      <c r="E25" s="293">
        <f>SUMIFS('2a. Database N flows'!$N:$N,'2a. Database N flows'!$G:$G,$B25,'2a. Database N flows'!$D:$D,"&lt;&gt;"&amp;$B25,'2a. Database N flows'!$M:$M,E$16,'2a. Database N flows'!$P:$P,E$15)</f>
        <v>0</v>
      </c>
      <c r="F25" s="293">
        <f>SUMIFS('2a. Database N flows'!$N:$N,'2a. Database N flows'!$G:$G,$B25,'2a. Database N flows'!$D:$D,"&lt;&gt;"&amp;$B25,'2a. Database N flows'!$M:$M,F$16,'2a. Database N flows'!$P:$P,F$15)</f>
        <v>0</v>
      </c>
      <c r="G25" s="293">
        <f>SUMIFS('2a. Database N flows'!$N:$N,'2a. Database N flows'!$G:$G,$B25,'2a. Database N flows'!$D:$D,"&lt;&gt;"&amp;$B25,'2a. Database N flows'!$M:$M,G$16,'2a. Database N flows'!$P:$P,G$15)</f>
        <v>0</v>
      </c>
      <c r="H25" s="293">
        <f>SUMIFS('2a. Database N flows'!$N:$N,'2a. Database N flows'!$G:$G,$B25,'2a. Database N flows'!$D:$D,"&lt;&gt;"&amp;$B25,'2a. Database N flows'!$M:$M,H$16,'2a. Database N flows'!$P:$P,H$15)</f>
        <v>12.5</v>
      </c>
      <c r="I25" s="293">
        <f>SUMIFS('2a. Database N flows'!$N:$N,'2a. Database N flows'!$G:$G,$B25,'2a. Database N flows'!$D:$D,"&lt;&gt;"&amp;$B25,'2a. Database N flows'!$M:$M,I$16,'2a. Database N flows'!$P:$P,I$15)</f>
        <v>0</v>
      </c>
      <c r="J25" s="293">
        <f>SUMIFS('2a. Database N flows'!$N:$N,'2a. Database N flows'!$G:$G,$B25,'2a. Database N flows'!$D:$D,"&lt;&gt;"&amp;$B25,'2a. Database N flows'!$M:$M,J$16,'2a. Database N flows'!$P:$P,J$15)</f>
        <v>1.25</v>
      </c>
      <c r="K25" s="293">
        <f>SUMIFS('2a. Database N flows'!$N:$N,'2a. Database N flows'!$G:$G,$B25,'2a. Database N flows'!$D:$D,"&lt;&gt;"&amp;$B25,'2a. Database N flows'!$M:$M,K$16,'2a. Database N flows'!$P:$P,K$15)</f>
        <v>1.25</v>
      </c>
      <c r="L25" s="296">
        <f>SUMIFS('2a. Database N flows'!$N:$N,'2a. Database N flows'!$G:$G,$B25,'2a. Database N flows'!$D:$D,"&lt;&gt;"&amp;$B25,'2a. Database N flows'!$P:$P,L$15)</f>
        <v>15</v>
      </c>
      <c r="M25" s="293">
        <f>SUMIFS('2a. Database N flows'!$N:$N,'2a. Database N flows'!$G:$G,$B25,'2a. Database N flows'!$D:$D,"&lt;&gt;"&amp;$B25,'2a. Database N flows'!$M:$M,M$16,'2a. Database N flows'!$P:$P,M$15)</f>
        <v>0</v>
      </c>
      <c r="N25" s="293">
        <f>SUMIFS('2a. Database N flows'!$N:$N,'2a. Database N flows'!$G:$G,$B25,'2a. Database N flows'!$D:$D,"&lt;&gt;"&amp;$B25,'2a. Database N flows'!$M:$M,N$16,'2a. Database N flows'!$P:$P,N$15)</f>
        <v>0</v>
      </c>
      <c r="O25" s="293">
        <f>SUMIFS('2a. Database N flows'!$N:$N,'2a. Database N flows'!$G:$G,$B25,'2a. Database N flows'!$D:$D,"&lt;&gt;"&amp;$B25,'2a. Database N flows'!$M:$M,O$16,'2a. Database N flows'!$P:$P,O$15)</f>
        <v>0</v>
      </c>
      <c r="P25" s="293">
        <f>SUMIFS('2a. Database N flows'!$N:$N,'2a. Database N flows'!$G:$G,$B25,'2a. Database N flows'!$D:$D,"&lt;&gt;"&amp;$B25,'2a. Database N flows'!$M:$M,P$16,'2a. Database N flows'!$P:$P,P$15)</f>
        <v>10</v>
      </c>
      <c r="Q25" s="293">
        <f>SUMIFS('2a. Database N flows'!$N:$N,'2a. Database N flows'!$G:$G,$B25,'2a. Database N flows'!$D:$D,"&lt;&gt;"&amp;$B25,'2a. Database N flows'!$M:$M,Q$16,'2a. Database N flows'!$P:$P,Q$15)</f>
        <v>0</v>
      </c>
      <c r="R25" s="293">
        <f>SUMIFS('2a. Database N flows'!$N:$N,'2a. Database N flows'!$G:$G,$B25,'2a. Database N flows'!$D:$D,"&lt;&gt;"&amp;$B25,'2a. Database N flows'!$M:$M,R$16,'2a. Database N flows'!$P:$P,R$15)</f>
        <v>1</v>
      </c>
      <c r="S25" s="293">
        <f>SUMIFS('2a. Database N flows'!$N:$N,'2a. Database N flows'!$G:$G,$B25,'2a. Database N flows'!$D:$D,"&lt;&gt;"&amp;$B25,'2a. Database N flows'!$M:$M,S$16,'2a. Database N flows'!$P:$P,S$15)</f>
        <v>1</v>
      </c>
      <c r="T25" s="296">
        <f>SUMIFS('2a. Database N flows'!$N:$N,'2a. Database N flows'!$G:$G,$B25,'2a. Database N flows'!$D:$D,"&lt;&gt;"&amp;$B25,'2a. Database N flows'!$P:$P,T$15)</f>
        <v>12</v>
      </c>
      <c r="U25" s="293">
        <f>SUMIFS('2a. Database N flows'!$N:$N,'2a. Database N flows'!$G:$G,$B25,'2a. Database N flows'!$D:$D,"&lt;&gt;"&amp;$B25,'2a. Database N flows'!$M:$M,U$16,'2a. Database N flows'!$P:$P,U$15)</f>
        <v>0</v>
      </c>
      <c r="V25" s="293">
        <f>SUMIFS('2a. Database N flows'!$N:$N,'2a. Database N flows'!$G:$G,$B25,'2a. Database N flows'!$D:$D,"&lt;&gt;"&amp;$B25,'2a. Database N flows'!$M:$M,V$16,'2a. Database N flows'!$P:$P,V$15)</f>
        <v>0</v>
      </c>
      <c r="W25" s="293">
        <f>SUMIFS('2a. Database N flows'!$N:$N,'2a. Database N flows'!$G:$G,$B25,'2a. Database N flows'!$D:$D,"&lt;&gt;"&amp;$B25,'2a. Database N flows'!$M:$M,W$16,'2a. Database N flows'!$P:$P,W$15)</f>
        <v>0</v>
      </c>
      <c r="X25" s="293">
        <f>SUMIFS('2a. Database N flows'!$N:$N,'2a. Database N flows'!$G:$G,$B25,'2a. Database N flows'!$D:$D,"&lt;&gt;"&amp;$B25,'2a. Database N flows'!$M:$M,X$16,'2a. Database N flows'!$P:$P,X$15)</f>
        <v>7.9999999999999991</v>
      </c>
      <c r="Y25" s="293">
        <f>SUMIFS('2a. Database N flows'!$N:$N,'2a. Database N flows'!$G:$G,$B25,'2a. Database N flows'!$D:$D,"&lt;&gt;"&amp;$B25,'2a. Database N flows'!$M:$M,Y$16,'2a. Database N flows'!$P:$P,Y$15)</f>
        <v>0</v>
      </c>
      <c r="Z25" s="293">
        <f>SUMIFS('2a. Database N flows'!$N:$N,'2a. Database N flows'!$G:$G,$B25,'2a. Database N flows'!$D:$D,"&lt;&gt;"&amp;$B25,'2a. Database N flows'!$M:$M,Z$16,'2a. Database N flows'!$P:$P,Z$15)</f>
        <v>0.8</v>
      </c>
      <c r="AA25" s="293">
        <f>SUMIFS('2a. Database N flows'!$N:$N,'2a. Database N flows'!$G:$G,$B25,'2a. Database N flows'!$D:$D,"&lt;&gt;"&amp;$B25,'2a. Database N flows'!$M:$M,AA$16,'2a. Database N flows'!$P:$P,AA$15)</f>
        <v>0.8</v>
      </c>
      <c r="AB25" s="296">
        <f>SUMIFS('2a. Database N flows'!$N:$N,'2a. Database N flows'!$G:$G,$B25,'2a. Database N flows'!$D:$D,"&lt;&gt;"&amp;$B25,'2a. Database N flows'!$P:$P,AB$15)</f>
        <v>9.6</v>
      </c>
      <c r="AC25" s="293">
        <f>SUMIFS('2a. Database N flows'!$N:$N,'2a. Database N flows'!$G:$G,$B25,'2a. Database N flows'!$D:$D,"&lt;&gt;"&amp;$B25,'2a. Database N flows'!$M:$M,AC$16,'2a. Database N flows'!$P:$P,AC$15)</f>
        <v>0</v>
      </c>
      <c r="AD25" s="293">
        <f>SUMIFS('2a. Database N flows'!$N:$N,'2a. Database N flows'!$G:$G,$B25,'2a. Database N flows'!$D:$D,"&lt;&gt;"&amp;$B25,'2a. Database N flows'!$M:$M,AD$16,'2a. Database N flows'!$P:$P,AD$15)</f>
        <v>0</v>
      </c>
      <c r="AE25" s="293">
        <f>SUMIFS('2a. Database N flows'!$N:$N,'2a. Database N flows'!$G:$G,$B25,'2a. Database N flows'!$D:$D,"&lt;&gt;"&amp;$B25,'2a. Database N flows'!$M:$M,AE$16,'2a. Database N flows'!$P:$P,AE$15)</f>
        <v>0</v>
      </c>
      <c r="AF25" s="293">
        <f>SUMIFS('2a. Database N flows'!$N:$N,'2a. Database N flows'!$G:$G,$B25,'2a. Database N flows'!$D:$D,"&lt;&gt;"&amp;$B25,'2a. Database N flows'!$M:$M,AF$16,'2a. Database N flows'!$P:$P,AF$15)</f>
        <v>0</v>
      </c>
      <c r="AG25" s="293">
        <f>SUMIFS('2a. Database N flows'!$N:$N,'2a. Database N flows'!$G:$G,$B25,'2a. Database N flows'!$D:$D,"&lt;&gt;"&amp;$B25,'2a. Database N flows'!$M:$M,AG$16,'2a. Database N flows'!$P:$P,AG$15)</f>
        <v>0</v>
      </c>
      <c r="AH25" s="293">
        <f>SUMIFS('2a. Database N flows'!$N:$N,'2a. Database N flows'!$G:$G,$B25,'2a. Database N flows'!$D:$D,"&lt;&gt;"&amp;$B25,'2a. Database N flows'!$M:$M,AH$16,'2a. Database N flows'!$P:$P,AH$15)</f>
        <v>0</v>
      </c>
      <c r="AI25" s="293">
        <f>SUMIFS('2a. Database N flows'!$N:$N,'2a. Database N flows'!$G:$G,$B25,'2a. Database N flows'!$D:$D,"&lt;&gt;"&amp;$B25,'2a. Database N flows'!$M:$M,AI$16,'2a. Database N flows'!$P:$P,AI$15)</f>
        <v>0</v>
      </c>
      <c r="AJ25" s="296">
        <f>SUMIFS('2a. Database N flows'!$N:$N,'2a. Database N flows'!$G:$G,$B25,'2a. Database N flows'!$D:$D,"&lt;&gt;"&amp;$B25,'2a. Database N flows'!$P:$P,AJ$15)</f>
        <v>0</v>
      </c>
      <c r="AK25" s="293">
        <f>SUMIFS('2a. Database N flows'!$N:$N,'2a. Database N flows'!$G:$G,$B25,'2a. Database N flows'!$D:$D,"&lt;&gt;"&amp;$B25,'2a. Database N flows'!$M:$M,AK$16,'2a. Database N flows'!$P:$P,AK$15)</f>
        <v>0</v>
      </c>
      <c r="AL25" s="293">
        <f>SUMIFS('2a. Database N flows'!$N:$N,'2a. Database N flows'!$G:$G,$B25,'2a. Database N flows'!$D:$D,"&lt;&gt;"&amp;$B25,'2a. Database N flows'!$M:$M,AL$16,'2a. Database N flows'!$P:$P,AL$15)</f>
        <v>0</v>
      </c>
      <c r="AM25" s="293">
        <f>SUMIFS('2a. Database N flows'!$N:$N,'2a. Database N flows'!$G:$G,$B25,'2a. Database N flows'!$D:$D,"&lt;&gt;"&amp;$B25,'2a. Database N flows'!$M:$M,AM$16,'2a. Database N flows'!$P:$P,AM$15)</f>
        <v>0</v>
      </c>
      <c r="AN25" s="293">
        <f>SUMIFS('2a. Database N flows'!$N:$N,'2a. Database N flows'!$G:$G,$B25,'2a. Database N flows'!$D:$D,"&lt;&gt;"&amp;$B25,'2a. Database N flows'!$M:$M,AN$16,'2a. Database N flows'!$P:$P,AN$15)</f>
        <v>0</v>
      </c>
      <c r="AO25" s="293">
        <f>SUMIFS('2a. Database N flows'!$N:$N,'2a. Database N flows'!$G:$G,$B25,'2a. Database N flows'!$D:$D,"&lt;&gt;"&amp;$B25,'2a. Database N flows'!$M:$M,AO$16,'2a. Database N flows'!$P:$P,AO$15)</f>
        <v>0</v>
      </c>
      <c r="AP25" s="293">
        <f>SUMIFS('2a. Database N flows'!$N:$N,'2a. Database N flows'!$G:$G,$B25,'2a. Database N flows'!$D:$D,"&lt;&gt;"&amp;$B25,'2a. Database N flows'!$M:$M,AP$16,'2a. Database N flows'!$P:$P,AP$15)</f>
        <v>0</v>
      </c>
      <c r="AQ25" s="293">
        <f>SUMIFS('2a. Database N flows'!$N:$N,'2a. Database N flows'!$G:$G,$B25,'2a. Database N flows'!$D:$D,"&lt;&gt;"&amp;$B25,'2a. Database N flows'!$M:$M,AQ$16,'2a. Database N flows'!$P:$P,AQ$15)</f>
        <v>0</v>
      </c>
      <c r="AR25" s="296">
        <f>SUMIFS('2a. Database N flows'!$N:$N,'2a. Database N flows'!$G:$G,$B25,'2a. Database N flows'!$D:$D,"&lt;&gt;"&amp;$B25,'2a. Database N flows'!$P:$P,AR$15)</f>
        <v>0</v>
      </c>
      <c r="AS25" s="293">
        <f>SUMIFS('2a. Database N flows'!$N:$N,'2a. Database N flows'!$G:$G,$B25,'2a. Database N flows'!$D:$D,"&lt;&gt;"&amp;$B25,'2a. Database N flows'!$M:$M,AS$16,'2a. Database N flows'!$P:$P,AS$15)</f>
        <v>0</v>
      </c>
      <c r="AT25" s="293">
        <f>SUMIFS('2a. Database N flows'!$N:$N,'2a. Database N flows'!$G:$G,$B25,'2a. Database N flows'!$D:$D,"&lt;&gt;"&amp;$B25,'2a. Database N flows'!$M:$M,AT$16,'2a. Database N flows'!$P:$P,AT$15)</f>
        <v>0</v>
      </c>
      <c r="AU25" s="293">
        <f>SUMIFS('2a. Database N flows'!$N:$N,'2a. Database N flows'!$G:$G,$B25,'2a. Database N flows'!$D:$D,"&lt;&gt;"&amp;$B25,'2a. Database N flows'!$M:$M,AU$16,'2a. Database N flows'!$P:$P,AU$15)</f>
        <v>0</v>
      </c>
      <c r="AV25" s="293">
        <f>SUMIFS('2a. Database N flows'!$N:$N,'2a. Database N flows'!$G:$G,$B25,'2a. Database N flows'!$D:$D,"&lt;&gt;"&amp;$B25,'2a. Database N flows'!$M:$M,AV$16,'2a. Database N flows'!$P:$P,AV$15)</f>
        <v>0</v>
      </c>
      <c r="AW25" s="293">
        <f>SUMIFS('2a. Database N flows'!$N:$N,'2a. Database N flows'!$G:$G,$B25,'2a. Database N flows'!$D:$D,"&lt;&gt;"&amp;$B25,'2a. Database N flows'!$M:$M,AW$16,'2a. Database N flows'!$P:$P,AW$15)</f>
        <v>0</v>
      </c>
      <c r="AX25" s="293">
        <f>SUMIFS('2a. Database N flows'!$N:$N,'2a. Database N flows'!$G:$G,$B25,'2a. Database N flows'!$D:$D,"&lt;&gt;"&amp;$B25,'2a. Database N flows'!$M:$M,AX$16,'2a. Database N flows'!$P:$P,AX$15)</f>
        <v>0</v>
      </c>
      <c r="AY25" s="293">
        <f>SUMIFS('2a. Database N flows'!$N:$N,'2a. Database N flows'!$G:$G,$B25,'2a. Database N flows'!$D:$D,"&lt;&gt;"&amp;$B25,'2a. Database N flows'!$M:$M,AY$16,'2a. Database N flows'!$P:$P,AY$15)</f>
        <v>0</v>
      </c>
      <c r="AZ25" s="296">
        <f>SUMIFS('2a. Database N flows'!$N:$N,'2a. Database N flows'!$G:$G,$B25,'2a. Database N flows'!$D:$D,"&lt;&gt;"&amp;$B25,'2a. Database N flows'!$P:$P,AZ$15)</f>
        <v>0</v>
      </c>
      <c r="BA25" s="293">
        <f>SUMIFS('2a. Database N flows'!$N:$N,'2a. Database N flows'!$G:$G,$B25,'2a. Database N flows'!$D:$D,"&lt;&gt;"&amp;$B25,'2a. Database N flows'!$M:$M,BA$16,'2a. Database N flows'!$P:$P,BA$15)</f>
        <v>0</v>
      </c>
      <c r="BB25" s="293">
        <f>SUMIFS('2a. Database N flows'!$N:$N,'2a. Database N flows'!$G:$G,$B25,'2a. Database N flows'!$D:$D,"&lt;&gt;"&amp;$B25,'2a. Database N flows'!$M:$M,BB$16,'2a. Database N flows'!$P:$P,BB$15)</f>
        <v>0</v>
      </c>
      <c r="BC25" s="293">
        <f>SUMIFS('2a. Database N flows'!$N:$N,'2a. Database N flows'!$G:$G,$B25,'2a. Database N flows'!$D:$D,"&lt;&gt;"&amp;$B25,'2a. Database N flows'!$M:$M,BC$16,'2a. Database N flows'!$P:$P,BC$15)</f>
        <v>0</v>
      </c>
      <c r="BD25" s="293">
        <f>SUMIFS('2a. Database N flows'!$N:$N,'2a. Database N flows'!$G:$G,$B25,'2a. Database N flows'!$D:$D,"&lt;&gt;"&amp;$B25,'2a. Database N flows'!$M:$M,BD$16,'2a. Database N flows'!$P:$P,BD$15)</f>
        <v>0</v>
      </c>
      <c r="BE25" s="293">
        <f>SUMIFS('2a. Database N flows'!$N:$N,'2a. Database N flows'!$G:$G,$B25,'2a. Database N flows'!$D:$D,"&lt;&gt;"&amp;$B25,'2a. Database N flows'!$M:$M,BE$16,'2a. Database N flows'!$P:$P,BE$15)</f>
        <v>0</v>
      </c>
      <c r="BF25" s="293">
        <f>SUMIFS('2a. Database N flows'!$N:$N,'2a. Database N flows'!$G:$G,$B25,'2a. Database N flows'!$D:$D,"&lt;&gt;"&amp;$B25,'2a. Database N flows'!$M:$M,BF$16,'2a. Database N flows'!$P:$P,BF$15)</f>
        <v>0</v>
      </c>
      <c r="BG25" s="293">
        <f>SUMIFS('2a. Database N flows'!$N:$N,'2a. Database N flows'!$G:$G,$B25,'2a. Database N flows'!$D:$D,"&lt;&gt;"&amp;$B25,'2a. Database N flows'!$M:$M,BG$16,'2a. Database N flows'!$P:$P,BG$15)</f>
        <v>0</v>
      </c>
      <c r="BH25" s="296">
        <f>SUMIFS('2a. Database N flows'!$N:$N,'2a. Database N flows'!$G:$G,$B25,'2a. Database N flows'!$D:$D,"&lt;&gt;"&amp;$B25,'2a. Database N flows'!$P:$P,BH$15)</f>
        <v>0</v>
      </c>
      <c r="BI25" s="293">
        <f>SUMIFS('2a. Database N flows'!$N:$N,'2a. Database N flows'!$G:$G,$B25,'2a. Database N flows'!$D:$D,"&lt;&gt;"&amp;$B25,'2a. Database N flows'!$M:$M,BI$16,'2a. Database N flows'!$P:$P,BI$15)</f>
        <v>0</v>
      </c>
      <c r="BJ25" s="293">
        <f>SUMIFS('2a. Database N flows'!$N:$N,'2a. Database N flows'!$G:$G,$B25,'2a. Database N flows'!$D:$D,"&lt;&gt;"&amp;$B25,'2a. Database N flows'!$M:$M,BJ$16,'2a. Database N flows'!$P:$P,BJ$15)</f>
        <v>0</v>
      </c>
      <c r="BK25" s="293">
        <f>SUMIFS('2a. Database N flows'!$N:$N,'2a. Database N flows'!$G:$G,$B25,'2a. Database N flows'!$D:$D,"&lt;&gt;"&amp;$B25,'2a. Database N flows'!$M:$M,BK$16,'2a. Database N flows'!$P:$P,BK$15)</f>
        <v>0</v>
      </c>
      <c r="BL25" s="293">
        <f>SUMIFS('2a. Database N flows'!$N:$N,'2a. Database N flows'!$G:$G,$B25,'2a. Database N flows'!$D:$D,"&lt;&gt;"&amp;$B25,'2a. Database N flows'!$M:$M,BL$16,'2a. Database N flows'!$P:$P,BL$15)</f>
        <v>0</v>
      </c>
      <c r="BM25" s="293">
        <f>SUMIFS('2a. Database N flows'!$N:$N,'2a. Database N flows'!$G:$G,$B25,'2a. Database N flows'!$D:$D,"&lt;&gt;"&amp;$B25,'2a. Database N flows'!$M:$M,BM$16,'2a. Database N flows'!$P:$P,BM$15)</f>
        <v>0</v>
      </c>
      <c r="BN25" s="293">
        <f>SUMIFS('2a. Database N flows'!$N:$N,'2a. Database N flows'!$G:$G,$B25,'2a. Database N flows'!$D:$D,"&lt;&gt;"&amp;$B25,'2a. Database N flows'!$M:$M,BN$16,'2a. Database N flows'!$P:$P,BN$15)</f>
        <v>0</v>
      </c>
      <c r="BO25" s="293">
        <f>SUMIFS('2a. Database N flows'!$N:$N,'2a. Database N flows'!$G:$G,$B25,'2a. Database N flows'!$D:$D,"&lt;&gt;"&amp;$B25,'2a. Database N flows'!$M:$M,BO$16,'2a. Database N flows'!$P:$P,BO$15)</f>
        <v>0</v>
      </c>
      <c r="BP25" s="296">
        <f>SUMIFS('2a. Database N flows'!$N:$N,'2a. Database N flows'!$G:$G,$B25,'2a. Database N flows'!$D:$D,"&lt;&gt;"&amp;$B25,'2a. Database N flows'!$P:$P,BP$15)</f>
        <v>0</v>
      </c>
      <c r="BQ25" s="293">
        <f>SUMIFS('2a. Database N flows'!$N:$N,'2a. Database N flows'!$G:$G,$B25,'2a. Database N flows'!$D:$D,"&lt;&gt;"&amp;$B25,'2a. Database N flows'!$M:$M,BQ$16,'2a. Database N flows'!$P:$P,BQ$15)</f>
        <v>0</v>
      </c>
      <c r="BR25" s="293">
        <f>SUMIFS('2a. Database N flows'!$N:$N,'2a. Database N flows'!$G:$G,$B25,'2a. Database N flows'!$D:$D,"&lt;&gt;"&amp;$B25,'2a. Database N flows'!$M:$M,BR$16,'2a. Database N flows'!$P:$P,BR$15)</f>
        <v>0</v>
      </c>
      <c r="BS25" s="293">
        <f>SUMIFS('2a. Database N flows'!$N:$N,'2a. Database N flows'!$G:$G,$B25,'2a. Database N flows'!$D:$D,"&lt;&gt;"&amp;$B25,'2a. Database N flows'!$M:$M,BS$16,'2a. Database N flows'!$P:$P,BS$15)</f>
        <v>0</v>
      </c>
      <c r="BT25" s="293">
        <f>SUMIFS('2a. Database N flows'!$N:$N,'2a. Database N flows'!$G:$G,$B25,'2a. Database N flows'!$D:$D,"&lt;&gt;"&amp;$B25,'2a. Database N flows'!$M:$M,BT$16,'2a. Database N flows'!$P:$P,BT$15)</f>
        <v>0</v>
      </c>
      <c r="BU25" s="293">
        <f>SUMIFS('2a. Database N flows'!$N:$N,'2a. Database N flows'!$G:$G,$B25,'2a. Database N flows'!$D:$D,"&lt;&gt;"&amp;$B25,'2a. Database N flows'!$M:$M,BU$16,'2a. Database N flows'!$P:$P,BU$15)</f>
        <v>0</v>
      </c>
      <c r="BV25" s="293">
        <f>SUMIFS('2a. Database N flows'!$N:$N,'2a. Database N flows'!$G:$G,$B25,'2a. Database N flows'!$D:$D,"&lt;&gt;"&amp;$B25,'2a. Database N flows'!$M:$M,BV$16,'2a. Database N flows'!$P:$P,BV$15)</f>
        <v>0</v>
      </c>
      <c r="BW25" s="293">
        <f>SUMIFS('2a. Database N flows'!$N:$N,'2a. Database N flows'!$G:$G,$B25,'2a. Database N flows'!$D:$D,"&lt;&gt;"&amp;$B25,'2a. Database N flows'!$M:$M,BW$16,'2a. Database N flows'!$P:$P,BW$15)</f>
        <v>0</v>
      </c>
      <c r="BX25" s="296">
        <f>SUMIFS('2a. Database N flows'!$N:$N,'2a. Database N flows'!$G:$G,$B25,'2a. Database N flows'!$D:$D,"&lt;&gt;"&amp;$B25,'2a. Database N flows'!$P:$P,BX$15)</f>
        <v>0</v>
      </c>
      <c r="BY25" s="293">
        <f>SUMIFS('2a. Database N flows'!$N:$N,'2a. Database N flows'!$G:$G,$B25,'2a. Database N flows'!$D:$D,"&lt;&gt;"&amp;$B25,'2a. Database N flows'!$M:$M,BY$16,'2a. Database N flows'!$P:$P,BY$15)</f>
        <v>0</v>
      </c>
      <c r="BZ25" s="293">
        <f>SUMIFS('2a. Database N flows'!$N:$N,'2a. Database N flows'!$G:$G,$B25,'2a. Database N flows'!$D:$D,"&lt;&gt;"&amp;$B25,'2a. Database N flows'!$M:$M,BZ$16,'2a. Database N flows'!$P:$P,BZ$15)</f>
        <v>0</v>
      </c>
      <c r="CA25" s="293">
        <f>SUMIFS('2a. Database N flows'!$N:$N,'2a. Database N flows'!$G:$G,$B25,'2a. Database N flows'!$D:$D,"&lt;&gt;"&amp;$B25,'2a. Database N flows'!$M:$M,CA$16,'2a. Database N flows'!$P:$P,CA$15)</f>
        <v>0</v>
      </c>
      <c r="CB25" s="293">
        <f>SUMIFS('2a. Database N flows'!$N:$N,'2a. Database N flows'!$G:$G,$B25,'2a. Database N flows'!$D:$D,"&lt;&gt;"&amp;$B25,'2a. Database N flows'!$M:$M,CB$16,'2a. Database N flows'!$P:$P,CB$15)</f>
        <v>0</v>
      </c>
      <c r="CC25" s="293">
        <f>SUMIFS('2a. Database N flows'!$N:$N,'2a. Database N flows'!$G:$G,$B25,'2a. Database N flows'!$D:$D,"&lt;&gt;"&amp;$B25,'2a. Database N flows'!$M:$M,CC$16,'2a. Database N flows'!$P:$P,CC$15)</f>
        <v>0</v>
      </c>
      <c r="CD25" s="293">
        <f>SUMIFS('2a. Database N flows'!$N:$N,'2a. Database N flows'!$G:$G,$B25,'2a. Database N flows'!$D:$D,"&lt;&gt;"&amp;$B25,'2a. Database N flows'!$M:$M,CD$16,'2a. Database N flows'!$P:$P,CD$15)</f>
        <v>0</v>
      </c>
      <c r="CE25" s="293">
        <f>SUMIFS('2a. Database N flows'!$N:$N,'2a. Database N flows'!$G:$G,$B25,'2a. Database N flows'!$D:$D,"&lt;&gt;"&amp;$B25,'2a. Database N flows'!$M:$M,CE$16,'2a. Database N flows'!$P:$P,CE$15)</f>
        <v>0</v>
      </c>
      <c r="CF25" s="296">
        <f>SUMIFS('2a. Database N flows'!$N:$N,'2a. Database N flows'!$G:$G,$B25,'2a. Database N flows'!$D:$D,"&lt;&gt;"&amp;$B25,'2a. Database N flows'!$P:$P,CF$15)</f>
        <v>0</v>
      </c>
      <c r="CG25" s="293">
        <f>SUMIFS('2a. Database N flows'!$N:$N,'2a. Database N flows'!$G:$G,$B25,'2a. Database N flows'!$D:$D,"&lt;&gt;"&amp;$B25,'2a. Database N flows'!$M:$M,CG$16,'2a. Database N flows'!$P:$P,CG$15)</f>
        <v>0</v>
      </c>
      <c r="CH25" s="293">
        <f>SUMIFS('2a. Database N flows'!$N:$N,'2a. Database N flows'!$G:$G,$B25,'2a. Database N flows'!$D:$D,"&lt;&gt;"&amp;$B25,'2a. Database N flows'!$M:$M,CH$16,'2a. Database N flows'!$P:$P,CH$15)</f>
        <v>0</v>
      </c>
      <c r="CI25" s="293">
        <f>SUMIFS('2a. Database N flows'!$N:$N,'2a. Database N flows'!$G:$G,$B25,'2a. Database N flows'!$D:$D,"&lt;&gt;"&amp;$B25,'2a. Database N flows'!$M:$M,CI$16,'2a. Database N flows'!$P:$P,CI$15)</f>
        <v>0</v>
      </c>
      <c r="CJ25" s="293">
        <f>SUMIFS('2a. Database N flows'!$N:$N,'2a. Database N flows'!$G:$G,$B25,'2a. Database N flows'!$D:$D,"&lt;&gt;"&amp;$B25,'2a. Database N flows'!$M:$M,CJ$16,'2a. Database N flows'!$P:$P,CJ$15)</f>
        <v>0</v>
      </c>
      <c r="CK25" s="293">
        <f>SUMIFS('2a. Database N flows'!$N:$N,'2a. Database N flows'!$G:$G,$B25,'2a. Database N flows'!$D:$D,"&lt;&gt;"&amp;$B25,'2a. Database N flows'!$M:$M,CK$16,'2a. Database N flows'!$P:$P,CK$15)</f>
        <v>0</v>
      </c>
      <c r="CL25" s="293">
        <f>SUMIFS('2a. Database N flows'!$N:$N,'2a. Database N flows'!$G:$G,$B25,'2a. Database N flows'!$D:$D,"&lt;&gt;"&amp;$B25,'2a. Database N flows'!$M:$M,CL$16,'2a. Database N flows'!$P:$P,CL$15)</f>
        <v>0</v>
      </c>
      <c r="CM25" s="293">
        <f>SUMIFS('2a. Database N flows'!$N:$N,'2a. Database N flows'!$G:$G,$B25,'2a. Database N flows'!$D:$D,"&lt;&gt;"&amp;$B25,'2a. Database N flows'!$M:$M,CM$16,'2a. Database N flows'!$P:$P,CM$15)</f>
        <v>0</v>
      </c>
      <c r="CN25" s="296">
        <f>SUMIFS('2a. Database N flows'!$N:$N,'2a. Database N flows'!$G:$G,$B25,'2a. Database N flows'!$D:$D,"&lt;&gt;"&amp;$B25,'2a. Database N flows'!$P:$P,CN$15)</f>
        <v>0</v>
      </c>
      <c r="CO25" s="293">
        <f>SUMIFS('2a. Database N flows'!$N:$N,'2a. Database N flows'!$G:$G,$B25,'2a. Database N flows'!$D:$D,"&lt;&gt;"&amp;$B25,'2a. Database N flows'!$M:$M,CO$16,'2a. Database N flows'!$P:$P,CO$15)</f>
        <v>0</v>
      </c>
      <c r="CP25" s="293">
        <f>SUMIFS('2a. Database N flows'!$N:$N,'2a. Database N flows'!$G:$G,$B25,'2a. Database N flows'!$D:$D,"&lt;&gt;"&amp;$B25,'2a. Database N flows'!$M:$M,CP$16,'2a. Database N flows'!$P:$P,CP$15)</f>
        <v>0</v>
      </c>
      <c r="CQ25" s="293">
        <f>SUMIFS('2a. Database N flows'!$N:$N,'2a. Database N flows'!$G:$G,$B25,'2a. Database N flows'!$D:$D,"&lt;&gt;"&amp;$B25,'2a. Database N flows'!$M:$M,CQ$16,'2a. Database N flows'!$P:$P,CQ$15)</f>
        <v>0</v>
      </c>
      <c r="CR25" s="293">
        <f>SUMIFS('2a. Database N flows'!$N:$N,'2a. Database N flows'!$G:$G,$B25,'2a. Database N flows'!$D:$D,"&lt;&gt;"&amp;$B25,'2a. Database N flows'!$M:$M,CR$16,'2a. Database N flows'!$P:$P,CR$15)</f>
        <v>0</v>
      </c>
      <c r="CS25" s="293">
        <f>SUMIFS('2a. Database N flows'!$N:$N,'2a. Database N flows'!$G:$G,$B25,'2a. Database N flows'!$D:$D,"&lt;&gt;"&amp;$B25,'2a. Database N flows'!$M:$M,CS$16,'2a. Database N flows'!$P:$P,CS$15)</f>
        <v>0</v>
      </c>
      <c r="CT25" s="293">
        <f>SUMIFS('2a. Database N flows'!$N:$N,'2a. Database N flows'!$G:$G,$B25,'2a. Database N flows'!$D:$D,"&lt;&gt;"&amp;$B25,'2a. Database N flows'!$M:$M,CT$16,'2a. Database N flows'!$P:$P,CT$15)</f>
        <v>0</v>
      </c>
      <c r="CU25" s="293">
        <f>SUMIFS('2a. Database N flows'!$N:$N,'2a. Database N flows'!$G:$G,$B25,'2a. Database N flows'!$D:$D,"&lt;&gt;"&amp;$B25,'2a. Database N flows'!$M:$M,CU$16,'2a. Database N flows'!$P:$P,CU$15)</f>
        <v>0</v>
      </c>
      <c r="CV25" s="296">
        <f>SUMIFS('2a. Database N flows'!$N:$N,'2a. Database N flows'!$G:$G,$B25,'2a. Database N flows'!$D:$D,"&lt;&gt;"&amp;$B25,'2a. Database N flows'!$P:$P,CV$15)</f>
        <v>0</v>
      </c>
      <c r="CY25" s="410"/>
    </row>
    <row r="26" spans="2:103" hidden="1" outlineLevel="1" x14ac:dyDescent="0.25">
      <c r="D26" s="279"/>
      <c r="AC26" s="277" t="str">
        <f t="shared" ref="AC26:AI26" si="14">AC15</f>
        <v/>
      </c>
      <c r="AD26" s="277" t="str">
        <f t="shared" si="14"/>
        <v/>
      </c>
      <c r="AE26" s="277" t="str">
        <f t="shared" si="14"/>
        <v/>
      </c>
      <c r="AF26" s="277" t="str">
        <f t="shared" si="14"/>
        <v/>
      </c>
      <c r="AG26" s="277" t="str">
        <f t="shared" si="14"/>
        <v/>
      </c>
      <c r="AH26" s="277" t="str">
        <f t="shared" si="14"/>
        <v/>
      </c>
      <c r="AI26" s="277" t="str">
        <f t="shared" si="14"/>
        <v/>
      </c>
      <c r="CY26" s="279"/>
    </row>
    <row r="27" spans="2:103" hidden="1" outlineLevel="1" x14ac:dyDescent="0.25">
      <c r="D27" s="296" t="s">
        <v>285</v>
      </c>
      <c r="E27" s="296"/>
      <c r="F27" s="296"/>
      <c r="G27" s="296"/>
      <c r="H27" s="296"/>
      <c r="I27" s="296"/>
      <c r="J27" s="296"/>
      <c r="K27" s="296"/>
      <c r="L27" s="294">
        <f t="shared" ref="L27:BF27" si="15">SUM(L17:L25)</f>
        <v>206.25</v>
      </c>
      <c r="M27" s="296">
        <f t="shared" si="15"/>
        <v>17</v>
      </c>
      <c r="N27" s="296">
        <f t="shared" si="15"/>
        <v>14</v>
      </c>
      <c r="O27" s="296">
        <f t="shared" si="15"/>
        <v>17</v>
      </c>
      <c r="P27" s="296">
        <f t="shared" si="15"/>
        <v>76</v>
      </c>
      <c r="Q27" s="296">
        <f t="shared" si="15"/>
        <v>23</v>
      </c>
      <c r="R27" s="296">
        <f t="shared" si="15"/>
        <v>9</v>
      </c>
      <c r="S27" s="296">
        <f t="shared" si="15"/>
        <v>9</v>
      </c>
      <c r="T27" s="294">
        <f t="shared" si="15"/>
        <v>165</v>
      </c>
      <c r="U27" s="296">
        <f t="shared" si="15"/>
        <v>13.600000000000003</v>
      </c>
      <c r="V27" s="296">
        <f t="shared" si="15"/>
        <v>11.200000000000001</v>
      </c>
      <c r="W27" s="296">
        <f t="shared" si="15"/>
        <v>13.600000000000003</v>
      </c>
      <c r="X27" s="296">
        <f t="shared" si="15"/>
        <v>60.800000000000004</v>
      </c>
      <c r="Y27" s="296">
        <f t="shared" si="15"/>
        <v>18.400000000000002</v>
      </c>
      <c r="Z27" s="296">
        <f t="shared" si="15"/>
        <v>7.2</v>
      </c>
      <c r="AA27" s="296">
        <f t="shared" si="15"/>
        <v>7.2</v>
      </c>
      <c r="AB27" s="294">
        <f t="shared" si="15"/>
        <v>131.99999999999997</v>
      </c>
      <c r="AC27" s="296">
        <f t="shared" si="15"/>
        <v>0</v>
      </c>
      <c r="AD27" s="296">
        <f t="shared" si="15"/>
        <v>0</v>
      </c>
      <c r="AE27" s="296">
        <f t="shared" si="15"/>
        <v>0</v>
      </c>
      <c r="AF27" s="296">
        <f t="shared" si="15"/>
        <v>0</v>
      </c>
      <c r="AG27" s="296">
        <f t="shared" si="15"/>
        <v>0</v>
      </c>
      <c r="AH27" s="296">
        <f t="shared" si="15"/>
        <v>0</v>
      </c>
      <c r="AI27" s="296">
        <f t="shared" si="15"/>
        <v>0</v>
      </c>
      <c r="AJ27" s="294">
        <f t="shared" si="15"/>
        <v>0</v>
      </c>
      <c r="AK27" s="296">
        <f t="shared" si="15"/>
        <v>0</v>
      </c>
      <c r="AL27" s="296">
        <f t="shared" si="15"/>
        <v>0</v>
      </c>
      <c r="AM27" s="296">
        <f t="shared" si="15"/>
        <v>0</v>
      </c>
      <c r="AN27" s="296">
        <f t="shared" si="15"/>
        <v>0</v>
      </c>
      <c r="AO27" s="296">
        <f t="shared" si="15"/>
        <v>0</v>
      </c>
      <c r="AP27" s="296">
        <f t="shared" si="15"/>
        <v>0</v>
      </c>
      <c r="AQ27" s="296">
        <f t="shared" si="15"/>
        <v>0</v>
      </c>
      <c r="AR27" s="294">
        <f t="shared" si="15"/>
        <v>0</v>
      </c>
      <c r="AS27" s="296">
        <f t="shared" si="15"/>
        <v>0</v>
      </c>
      <c r="AT27" s="296">
        <f t="shared" si="15"/>
        <v>0</v>
      </c>
      <c r="AU27" s="296">
        <f t="shared" si="15"/>
        <v>0</v>
      </c>
      <c r="AV27" s="296">
        <f t="shared" si="15"/>
        <v>0</v>
      </c>
      <c r="AW27" s="296">
        <f t="shared" si="15"/>
        <v>0</v>
      </c>
      <c r="AX27" s="296">
        <f t="shared" si="15"/>
        <v>0</v>
      </c>
      <c r="AY27" s="296">
        <f t="shared" si="15"/>
        <v>0</v>
      </c>
      <c r="AZ27" s="294">
        <f t="shared" si="15"/>
        <v>0</v>
      </c>
      <c r="BA27" s="296">
        <f t="shared" si="15"/>
        <v>0</v>
      </c>
      <c r="BB27" s="296">
        <f t="shared" si="15"/>
        <v>0</v>
      </c>
      <c r="BC27" s="296">
        <f t="shared" si="15"/>
        <v>0</v>
      </c>
      <c r="BD27" s="296">
        <f t="shared" si="15"/>
        <v>0</v>
      </c>
      <c r="BE27" s="296">
        <f t="shared" si="15"/>
        <v>0</v>
      </c>
      <c r="BF27" s="296">
        <f t="shared" si="15"/>
        <v>0</v>
      </c>
      <c r="BG27" s="296">
        <f t="shared" ref="BG27:CV27" si="16">SUM(BG17:BG25)</f>
        <v>0</v>
      </c>
      <c r="BH27" s="294">
        <f t="shared" si="16"/>
        <v>0</v>
      </c>
      <c r="BI27" s="296">
        <f t="shared" si="16"/>
        <v>0</v>
      </c>
      <c r="BJ27" s="296">
        <f t="shared" si="16"/>
        <v>0</v>
      </c>
      <c r="BK27" s="296">
        <f t="shared" si="16"/>
        <v>0</v>
      </c>
      <c r="BL27" s="296">
        <f t="shared" si="16"/>
        <v>0</v>
      </c>
      <c r="BM27" s="296">
        <f t="shared" si="16"/>
        <v>0</v>
      </c>
      <c r="BN27" s="296">
        <f t="shared" si="16"/>
        <v>0</v>
      </c>
      <c r="BO27" s="296">
        <f t="shared" si="16"/>
        <v>0</v>
      </c>
      <c r="BP27" s="294">
        <f t="shared" si="16"/>
        <v>0</v>
      </c>
      <c r="BQ27" s="296">
        <f t="shared" si="16"/>
        <v>0</v>
      </c>
      <c r="BR27" s="296">
        <f t="shared" si="16"/>
        <v>0</v>
      </c>
      <c r="BS27" s="296">
        <f t="shared" si="16"/>
        <v>0</v>
      </c>
      <c r="BT27" s="296">
        <f t="shared" si="16"/>
        <v>0</v>
      </c>
      <c r="BU27" s="296">
        <f t="shared" si="16"/>
        <v>0</v>
      </c>
      <c r="BV27" s="296">
        <f t="shared" si="16"/>
        <v>0</v>
      </c>
      <c r="BW27" s="296">
        <f t="shared" si="16"/>
        <v>0</v>
      </c>
      <c r="BX27" s="294">
        <f t="shared" si="16"/>
        <v>0</v>
      </c>
      <c r="BY27" s="296">
        <f t="shared" si="16"/>
        <v>0</v>
      </c>
      <c r="BZ27" s="296">
        <f t="shared" si="16"/>
        <v>0</v>
      </c>
      <c r="CA27" s="296">
        <f t="shared" si="16"/>
        <v>0</v>
      </c>
      <c r="CB27" s="296">
        <f t="shared" si="16"/>
        <v>0</v>
      </c>
      <c r="CC27" s="296">
        <f t="shared" si="16"/>
        <v>0</v>
      </c>
      <c r="CD27" s="296">
        <f t="shared" si="16"/>
        <v>0</v>
      </c>
      <c r="CE27" s="296">
        <f t="shared" si="16"/>
        <v>0</v>
      </c>
      <c r="CF27" s="294">
        <f t="shared" si="16"/>
        <v>0</v>
      </c>
      <c r="CG27" s="296">
        <f t="shared" si="16"/>
        <v>0</v>
      </c>
      <c r="CH27" s="296">
        <f t="shared" si="16"/>
        <v>0</v>
      </c>
      <c r="CI27" s="296">
        <f t="shared" si="16"/>
        <v>0</v>
      </c>
      <c r="CJ27" s="296">
        <f t="shared" si="16"/>
        <v>0</v>
      </c>
      <c r="CK27" s="296">
        <f t="shared" si="16"/>
        <v>0</v>
      </c>
      <c r="CL27" s="296">
        <f t="shared" si="16"/>
        <v>0</v>
      </c>
      <c r="CM27" s="296">
        <f t="shared" si="16"/>
        <v>0</v>
      </c>
      <c r="CN27" s="294">
        <f t="shared" si="16"/>
        <v>0</v>
      </c>
      <c r="CO27" s="296">
        <f t="shared" si="16"/>
        <v>0</v>
      </c>
      <c r="CP27" s="296">
        <f t="shared" si="16"/>
        <v>0</v>
      </c>
      <c r="CQ27" s="296">
        <f t="shared" si="16"/>
        <v>0</v>
      </c>
      <c r="CR27" s="296">
        <f t="shared" si="16"/>
        <v>0</v>
      </c>
      <c r="CS27" s="296">
        <f t="shared" si="16"/>
        <v>0</v>
      </c>
      <c r="CT27" s="296">
        <f t="shared" si="16"/>
        <v>0</v>
      </c>
      <c r="CU27" s="296">
        <f t="shared" si="16"/>
        <v>0</v>
      </c>
      <c r="CV27" s="294">
        <f t="shared" si="16"/>
        <v>0</v>
      </c>
      <c r="CY27" s="279"/>
    </row>
    <row r="28" spans="2:103" hidden="1" outlineLevel="1" x14ac:dyDescent="0.25">
      <c r="L28" s="279"/>
      <c r="T28" s="279"/>
      <c r="AB28" s="279"/>
      <c r="AJ28" s="279"/>
      <c r="AR28" s="279"/>
      <c r="AZ28" s="279"/>
      <c r="BH28" s="279"/>
      <c r="BP28" s="279"/>
      <c r="BX28" s="279"/>
      <c r="CF28" s="279"/>
      <c r="CN28" s="279"/>
      <c r="CV28" s="279"/>
      <c r="CY28" s="279"/>
    </row>
    <row r="29" spans="2:103" hidden="1" outlineLevel="1" x14ac:dyDescent="0.25">
      <c r="D29" s="299" t="s">
        <v>47</v>
      </c>
      <c r="E29" s="296" t="str">
        <f>E16</f>
        <v>NOx</v>
      </c>
      <c r="F29" s="296" t="str">
        <f t="shared" ref="F29:G29" si="17">F16</f>
        <v>NH3</v>
      </c>
      <c r="G29" s="296" t="str">
        <f t="shared" si="17"/>
        <v>N2O</v>
      </c>
      <c r="H29" s="296" t="str">
        <f>H16</f>
        <v>Nmix</v>
      </c>
      <c r="I29" s="296" t="str">
        <f>I16</f>
        <v>N2</v>
      </c>
      <c r="J29" s="296" t="str">
        <f>J16</f>
        <v>OXN</v>
      </c>
      <c r="K29" s="296" t="str">
        <f>K16</f>
        <v>RDN</v>
      </c>
      <c r="L29" s="300" t="s">
        <v>286</v>
      </c>
      <c r="T29" s="279"/>
      <c r="AB29" s="279"/>
      <c r="AJ29" s="279"/>
      <c r="AR29" s="279"/>
      <c r="AZ29" s="279"/>
      <c r="BH29" s="279"/>
      <c r="BP29" s="279"/>
      <c r="BX29" s="279"/>
      <c r="CF29" s="279"/>
      <c r="CN29" s="279"/>
      <c r="CV29" s="279"/>
      <c r="CY29" s="279"/>
    </row>
    <row r="30" spans="2:103" hidden="1" outlineLevel="1" x14ac:dyDescent="0.25">
      <c r="D30" s="296"/>
      <c r="E30" s="296"/>
      <c r="F30" s="296"/>
      <c r="G30" s="296"/>
      <c r="H30" s="296"/>
      <c r="I30" s="296"/>
      <c r="J30" s="296"/>
      <c r="K30" s="296"/>
      <c r="L30" s="303" t="s">
        <v>54</v>
      </c>
      <c r="T30" s="279"/>
      <c r="AB30" s="279"/>
      <c r="AJ30" s="279"/>
      <c r="AR30" s="279"/>
      <c r="AZ30" s="279"/>
      <c r="BH30" s="279"/>
      <c r="BP30" s="279"/>
      <c r="BX30" s="279"/>
      <c r="CF30" s="279"/>
      <c r="CN30" s="279"/>
      <c r="CV30" s="279"/>
      <c r="CY30" s="279"/>
    </row>
    <row r="31" spans="2:103" hidden="1" outlineLevel="1" x14ac:dyDescent="0.25">
      <c r="D31" s="299">
        <f>E15</f>
        <v>2018</v>
      </c>
      <c r="E31" s="296">
        <f t="shared" ref="E31:G31" si="18">SUM(E17:E25)</f>
        <v>21.25</v>
      </c>
      <c r="F31" s="296">
        <f t="shared" si="18"/>
        <v>17.5</v>
      </c>
      <c r="G31" s="296">
        <f t="shared" si="18"/>
        <v>21.25</v>
      </c>
      <c r="H31" s="296">
        <f>SUM(H17:H25)</f>
        <v>95</v>
      </c>
      <c r="I31" s="296">
        <f>SUM(I17:I25)</f>
        <v>28.75</v>
      </c>
      <c r="J31" s="296">
        <f>SUM(J17:J25)</f>
        <v>11.25</v>
      </c>
      <c r="K31" s="296">
        <f>SUM(K17:K25)</f>
        <v>11.25</v>
      </c>
      <c r="L31" s="296">
        <f>L27</f>
        <v>206.25</v>
      </c>
      <c r="CY31" s="279"/>
    </row>
    <row r="32" spans="2:103" hidden="1" outlineLevel="1" x14ac:dyDescent="0.25">
      <c r="D32" s="299">
        <f>M15</f>
        <v>2020</v>
      </c>
      <c r="E32" s="296">
        <f t="shared" ref="E32:K32" si="19">M27</f>
        <v>17</v>
      </c>
      <c r="F32" s="296">
        <f t="shared" si="19"/>
        <v>14</v>
      </c>
      <c r="G32" s="296">
        <f t="shared" si="19"/>
        <v>17</v>
      </c>
      <c r="H32" s="296">
        <f t="shared" si="19"/>
        <v>76</v>
      </c>
      <c r="I32" s="296">
        <f t="shared" si="19"/>
        <v>23</v>
      </c>
      <c r="J32" s="296">
        <f t="shared" si="19"/>
        <v>9</v>
      </c>
      <c r="K32" s="296">
        <f t="shared" si="19"/>
        <v>9</v>
      </c>
      <c r="L32" s="296">
        <f t="shared" ref="L32" si="20">T27</f>
        <v>165</v>
      </c>
      <c r="CY32" s="279"/>
    </row>
    <row r="33" spans="3:103" hidden="1" outlineLevel="1" x14ac:dyDescent="0.25">
      <c r="D33" s="299">
        <f>U15</f>
        <v>2022</v>
      </c>
      <c r="E33" s="296">
        <f t="shared" ref="E33:K33" si="21">U27</f>
        <v>13.600000000000003</v>
      </c>
      <c r="F33" s="296">
        <f t="shared" si="21"/>
        <v>11.200000000000001</v>
      </c>
      <c r="G33" s="296">
        <f t="shared" si="21"/>
        <v>13.600000000000003</v>
      </c>
      <c r="H33" s="296">
        <f t="shared" si="21"/>
        <v>60.800000000000004</v>
      </c>
      <c r="I33" s="296">
        <f t="shared" si="21"/>
        <v>18.400000000000002</v>
      </c>
      <c r="J33" s="296">
        <f t="shared" si="21"/>
        <v>7.2</v>
      </c>
      <c r="K33" s="296">
        <f t="shared" si="21"/>
        <v>7.2</v>
      </c>
      <c r="L33" s="296">
        <f t="shared" ref="L33" si="22">AB27</f>
        <v>131.99999999999997</v>
      </c>
      <c r="CY33" s="279"/>
    </row>
    <row r="34" spans="3:103" hidden="1" outlineLevel="1" x14ac:dyDescent="0.25">
      <c r="D34" s="299" t="str">
        <f>AC15</f>
        <v/>
      </c>
      <c r="E34" s="296">
        <f t="shared" ref="E34:L34" si="23">AC27</f>
        <v>0</v>
      </c>
      <c r="F34" s="296">
        <f t="shared" si="23"/>
        <v>0</v>
      </c>
      <c r="G34" s="296">
        <f t="shared" si="23"/>
        <v>0</v>
      </c>
      <c r="H34" s="296">
        <f t="shared" si="23"/>
        <v>0</v>
      </c>
      <c r="I34" s="296">
        <f t="shared" si="23"/>
        <v>0</v>
      </c>
      <c r="J34" s="296">
        <f t="shared" si="23"/>
        <v>0</v>
      </c>
      <c r="K34" s="296">
        <f t="shared" si="23"/>
        <v>0</v>
      </c>
      <c r="L34" s="296">
        <f t="shared" si="23"/>
        <v>0</v>
      </c>
      <c r="CY34" s="279"/>
    </row>
    <row r="35" spans="3:103" hidden="1" outlineLevel="1" x14ac:dyDescent="0.25">
      <c r="D35" s="299" t="str">
        <f>AK15</f>
        <v/>
      </c>
      <c r="E35" s="296">
        <f t="shared" ref="E35:K35" si="24">AK25</f>
        <v>0</v>
      </c>
      <c r="F35" s="296">
        <f t="shared" si="24"/>
        <v>0</v>
      </c>
      <c r="G35" s="296">
        <f t="shared" si="24"/>
        <v>0</v>
      </c>
      <c r="H35" s="296">
        <f t="shared" si="24"/>
        <v>0</v>
      </c>
      <c r="I35" s="296">
        <f t="shared" si="24"/>
        <v>0</v>
      </c>
      <c r="J35" s="296">
        <f t="shared" si="24"/>
        <v>0</v>
      </c>
      <c r="K35" s="296">
        <f t="shared" si="24"/>
        <v>0</v>
      </c>
      <c r="L35" s="296">
        <f>AR27</f>
        <v>0</v>
      </c>
      <c r="CY35" s="279"/>
    </row>
    <row r="36" spans="3:103" hidden="1" outlineLevel="1" x14ac:dyDescent="0.25">
      <c r="D36" s="299" t="str">
        <f>AS15</f>
        <v/>
      </c>
      <c r="E36" s="296">
        <f t="shared" ref="E36:K36" si="25">AS27</f>
        <v>0</v>
      </c>
      <c r="F36" s="296">
        <f t="shared" si="25"/>
        <v>0</v>
      </c>
      <c r="G36" s="296">
        <f t="shared" si="25"/>
        <v>0</v>
      </c>
      <c r="H36" s="296">
        <f t="shared" si="25"/>
        <v>0</v>
      </c>
      <c r="I36" s="296">
        <f t="shared" si="25"/>
        <v>0</v>
      </c>
      <c r="J36" s="296">
        <f t="shared" si="25"/>
        <v>0</v>
      </c>
      <c r="K36" s="296">
        <f t="shared" si="25"/>
        <v>0</v>
      </c>
      <c r="L36" s="296">
        <f t="shared" ref="L36" si="26">AZ27</f>
        <v>0</v>
      </c>
      <c r="CY36" s="279"/>
    </row>
    <row r="37" spans="3:103" hidden="1" outlineLevel="1" x14ac:dyDescent="0.25">
      <c r="D37" s="299" t="str">
        <f>BA15</f>
        <v/>
      </c>
      <c r="E37" s="296">
        <f t="shared" ref="E37:G37" si="27">AS28</f>
        <v>0</v>
      </c>
      <c r="F37" s="296">
        <f t="shared" si="27"/>
        <v>0</v>
      </c>
      <c r="G37" s="296">
        <f t="shared" si="27"/>
        <v>0</v>
      </c>
      <c r="H37" s="296">
        <f t="shared" ref="H37:K37" si="28">AV28</f>
        <v>0</v>
      </c>
      <c r="I37" s="296">
        <f t="shared" si="28"/>
        <v>0</v>
      </c>
      <c r="J37" s="296">
        <f t="shared" si="28"/>
        <v>0</v>
      </c>
      <c r="K37" s="296">
        <f t="shared" si="28"/>
        <v>0</v>
      </c>
      <c r="L37" s="296">
        <f t="shared" ref="L37:L38" si="29">AZ28</f>
        <v>0</v>
      </c>
      <c r="CY37" s="279"/>
    </row>
    <row r="38" spans="3:103" hidden="1" outlineLevel="1" x14ac:dyDescent="0.25">
      <c r="D38" s="299" t="str">
        <f>BI15</f>
        <v/>
      </c>
      <c r="E38" s="296">
        <f t="shared" ref="E38:G38" si="30">AS29</f>
        <v>0</v>
      </c>
      <c r="F38" s="296">
        <f t="shared" si="30"/>
        <v>0</v>
      </c>
      <c r="G38" s="296">
        <f t="shared" si="30"/>
        <v>0</v>
      </c>
      <c r="H38" s="296">
        <f t="shared" ref="H38:K38" si="31">AV29</f>
        <v>0</v>
      </c>
      <c r="I38" s="296">
        <f t="shared" si="31"/>
        <v>0</v>
      </c>
      <c r="J38" s="296">
        <f t="shared" si="31"/>
        <v>0</v>
      </c>
      <c r="K38" s="296">
        <f t="shared" si="31"/>
        <v>0</v>
      </c>
      <c r="L38" s="296">
        <f t="shared" si="29"/>
        <v>0</v>
      </c>
      <c r="CY38" s="279"/>
    </row>
    <row r="39" spans="3:103" hidden="1" outlineLevel="1" x14ac:dyDescent="0.25">
      <c r="D39" s="299" t="str">
        <f>BQ15</f>
        <v/>
      </c>
      <c r="E39" s="296">
        <f t="shared" ref="E39:K39" si="32">BQ27</f>
        <v>0</v>
      </c>
      <c r="F39" s="296">
        <f t="shared" si="32"/>
        <v>0</v>
      </c>
      <c r="G39" s="296">
        <f t="shared" si="32"/>
        <v>0</v>
      </c>
      <c r="H39" s="296">
        <f t="shared" si="32"/>
        <v>0</v>
      </c>
      <c r="I39" s="296">
        <f t="shared" si="32"/>
        <v>0</v>
      </c>
      <c r="J39" s="296">
        <f t="shared" si="32"/>
        <v>0</v>
      </c>
      <c r="K39" s="296">
        <f t="shared" si="32"/>
        <v>0</v>
      </c>
      <c r="L39" s="296">
        <f t="shared" ref="L39" si="33">BX27</f>
        <v>0</v>
      </c>
      <c r="CY39" s="279"/>
    </row>
    <row r="40" spans="3:103" hidden="1" outlineLevel="1" x14ac:dyDescent="0.25">
      <c r="D40" s="299" t="str">
        <f>BY15</f>
        <v/>
      </c>
      <c r="E40" s="296">
        <f t="shared" ref="E40:K40" si="34">BY27</f>
        <v>0</v>
      </c>
      <c r="F40" s="296">
        <f t="shared" si="34"/>
        <v>0</v>
      </c>
      <c r="G40" s="296">
        <f t="shared" si="34"/>
        <v>0</v>
      </c>
      <c r="H40" s="296">
        <f t="shared" si="34"/>
        <v>0</v>
      </c>
      <c r="I40" s="296">
        <f t="shared" si="34"/>
        <v>0</v>
      </c>
      <c r="J40" s="296">
        <f t="shared" si="34"/>
        <v>0</v>
      </c>
      <c r="K40" s="296">
        <f t="shared" si="34"/>
        <v>0</v>
      </c>
      <c r="L40" s="296">
        <f t="shared" ref="L40" si="35">CF27</f>
        <v>0</v>
      </c>
      <c r="N40" s="279"/>
      <c r="CY40" s="279"/>
    </row>
    <row r="41" spans="3:103" hidden="1" outlineLevel="1" x14ac:dyDescent="0.25">
      <c r="D41" s="299" t="str">
        <f>CG15</f>
        <v/>
      </c>
      <c r="E41" s="296">
        <f t="shared" ref="E41:K41" si="36">CG27</f>
        <v>0</v>
      </c>
      <c r="F41" s="296">
        <f t="shared" si="36"/>
        <v>0</v>
      </c>
      <c r="G41" s="296">
        <f t="shared" si="36"/>
        <v>0</v>
      </c>
      <c r="H41" s="296">
        <f t="shared" si="36"/>
        <v>0</v>
      </c>
      <c r="I41" s="296">
        <f t="shared" si="36"/>
        <v>0</v>
      </c>
      <c r="J41" s="296">
        <f t="shared" si="36"/>
        <v>0</v>
      </c>
      <c r="K41" s="296">
        <f t="shared" si="36"/>
        <v>0</v>
      </c>
      <c r="L41" s="296">
        <f t="shared" ref="L41" si="37">CN27</f>
        <v>0</v>
      </c>
      <c r="CY41" s="279"/>
    </row>
    <row r="42" spans="3:103" hidden="1" outlineLevel="1" x14ac:dyDescent="0.25">
      <c r="D42" s="299" t="str">
        <f>CO15</f>
        <v/>
      </c>
      <c r="E42" s="296">
        <f t="shared" ref="E42:L42" si="38">CO27</f>
        <v>0</v>
      </c>
      <c r="F42" s="296">
        <f t="shared" si="38"/>
        <v>0</v>
      </c>
      <c r="G42" s="296">
        <f t="shared" si="38"/>
        <v>0</v>
      </c>
      <c r="H42" s="296">
        <f t="shared" si="38"/>
        <v>0</v>
      </c>
      <c r="I42" s="296">
        <f t="shared" si="38"/>
        <v>0</v>
      </c>
      <c r="J42" s="296">
        <f t="shared" si="38"/>
        <v>0</v>
      </c>
      <c r="K42" s="296">
        <f t="shared" si="38"/>
        <v>0</v>
      </c>
      <c r="L42" s="296">
        <f t="shared" si="38"/>
        <v>0</v>
      </c>
      <c r="CY42" s="279"/>
    </row>
    <row r="43" spans="3:103" hidden="1" outlineLevel="1" x14ac:dyDescent="0.25">
      <c r="D43" s="312"/>
      <c r="CY43" s="279"/>
    </row>
    <row r="44" spans="3:103" ht="15.75" collapsed="1" x14ac:dyDescent="0.25">
      <c r="C44" s="308" t="s">
        <v>288</v>
      </c>
      <c r="CY44" s="279"/>
    </row>
    <row r="45" spans="3:103" x14ac:dyDescent="0.25">
      <c r="C45" s="279"/>
      <c r="CY45" s="279"/>
    </row>
    <row r="46" spans="3:103" x14ac:dyDescent="0.25">
      <c r="CY46" s="279"/>
    </row>
    <row r="47" spans="3:103" x14ac:dyDescent="0.25">
      <c r="C47" s="313"/>
      <c r="D47" s="314" t="s">
        <v>213</v>
      </c>
      <c r="CY47" s="279"/>
    </row>
    <row r="48" spans="3:103" x14ac:dyDescent="0.25">
      <c r="C48" s="279"/>
      <c r="D48" s="283"/>
      <c r="CY48" s="279"/>
    </row>
    <row r="49" spans="2:103" hidden="1" outlineLevel="1" x14ac:dyDescent="0.25">
      <c r="C49" s="277" t="str">
        <f>"Time series of N-inputs to "&amp;D47</f>
        <v>Time series of N-inputs to Atmosphere</v>
      </c>
      <c r="D49" s="277">
        <v>1</v>
      </c>
      <c r="E49" s="277">
        <f>D49+1</f>
        <v>2</v>
      </c>
      <c r="F49" s="277">
        <f t="shared" ref="F49:G49" si="39">E49+1</f>
        <v>3</v>
      </c>
      <c r="G49" s="277">
        <f t="shared" si="39"/>
        <v>4</v>
      </c>
      <c r="CY49" s="279"/>
    </row>
    <row r="50" spans="2:103" collapsed="1" x14ac:dyDescent="0.25">
      <c r="D50" s="284"/>
      <c r="E50" s="285">
        <f t="shared" ref="E50:G50" si="40">$D$4</f>
        <v>2018</v>
      </c>
      <c r="F50" s="286">
        <f t="shared" si="40"/>
        <v>2018</v>
      </c>
      <c r="G50" s="286">
        <f t="shared" si="40"/>
        <v>2018</v>
      </c>
      <c r="L50" s="287"/>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Y50" s="279"/>
    </row>
    <row r="51" spans="2:103" x14ac:dyDescent="0.25">
      <c r="D51" s="288"/>
      <c r="E51" s="279" t="s">
        <v>79</v>
      </c>
      <c r="F51" s="279" t="s">
        <v>77</v>
      </c>
      <c r="G51" s="279" t="s">
        <v>80</v>
      </c>
      <c r="L51" s="289" t="s">
        <v>180</v>
      </c>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Y51" s="279"/>
    </row>
    <row r="52" spans="2:103" x14ac:dyDescent="0.25">
      <c r="D52" s="296">
        <v>2018</v>
      </c>
      <c r="E52" s="293">
        <f>VLOOKUP($D$47,$D$17:$CV$25,E$49,FALSE)</f>
        <v>21.25</v>
      </c>
      <c r="F52" s="293">
        <f>VLOOKUP($D$47,$D$17:$CV$25,F$49,FALSE)</f>
        <v>16.25</v>
      </c>
      <c r="G52" s="293">
        <f>VLOOKUP($D$47,$D$17:$CV$25,G$49,FALSE)</f>
        <v>21.25</v>
      </c>
      <c r="L52" s="296">
        <f t="shared" ref="L52:L63" si="41">SUM(E52:K52)</f>
        <v>58.75</v>
      </c>
      <c r="CY52" s="279"/>
    </row>
    <row r="53" spans="2:103" x14ac:dyDescent="0.25">
      <c r="B53" s="403">
        <v>8</v>
      </c>
      <c r="D53" s="296">
        <v>2020</v>
      </c>
      <c r="E53" s="293">
        <f t="shared" ref="E53:G63" si="42">VLOOKUP($D$47,$D$17:$CV$25,$B53+E$49,FALSE)</f>
        <v>17</v>
      </c>
      <c r="F53" s="293">
        <f t="shared" si="42"/>
        <v>13</v>
      </c>
      <c r="G53" s="293">
        <f t="shared" si="42"/>
        <v>17</v>
      </c>
      <c r="L53" s="296">
        <f t="shared" si="41"/>
        <v>47</v>
      </c>
      <c r="AC53" s="280"/>
      <c r="AD53" s="280"/>
      <c r="AE53" s="280"/>
      <c r="AF53" s="280"/>
      <c r="AG53" s="280"/>
      <c r="AH53" s="280"/>
      <c r="AI53" s="280"/>
      <c r="AK53" s="280"/>
      <c r="AL53" s="280"/>
      <c r="AM53" s="280"/>
      <c r="AN53" s="280"/>
      <c r="AO53" s="280"/>
      <c r="AP53" s="280"/>
      <c r="AQ53" s="280"/>
      <c r="AS53" s="280"/>
      <c r="AT53" s="280"/>
      <c r="AU53" s="280"/>
      <c r="AV53" s="280"/>
      <c r="AW53" s="280"/>
      <c r="AX53" s="280"/>
      <c r="AY53" s="280"/>
      <c r="BA53" s="280"/>
      <c r="BB53" s="280"/>
      <c r="BC53" s="280"/>
      <c r="BD53" s="280"/>
      <c r="BE53" s="280"/>
      <c r="BF53" s="280"/>
      <c r="BG53" s="280"/>
      <c r="BI53" s="280"/>
      <c r="BJ53" s="280"/>
      <c r="BK53" s="280"/>
      <c r="BL53" s="280"/>
      <c r="BM53" s="280"/>
      <c r="BN53" s="280"/>
      <c r="BO53" s="280"/>
      <c r="BQ53" s="280"/>
      <c r="BR53" s="280"/>
      <c r="BS53" s="280"/>
      <c r="BT53" s="280"/>
      <c r="BU53" s="280"/>
      <c r="BV53" s="280"/>
      <c r="BW53" s="280"/>
      <c r="BY53" s="280"/>
      <c r="BZ53" s="280"/>
      <c r="CA53" s="280"/>
      <c r="CB53" s="280"/>
      <c r="CC53" s="280"/>
      <c r="CD53" s="280"/>
      <c r="CE53" s="280"/>
      <c r="CG53" s="280"/>
      <c r="CH53" s="280"/>
      <c r="CI53" s="280"/>
      <c r="CJ53" s="280"/>
      <c r="CK53" s="280"/>
      <c r="CL53" s="280"/>
      <c r="CM53" s="280"/>
      <c r="CO53" s="280"/>
      <c r="CP53" s="280"/>
      <c r="CQ53" s="280"/>
      <c r="CR53" s="280"/>
      <c r="CS53" s="280"/>
      <c r="CT53" s="280"/>
      <c r="CU53" s="280"/>
      <c r="CY53" s="279"/>
    </row>
    <row r="54" spans="2:103" x14ac:dyDescent="0.25">
      <c r="B54" s="403">
        <f>B53+8</f>
        <v>16</v>
      </c>
      <c r="D54" s="296">
        <v>2022</v>
      </c>
      <c r="E54" s="293">
        <f t="shared" si="42"/>
        <v>13.600000000000003</v>
      </c>
      <c r="F54" s="293">
        <f t="shared" si="42"/>
        <v>10.4</v>
      </c>
      <c r="G54" s="293">
        <f t="shared" si="42"/>
        <v>13.600000000000003</v>
      </c>
      <c r="L54" s="296">
        <f t="shared" si="41"/>
        <v>37.600000000000009</v>
      </c>
      <c r="CY54" s="279"/>
    </row>
    <row r="55" spans="2:103" x14ac:dyDescent="0.25">
      <c r="B55" s="403">
        <f t="shared" ref="B55:B63" si="43">B54+8</f>
        <v>24</v>
      </c>
      <c r="D55" s="296">
        <v>2024</v>
      </c>
      <c r="E55" s="293">
        <f t="shared" si="42"/>
        <v>0</v>
      </c>
      <c r="F55" s="293">
        <f t="shared" si="42"/>
        <v>0</v>
      </c>
      <c r="G55" s="293">
        <f t="shared" si="42"/>
        <v>0</v>
      </c>
      <c r="L55" s="296">
        <f t="shared" si="41"/>
        <v>0</v>
      </c>
      <c r="CY55" s="279"/>
    </row>
    <row r="56" spans="2:103" x14ac:dyDescent="0.25">
      <c r="B56" s="403">
        <f t="shared" si="43"/>
        <v>32</v>
      </c>
      <c r="D56" s="296">
        <v>2026</v>
      </c>
      <c r="E56" s="293">
        <f t="shared" si="42"/>
        <v>0</v>
      </c>
      <c r="F56" s="293">
        <f t="shared" si="42"/>
        <v>0</v>
      </c>
      <c r="G56" s="293">
        <f t="shared" si="42"/>
        <v>0</v>
      </c>
      <c r="L56" s="296">
        <f t="shared" si="41"/>
        <v>0</v>
      </c>
      <c r="CY56" s="279"/>
    </row>
    <row r="57" spans="2:103" x14ac:dyDescent="0.25">
      <c r="B57" s="403">
        <f t="shared" si="43"/>
        <v>40</v>
      </c>
      <c r="D57" s="296">
        <v>2028</v>
      </c>
      <c r="E57" s="293">
        <f t="shared" si="42"/>
        <v>0</v>
      </c>
      <c r="F57" s="293">
        <f t="shared" si="42"/>
        <v>0</v>
      </c>
      <c r="G57" s="293">
        <f t="shared" si="42"/>
        <v>0</v>
      </c>
      <c r="L57" s="296">
        <f t="shared" si="41"/>
        <v>0</v>
      </c>
      <c r="CY57" s="279"/>
    </row>
    <row r="58" spans="2:103" x14ac:dyDescent="0.25">
      <c r="B58" s="403">
        <f t="shared" si="43"/>
        <v>48</v>
      </c>
      <c r="D58" s="296">
        <v>2030</v>
      </c>
      <c r="E58" s="293">
        <f t="shared" si="42"/>
        <v>0</v>
      </c>
      <c r="F58" s="293">
        <f t="shared" si="42"/>
        <v>0</v>
      </c>
      <c r="G58" s="293">
        <f t="shared" si="42"/>
        <v>0</v>
      </c>
      <c r="L58" s="296">
        <f t="shared" si="41"/>
        <v>0</v>
      </c>
      <c r="CY58" s="279"/>
    </row>
    <row r="59" spans="2:103" x14ac:dyDescent="0.25">
      <c r="B59" s="403">
        <f t="shared" si="43"/>
        <v>56</v>
      </c>
      <c r="D59" s="296">
        <v>2032</v>
      </c>
      <c r="E59" s="293">
        <f t="shared" si="42"/>
        <v>0</v>
      </c>
      <c r="F59" s="293">
        <f t="shared" si="42"/>
        <v>0</v>
      </c>
      <c r="G59" s="293">
        <f t="shared" si="42"/>
        <v>0</v>
      </c>
      <c r="L59" s="296">
        <f t="shared" si="41"/>
        <v>0</v>
      </c>
      <c r="CY59" s="279"/>
    </row>
    <row r="60" spans="2:103" x14ac:dyDescent="0.25">
      <c r="B60" s="403">
        <f t="shared" si="43"/>
        <v>64</v>
      </c>
      <c r="D60" s="296">
        <v>2034</v>
      </c>
      <c r="E60" s="293">
        <f t="shared" si="42"/>
        <v>0</v>
      </c>
      <c r="F60" s="293">
        <f t="shared" si="42"/>
        <v>0</v>
      </c>
      <c r="G60" s="293">
        <f t="shared" si="42"/>
        <v>0</v>
      </c>
      <c r="L60" s="296">
        <f t="shared" si="41"/>
        <v>0</v>
      </c>
      <c r="CY60" s="279"/>
    </row>
    <row r="61" spans="2:103" x14ac:dyDescent="0.25">
      <c r="B61" s="403">
        <f t="shared" si="43"/>
        <v>72</v>
      </c>
      <c r="D61" s="296">
        <v>2036</v>
      </c>
      <c r="E61" s="293">
        <f t="shared" si="42"/>
        <v>0</v>
      </c>
      <c r="F61" s="293">
        <f t="shared" si="42"/>
        <v>0</v>
      </c>
      <c r="G61" s="293">
        <f t="shared" si="42"/>
        <v>0</v>
      </c>
      <c r="L61" s="296">
        <f t="shared" si="41"/>
        <v>0</v>
      </c>
      <c r="CY61" s="279"/>
    </row>
    <row r="62" spans="2:103" x14ac:dyDescent="0.25">
      <c r="B62" s="403">
        <f t="shared" si="43"/>
        <v>80</v>
      </c>
      <c r="D62" s="296">
        <v>2038</v>
      </c>
      <c r="E62" s="293">
        <f t="shared" si="42"/>
        <v>0</v>
      </c>
      <c r="F62" s="293">
        <f t="shared" si="42"/>
        <v>0</v>
      </c>
      <c r="G62" s="293">
        <f t="shared" si="42"/>
        <v>0</v>
      </c>
      <c r="L62" s="296">
        <f t="shared" si="41"/>
        <v>0</v>
      </c>
      <c r="CY62" s="279"/>
    </row>
    <row r="63" spans="2:103" x14ac:dyDescent="0.25">
      <c r="B63" s="403">
        <f t="shared" si="43"/>
        <v>88</v>
      </c>
      <c r="D63" s="296">
        <v>2040</v>
      </c>
      <c r="E63" s="293">
        <f t="shared" si="42"/>
        <v>0</v>
      </c>
      <c r="F63" s="293">
        <f t="shared" si="42"/>
        <v>0</v>
      </c>
      <c r="G63" s="293">
        <f t="shared" si="42"/>
        <v>0</v>
      </c>
      <c r="L63" s="296">
        <f t="shared" si="41"/>
        <v>0</v>
      </c>
      <c r="CY63" s="279"/>
    </row>
    <row r="64" spans="2:103" x14ac:dyDescent="0.25">
      <c r="CY64" s="279"/>
    </row>
    <row r="65" spans="103:103" x14ac:dyDescent="0.25">
      <c r="CY65" s="279"/>
    </row>
    <row r="66" spans="103:103" x14ac:dyDescent="0.25">
      <c r="CY66" s="279"/>
    </row>
    <row r="67" spans="103:103" x14ac:dyDescent="0.25">
      <c r="CY67" s="279"/>
    </row>
    <row r="68" spans="103:103" x14ac:dyDescent="0.25">
      <c r="CY68" s="279"/>
    </row>
    <row r="69" spans="103:103" x14ac:dyDescent="0.25">
      <c r="CY69" s="279"/>
    </row>
    <row r="70" spans="103:103" x14ac:dyDescent="0.25">
      <c r="CY70" s="279"/>
    </row>
    <row r="71" spans="103:103" x14ac:dyDescent="0.25">
      <c r="CY71" s="279"/>
    </row>
    <row r="72" spans="103:103" x14ac:dyDescent="0.25">
      <c r="CY72" s="279"/>
    </row>
    <row r="73" spans="103:103" x14ac:dyDescent="0.25">
      <c r="CY73" s="279"/>
    </row>
    <row r="74" spans="103:103" x14ac:dyDescent="0.25">
      <c r="CY74" s="279"/>
    </row>
    <row r="75" spans="103:103" x14ac:dyDescent="0.25">
      <c r="CY75" s="279"/>
    </row>
    <row r="76" spans="103:103" x14ac:dyDescent="0.25">
      <c r="CY76" s="279"/>
    </row>
    <row r="77" spans="103:103" x14ac:dyDescent="0.25">
      <c r="CY77" s="279"/>
    </row>
    <row r="78" spans="103:103" x14ac:dyDescent="0.25">
      <c r="CY78" s="279"/>
    </row>
    <row r="79" spans="103:103" x14ac:dyDescent="0.25">
      <c r="CY79" s="279"/>
    </row>
    <row r="80" spans="103:103" x14ac:dyDescent="0.25">
      <c r="CY80" s="279"/>
    </row>
    <row r="81" spans="1:103" x14ac:dyDescent="0.25">
      <c r="CY81" s="279"/>
    </row>
    <row r="82" spans="1:103" x14ac:dyDescent="0.25">
      <c r="CY82" s="279"/>
    </row>
    <row r="83" spans="1:103" x14ac:dyDescent="0.25">
      <c r="CY83" s="279"/>
    </row>
    <row r="84" spans="1:103" x14ac:dyDescent="0.25">
      <c r="CY84" s="279"/>
    </row>
    <row r="85" spans="1:103" x14ac:dyDescent="0.25">
      <c r="CY85" s="279"/>
    </row>
    <row r="86" spans="1:103" x14ac:dyDescent="0.25">
      <c r="CY86" s="279"/>
    </row>
    <row r="87" spans="1:103" x14ac:dyDescent="0.25">
      <c r="CY87" s="279"/>
    </row>
    <row r="88" spans="1:103" x14ac:dyDescent="0.25">
      <c r="CY88" s="279"/>
    </row>
    <row r="89" spans="1:103" x14ac:dyDescent="0.25">
      <c r="CY89" s="279"/>
    </row>
    <row r="90" spans="1:103" x14ac:dyDescent="0.25">
      <c r="CY90" s="279"/>
    </row>
    <row r="91" spans="1:103" s="281" customFormat="1" ht="15.75" thickBot="1" x14ac:dyDescent="0.3">
      <c r="A91" s="404"/>
      <c r="B91" s="404"/>
      <c r="CY91" s="276"/>
    </row>
    <row r="92" spans="1:103" ht="15.75" x14ac:dyDescent="0.25">
      <c r="C92" s="308" t="s">
        <v>289</v>
      </c>
      <c r="CY92" s="279"/>
    </row>
    <row r="93" spans="1:103" x14ac:dyDescent="0.25">
      <c r="C93" s="279"/>
      <c r="CY93" s="279"/>
    </row>
    <row r="94" spans="1:103" x14ac:dyDescent="0.25">
      <c r="CY94" s="279"/>
    </row>
    <row r="95" spans="1:103" x14ac:dyDescent="0.25">
      <c r="C95" s="313"/>
      <c r="D95" s="314" t="s">
        <v>152</v>
      </c>
      <c r="CY95" s="279"/>
    </row>
    <row r="96" spans="1:103" x14ac:dyDescent="0.25">
      <c r="C96" s="279"/>
      <c r="D96" s="283"/>
      <c r="CY96" s="279"/>
    </row>
    <row r="97" spans="2:103" hidden="1" outlineLevel="1" x14ac:dyDescent="0.25">
      <c r="C97" s="277" t="str">
        <f>"Time series of N-inputs to "&amp;D95</f>
        <v>Time series of N-inputs to Hydrosphere</v>
      </c>
      <c r="E97" s="277">
        <v>5</v>
      </c>
      <c r="F97" s="277">
        <v>7</v>
      </c>
      <c r="G97" s="277">
        <v>8</v>
      </c>
      <c r="CY97" s="279"/>
    </row>
    <row r="98" spans="2:103" collapsed="1" x14ac:dyDescent="0.25">
      <c r="D98" s="284"/>
      <c r="E98" s="286"/>
      <c r="F98" s="286"/>
      <c r="G98" s="286"/>
      <c r="L98" s="287"/>
      <c r="M98" s="280"/>
      <c r="N98" s="280"/>
      <c r="O98" s="280"/>
      <c r="P98" s="280"/>
      <c r="Q98" s="280"/>
      <c r="R98" s="280"/>
      <c r="S98" s="280"/>
      <c r="T98" s="280"/>
      <c r="U98" s="280"/>
      <c r="V98" s="280"/>
      <c r="W98" s="280"/>
      <c r="X98" s="280"/>
      <c r="Y98" s="280"/>
      <c r="Z98" s="280"/>
      <c r="AA98" s="280"/>
      <c r="AB98" s="280"/>
      <c r="AC98" s="280"/>
      <c r="AD98" s="280"/>
      <c r="AE98" s="280"/>
      <c r="AF98" s="280"/>
      <c r="AG98" s="280"/>
      <c r="AH98" s="280"/>
      <c r="AI98" s="280"/>
      <c r="AJ98" s="280"/>
      <c r="AK98" s="280"/>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c r="BO98" s="280"/>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0"/>
      <c r="CR98" s="280"/>
      <c r="CS98" s="280"/>
      <c r="CT98" s="280"/>
      <c r="CU98" s="280"/>
      <c r="CV98" s="280"/>
      <c r="CY98" s="279"/>
    </row>
    <row r="99" spans="2:103" x14ac:dyDescent="0.25">
      <c r="D99" s="288"/>
      <c r="E99" s="279" t="s">
        <v>65</v>
      </c>
      <c r="F99" s="279" t="s">
        <v>475</v>
      </c>
      <c r="G99" s="279" t="s">
        <v>484</v>
      </c>
      <c r="L99" s="289" t="s">
        <v>180</v>
      </c>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1"/>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Y99" s="279"/>
    </row>
    <row r="100" spans="2:103" x14ac:dyDescent="0.25">
      <c r="D100" s="296">
        <v>2018</v>
      </c>
      <c r="E100" s="293">
        <f>VLOOKUP($D$95,$D$17:$CV$25,E$97,FALSE)</f>
        <v>22.5</v>
      </c>
      <c r="F100" s="293">
        <f>VLOOKUP($D$95,$D$17:$CV$25,F$97,FALSE)</f>
        <v>2.5</v>
      </c>
      <c r="G100" s="293">
        <f>VLOOKUP($D$95,$D$17:$CV$25,G$97,FALSE)</f>
        <v>2.5</v>
      </c>
      <c r="L100" s="296">
        <f t="shared" ref="L100:L111" si="44">SUM(E100:K100)</f>
        <v>27.5</v>
      </c>
      <c r="CY100" s="279"/>
    </row>
    <row r="101" spans="2:103" x14ac:dyDescent="0.25">
      <c r="B101" s="403">
        <v>8</v>
      </c>
      <c r="D101" s="296">
        <v>2020</v>
      </c>
      <c r="E101" s="293">
        <f t="shared" ref="E101:G111" si="45">VLOOKUP($D$95,$D$17:$CV$25,$B101+E$97,FALSE)</f>
        <v>18</v>
      </c>
      <c r="F101" s="293">
        <f t="shared" si="45"/>
        <v>2</v>
      </c>
      <c r="G101" s="293">
        <f t="shared" si="45"/>
        <v>2</v>
      </c>
      <c r="L101" s="296">
        <f t="shared" si="44"/>
        <v>22</v>
      </c>
      <c r="AC101" s="280"/>
      <c r="AD101" s="280"/>
      <c r="AE101" s="280"/>
      <c r="AF101" s="280"/>
      <c r="AG101" s="280"/>
      <c r="AH101" s="280"/>
      <c r="AI101" s="280"/>
      <c r="AK101" s="280"/>
      <c r="AL101" s="280"/>
      <c r="AM101" s="280"/>
      <c r="AN101" s="280"/>
      <c r="AO101" s="280"/>
      <c r="AP101" s="280"/>
      <c r="AQ101" s="280"/>
      <c r="AS101" s="280"/>
      <c r="AT101" s="280"/>
      <c r="AU101" s="280"/>
      <c r="AV101" s="280"/>
      <c r="AW101" s="280"/>
      <c r="AX101" s="280"/>
      <c r="AY101" s="280"/>
      <c r="BA101" s="280"/>
      <c r="BB101" s="280"/>
      <c r="BC101" s="280"/>
      <c r="BD101" s="280"/>
      <c r="BE101" s="280"/>
      <c r="BF101" s="280"/>
      <c r="BG101" s="280"/>
      <c r="BI101" s="280"/>
      <c r="BJ101" s="280"/>
      <c r="BK101" s="280"/>
      <c r="BL101" s="280"/>
      <c r="BM101" s="280"/>
      <c r="BN101" s="280"/>
      <c r="BO101" s="280"/>
      <c r="BQ101" s="280"/>
      <c r="BR101" s="280"/>
      <c r="BS101" s="280"/>
      <c r="BT101" s="280"/>
      <c r="BU101" s="280"/>
      <c r="BV101" s="280"/>
      <c r="BW101" s="280"/>
      <c r="BY101" s="280"/>
      <c r="BZ101" s="280"/>
      <c r="CA101" s="280"/>
      <c r="CB101" s="280"/>
      <c r="CC101" s="280"/>
      <c r="CD101" s="280"/>
      <c r="CE101" s="280"/>
      <c r="CG101" s="280"/>
      <c r="CH101" s="280"/>
      <c r="CI101" s="280"/>
      <c r="CJ101" s="280"/>
      <c r="CK101" s="280"/>
      <c r="CL101" s="280"/>
      <c r="CM101" s="280"/>
      <c r="CO101" s="280"/>
      <c r="CP101" s="280"/>
      <c r="CQ101" s="280"/>
      <c r="CR101" s="280"/>
      <c r="CS101" s="280"/>
      <c r="CT101" s="280"/>
      <c r="CU101" s="280"/>
      <c r="CY101" s="279"/>
    </row>
    <row r="102" spans="2:103" x14ac:dyDescent="0.25">
      <c r="B102" s="403">
        <f>B101+8</f>
        <v>16</v>
      </c>
      <c r="D102" s="296">
        <v>2022</v>
      </c>
      <c r="E102" s="293">
        <f t="shared" si="45"/>
        <v>14.400000000000004</v>
      </c>
      <c r="F102" s="293">
        <f t="shared" si="45"/>
        <v>1.6</v>
      </c>
      <c r="G102" s="293">
        <f t="shared" si="45"/>
        <v>1.6</v>
      </c>
      <c r="L102" s="296">
        <f t="shared" si="44"/>
        <v>17.600000000000005</v>
      </c>
      <c r="CY102" s="279"/>
    </row>
    <row r="103" spans="2:103" x14ac:dyDescent="0.25">
      <c r="B103" s="403">
        <f t="shared" ref="B103:B111" si="46">B102+8</f>
        <v>24</v>
      </c>
      <c r="D103" s="296">
        <v>2024</v>
      </c>
      <c r="E103" s="293">
        <f t="shared" si="45"/>
        <v>0</v>
      </c>
      <c r="F103" s="293">
        <f t="shared" si="45"/>
        <v>0</v>
      </c>
      <c r="G103" s="293">
        <f t="shared" si="45"/>
        <v>0</v>
      </c>
      <c r="L103" s="296">
        <f t="shared" si="44"/>
        <v>0</v>
      </c>
      <c r="CY103" s="279"/>
    </row>
    <row r="104" spans="2:103" x14ac:dyDescent="0.25">
      <c r="B104" s="403">
        <f t="shared" si="46"/>
        <v>32</v>
      </c>
      <c r="D104" s="296">
        <v>2026</v>
      </c>
      <c r="E104" s="293">
        <f t="shared" si="45"/>
        <v>0</v>
      </c>
      <c r="F104" s="293">
        <f t="shared" si="45"/>
        <v>0</v>
      </c>
      <c r="G104" s="293">
        <f t="shared" si="45"/>
        <v>0</v>
      </c>
      <c r="L104" s="296">
        <f t="shared" si="44"/>
        <v>0</v>
      </c>
      <c r="CY104" s="279"/>
    </row>
    <row r="105" spans="2:103" x14ac:dyDescent="0.25">
      <c r="B105" s="403">
        <f t="shared" si="46"/>
        <v>40</v>
      </c>
      <c r="D105" s="296">
        <v>2028</v>
      </c>
      <c r="E105" s="293">
        <f t="shared" si="45"/>
        <v>0</v>
      </c>
      <c r="F105" s="293">
        <f t="shared" si="45"/>
        <v>0</v>
      </c>
      <c r="G105" s="293">
        <f t="shared" si="45"/>
        <v>0</v>
      </c>
      <c r="L105" s="296">
        <f t="shared" si="44"/>
        <v>0</v>
      </c>
      <c r="CY105" s="279"/>
    </row>
    <row r="106" spans="2:103" x14ac:dyDescent="0.25">
      <c r="B106" s="403">
        <f t="shared" si="46"/>
        <v>48</v>
      </c>
      <c r="D106" s="296">
        <v>2030</v>
      </c>
      <c r="E106" s="293">
        <f t="shared" si="45"/>
        <v>0</v>
      </c>
      <c r="F106" s="293">
        <f t="shared" si="45"/>
        <v>0</v>
      </c>
      <c r="G106" s="293">
        <f t="shared" si="45"/>
        <v>0</v>
      </c>
      <c r="L106" s="296">
        <f t="shared" si="44"/>
        <v>0</v>
      </c>
      <c r="CY106" s="279"/>
    </row>
    <row r="107" spans="2:103" x14ac:dyDescent="0.25">
      <c r="B107" s="403">
        <f t="shared" si="46"/>
        <v>56</v>
      </c>
      <c r="D107" s="296">
        <v>2032</v>
      </c>
      <c r="E107" s="293">
        <f t="shared" si="45"/>
        <v>0</v>
      </c>
      <c r="F107" s="293">
        <f t="shared" si="45"/>
        <v>0</v>
      </c>
      <c r="G107" s="293">
        <f t="shared" si="45"/>
        <v>0</v>
      </c>
      <c r="L107" s="296">
        <f t="shared" si="44"/>
        <v>0</v>
      </c>
      <c r="CY107" s="279"/>
    </row>
    <row r="108" spans="2:103" x14ac:dyDescent="0.25">
      <c r="B108" s="403">
        <f t="shared" si="46"/>
        <v>64</v>
      </c>
      <c r="D108" s="296">
        <v>2034</v>
      </c>
      <c r="E108" s="293">
        <f t="shared" si="45"/>
        <v>0</v>
      </c>
      <c r="F108" s="293">
        <f t="shared" si="45"/>
        <v>0</v>
      </c>
      <c r="G108" s="293">
        <f t="shared" si="45"/>
        <v>0</v>
      </c>
      <c r="L108" s="296">
        <f t="shared" si="44"/>
        <v>0</v>
      </c>
      <c r="CY108" s="279"/>
    </row>
    <row r="109" spans="2:103" x14ac:dyDescent="0.25">
      <c r="B109" s="403">
        <f t="shared" si="46"/>
        <v>72</v>
      </c>
      <c r="D109" s="296">
        <v>2036</v>
      </c>
      <c r="E109" s="293">
        <f t="shared" si="45"/>
        <v>0</v>
      </c>
      <c r="F109" s="293">
        <f t="shared" si="45"/>
        <v>0</v>
      </c>
      <c r="G109" s="293">
        <f t="shared" si="45"/>
        <v>0</v>
      </c>
      <c r="L109" s="296">
        <f t="shared" si="44"/>
        <v>0</v>
      </c>
      <c r="CY109" s="279"/>
    </row>
    <row r="110" spans="2:103" x14ac:dyDescent="0.25">
      <c r="B110" s="403">
        <f t="shared" si="46"/>
        <v>80</v>
      </c>
      <c r="D110" s="296">
        <v>2038</v>
      </c>
      <c r="E110" s="293">
        <f t="shared" si="45"/>
        <v>0</v>
      </c>
      <c r="F110" s="293">
        <f t="shared" si="45"/>
        <v>0</v>
      </c>
      <c r="G110" s="293">
        <f t="shared" si="45"/>
        <v>0</v>
      </c>
      <c r="L110" s="296">
        <f t="shared" si="44"/>
        <v>0</v>
      </c>
      <c r="CY110" s="279"/>
    </row>
    <row r="111" spans="2:103" x14ac:dyDescent="0.25">
      <c r="B111" s="403">
        <f t="shared" si="46"/>
        <v>88</v>
      </c>
      <c r="D111" s="296">
        <v>2040</v>
      </c>
      <c r="E111" s="293">
        <f t="shared" si="45"/>
        <v>0</v>
      </c>
      <c r="F111" s="293">
        <f t="shared" si="45"/>
        <v>0</v>
      </c>
      <c r="G111" s="293">
        <f t="shared" si="45"/>
        <v>0</v>
      </c>
      <c r="L111" s="296">
        <f t="shared" si="44"/>
        <v>0</v>
      </c>
      <c r="CY111" s="279"/>
    </row>
    <row r="112" spans="2:103" x14ac:dyDescent="0.25">
      <c r="CY112" s="279"/>
    </row>
    <row r="113" spans="103:103" x14ac:dyDescent="0.25">
      <c r="CY113" s="279"/>
    </row>
    <row r="114" spans="103:103" x14ac:dyDescent="0.25">
      <c r="CY114" s="279"/>
    </row>
    <row r="115" spans="103:103" x14ac:dyDescent="0.25">
      <c r="CY115" s="279"/>
    </row>
    <row r="116" spans="103:103" x14ac:dyDescent="0.25">
      <c r="CY116" s="279"/>
    </row>
    <row r="117" spans="103:103" x14ac:dyDescent="0.25">
      <c r="CY117" s="279"/>
    </row>
    <row r="118" spans="103:103" x14ac:dyDescent="0.25">
      <c r="CY118" s="279"/>
    </row>
    <row r="119" spans="103:103" x14ac:dyDescent="0.25">
      <c r="CY119" s="279"/>
    </row>
    <row r="120" spans="103:103" x14ac:dyDescent="0.25">
      <c r="CY120" s="279"/>
    </row>
    <row r="121" spans="103:103" x14ac:dyDescent="0.25">
      <c r="CY121" s="279"/>
    </row>
    <row r="122" spans="103:103" x14ac:dyDescent="0.25">
      <c r="CY122" s="279"/>
    </row>
    <row r="123" spans="103:103" x14ac:dyDescent="0.25">
      <c r="CY123" s="279"/>
    </row>
    <row r="124" spans="103:103" x14ac:dyDescent="0.25">
      <c r="CY124" s="279"/>
    </row>
    <row r="125" spans="103:103" x14ac:dyDescent="0.25">
      <c r="CY125" s="279"/>
    </row>
    <row r="126" spans="103:103" x14ac:dyDescent="0.25">
      <c r="CY126" s="279"/>
    </row>
    <row r="127" spans="103:103" x14ac:dyDescent="0.25">
      <c r="CY127" s="279"/>
    </row>
    <row r="128" spans="103:103" x14ac:dyDescent="0.25">
      <c r="CY128" s="279"/>
    </row>
    <row r="129" spans="1:103" x14ac:dyDescent="0.25">
      <c r="CY129" s="279"/>
    </row>
    <row r="130" spans="1:103" x14ac:dyDescent="0.25">
      <c r="CY130" s="279"/>
    </row>
    <row r="131" spans="1:103" x14ac:dyDescent="0.25">
      <c r="CY131" s="279"/>
    </row>
    <row r="132" spans="1:103" x14ac:dyDescent="0.25">
      <c r="CY132" s="279"/>
    </row>
    <row r="133" spans="1:103" x14ac:dyDescent="0.25">
      <c r="CY133" s="279"/>
    </row>
    <row r="134" spans="1:103" x14ac:dyDescent="0.25">
      <c r="CY134" s="279"/>
    </row>
    <row r="135" spans="1:103" x14ac:dyDescent="0.25">
      <c r="CY135" s="279"/>
    </row>
    <row r="136" spans="1:103" x14ac:dyDescent="0.25">
      <c r="CY136" s="279"/>
    </row>
    <row r="137" spans="1:103" x14ac:dyDescent="0.25">
      <c r="CY137" s="279"/>
    </row>
    <row r="138" spans="1:103" x14ac:dyDescent="0.25">
      <c r="CY138" s="279"/>
    </row>
    <row r="139" spans="1:103" s="281" customFormat="1" ht="15.75" thickBot="1" x14ac:dyDescent="0.3">
      <c r="A139" s="404"/>
      <c r="B139" s="404"/>
      <c r="CY139" s="276"/>
    </row>
    <row r="140" spans="1:103" ht="15.75" x14ac:dyDescent="0.25">
      <c r="C140" s="308" t="s">
        <v>946</v>
      </c>
      <c r="CY140" s="279"/>
    </row>
    <row r="141" spans="1:103" x14ac:dyDescent="0.25">
      <c r="C141" s="279"/>
      <c r="CY141" s="279"/>
    </row>
    <row r="142" spans="1:103" x14ac:dyDescent="0.25">
      <c r="CY142" s="279"/>
    </row>
    <row r="143" spans="1:103" x14ac:dyDescent="0.25">
      <c r="C143" s="313"/>
      <c r="D143" s="314" t="s">
        <v>893</v>
      </c>
      <c r="CY143" s="279"/>
    </row>
    <row r="144" spans="1:103" x14ac:dyDescent="0.25">
      <c r="C144" s="279"/>
      <c r="D144" s="283"/>
      <c r="CY144" s="279"/>
    </row>
    <row r="145" spans="2:103" hidden="1" outlineLevel="1" x14ac:dyDescent="0.25">
      <c r="C145" s="277" t="str">
        <f>"Time series of N-inputs to "&amp;D143</f>
        <v>Time series of N-inputs to Forests and semi-natural vegetation</v>
      </c>
      <c r="E145" s="277">
        <v>5</v>
      </c>
      <c r="F145" s="277">
        <v>7</v>
      </c>
      <c r="G145" s="277">
        <v>8</v>
      </c>
      <c r="CY145" s="279"/>
    </row>
    <row r="146" spans="2:103" collapsed="1" x14ac:dyDescent="0.25">
      <c r="D146" s="284"/>
      <c r="E146" s="286"/>
      <c r="F146" s="286"/>
      <c r="G146" s="286"/>
      <c r="L146" s="287"/>
      <c r="M146" s="280"/>
      <c r="N146" s="280"/>
      <c r="O146" s="280"/>
      <c r="P146" s="280"/>
      <c r="Q146" s="280"/>
      <c r="R146" s="280"/>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0"/>
      <c r="AP146" s="280"/>
      <c r="AQ146" s="280"/>
      <c r="AR146" s="280"/>
      <c r="AS146" s="280"/>
      <c r="AT146" s="280"/>
      <c r="AU146" s="280"/>
      <c r="AV146" s="280"/>
      <c r="AW146" s="280"/>
      <c r="AX146" s="280"/>
      <c r="AY146" s="280"/>
      <c r="AZ146" s="280"/>
      <c r="BA146" s="280"/>
      <c r="BB146" s="280"/>
      <c r="BC146" s="280"/>
      <c r="BD146" s="280"/>
      <c r="BE146" s="280"/>
      <c r="BF146" s="280"/>
      <c r="BG146" s="280"/>
      <c r="BH146" s="280"/>
      <c r="BI146" s="280"/>
      <c r="BJ146" s="280"/>
      <c r="BK146" s="280"/>
      <c r="BL146" s="280"/>
      <c r="BM146" s="280"/>
      <c r="BN146" s="280"/>
      <c r="BO146" s="280"/>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0"/>
      <c r="CR146" s="280"/>
      <c r="CS146" s="280"/>
      <c r="CT146" s="280"/>
      <c r="CU146" s="280"/>
      <c r="CV146" s="280"/>
      <c r="CY146" s="279"/>
    </row>
    <row r="147" spans="2:103" x14ac:dyDescent="0.25">
      <c r="D147" s="288"/>
      <c r="E147" s="279" t="s">
        <v>65</v>
      </c>
      <c r="F147" s="279" t="s">
        <v>475</v>
      </c>
      <c r="G147" s="279" t="s">
        <v>484</v>
      </c>
      <c r="L147" s="289" t="s">
        <v>180</v>
      </c>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1"/>
      <c r="AW147" s="291"/>
      <c r="AX147" s="291"/>
      <c r="AY147" s="291"/>
      <c r="AZ147" s="291"/>
      <c r="BA147" s="291"/>
      <c r="BB147" s="291"/>
      <c r="BC147" s="291"/>
      <c r="BD147" s="291"/>
      <c r="BE147" s="291"/>
      <c r="BF147" s="291"/>
      <c r="BG147" s="291"/>
      <c r="BH147" s="291"/>
      <c r="BI147" s="291"/>
      <c r="BJ147" s="291"/>
      <c r="BK147" s="291"/>
      <c r="BL147" s="291"/>
      <c r="BM147" s="291"/>
      <c r="BN147" s="291"/>
      <c r="BO147" s="291"/>
      <c r="BP147" s="291"/>
      <c r="BQ147" s="291"/>
      <c r="BR147" s="291"/>
      <c r="BS147" s="291"/>
      <c r="BT147" s="291"/>
      <c r="BU147" s="291"/>
      <c r="BV147" s="291"/>
      <c r="BW147" s="291"/>
      <c r="BX147" s="291"/>
      <c r="BY147" s="291"/>
      <c r="BZ147" s="291"/>
      <c r="CA147" s="291"/>
      <c r="CB147" s="291"/>
      <c r="CC147" s="291"/>
      <c r="CD147" s="291"/>
      <c r="CE147" s="291"/>
      <c r="CF147" s="291"/>
      <c r="CG147" s="291"/>
      <c r="CH147" s="291"/>
      <c r="CI147" s="291"/>
      <c r="CJ147" s="291"/>
      <c r="CK147" s="291"/>
      <c r="CL147" s="291"/>
      <c r="CM147" s="291"/>
      <c r="CN147" s="291"/>
      <c r="CO147" s="291"/>
      <c r="CP147" s="291"/>
      <c r="CQ147" s="291"/>
      <c r="CR147" s="291"/>
      <c r="CS147" s="291"/>
      <c r="CT147" s="291"/>
      <c r="CU147" s="291"/>
      <c r="CV147" s="291"/>
      <c r="CY147" s="279"/>
    </row>
    <row r="148" spans="2:103" x14ac:dyDescent="0.25">
      <c r="D148" s="296">
        <v>2018</v>
      </c>
      <c r="E148" s="293">
        <f>VLOOKUP($D$143,$D$17:$CV$25,E$145,FALSE)</f>
        <v>3.75</v>
      </c>
      <c r="F148" s="293">
        <f>VLOOKUP($D$143,$D$17:$CV$25,F$145,FALSE)</f>
        <v>3.75</v>
      </c>
      <c r="G148" s="293">
        <f>VLOOKUP($D$143,$D$17:$CV$25,G$145,FALSE)</f>
        <v>3.75</v>
      </c>
      <c r="L148" s="296">
        <f t="shared" ref="L148:L159" si="47">SUM(E148:K148)</f>
        <v>11.25</v>
      </c>
      <c r="CY148" s="279"/>
    </row>
    <row r="149" spans="2:103" x14ac:dyDescent="0.25">
      <c r="B149" s="403">
        <v>8</v>
      </c>
      <c r="D149" s="296">
        <v>2020</v>
      </c>
      <c r="E149" s="293">
        <f t="shared" ref="E149:G159" si="48">VLOOKUP($D$143,$D$17:$CV$25,$B149+E$145,FALSE)</f>
        <v>3</v>
      </c>
      <c r="F149" s="293">
        <f t="shared" si="48"/>
        <v>3</v>
      </c>
      <c r="G149" s="293">
        <f t="shared" si="48"/>
        <v>3</v>
      </c>
      <c r="L149" s="296">
        <f t="shared" si="47"/>
        <v>9</v>
      </c>
      <c r="AC149" s="280"/>
      <c r="AD149" s="280"/>
      <c r="AE149" s="280"/>
      <c r="AF149" s="280"/>
      <c r="AG149" s="280"/>
      <c r="AH149" s="280"/>
      <c r="AI149" s="280"/>
      <c r="AK149" s="280"/>
      <c r="AL149" s="280"/>
      <c r="AM149" s="280"/>
      <c r="AN149" s="280"/>
      <c r="AO149" s="280"/>
      <c r="AP149" s="280"/>
      <c r="AQ149" s="280"/>
      <c r="AS149" s="280"/>
      <c r="AT149" s="280"/>
      <c r="AU149" s="280"/>
      <c r="AV149" s="280"/>
      <c r="AW149" s="280"/>
      <c r="AX149" s="280"/>
      <c r="AY149" s="280"/>
      <c r="BA149" s="280"/>
      <c r="BB149" s="280"/>
      <c r="BC149" s="280"/>
      <c r="BD149" s="280"/>
      <c r="BE149" s="280"/>
      <c r="BF149" s="280"/>
      <c r="BG149" s="280"/>
      <c r="BI149" s="280"/>
      <c r="BJ149" s="280"/>
      <c r="BK149" s="280"/>
      <c r="BL149" s="280"/>
      <c r="BM149" s="280"/>
      <c r="BN149" s="280"/>
      <c r="BO149" s="280"/>
      <c r="BQ149" s="280"/>
      <c r="BR149" s="280"/>
      <c r="BS149" s="280"/>
      <c r="BT149" s="280"/>
      <c r="BU149" s="280"/>
      <c r="BV149" s="280"/>
      <c r="BW149" s="280"/>
      <c r="BY149" s="280"/>
      <c r="BZ149" s="280"/>
      <c r="CA149" s="280"/>
      <c r="CB149" s="280"/>
      <c r="CC149" s="280"/>
      <c r="CD149" s="280"/>
      <c r="CE149" s="280"/>
      <c r="CG149" s="280"/>
      <c r="CH149" s="280"/>
      <c r="CI149" s="280"/>
      <c r="CJ149" s="280"/>
      <c r="CK149" s="280"/>
      <c r="CL149" s="280"/>
      <c r="CM149" s="280"/>
      <c r="CO149" s="280"/>
      <c r="CP149" s="280"/>
      <c r="CQ149" s="280"/>
      <c r="CR149" s="280"/>
      <c r="CS149" s="280"/>
      <c r="CT149" s="280"/>
      <c r="CU149" s="280"/>
      <c r="CY149" s="279"/>
    </row>
    <row r="150" spans="2:103" x14ac:dyDescent="0.25">
      <c r="B150" s="403">
        <f>B149+8</f>
        <v>16</v>
      </c>
      <c r="D150" s="296">
        <v>2022</v>
      </c>
      <c r="E150" s="293">
        <f t="shared" si="48"/>
        <v>2.4000000000000004</v>
      </c>
      <c r="F150" s="293">
        <f t="shared" si="48"/>
        <v>2.4000000000000004</v>
      </c>
      <c r="G150" s="293">
        <f t="shared" si="48"/>
        <v>2.4000000000000004</v>
      </c>
      <c r="L150" s="296">
        <f t="shared" si="47"/>
        <v>7.2000000000000011</v>
      </c>
      <c r="CY150" s="279"/>
    </row>
    <row r="151" spans="2:103" x14ac:dyDescent="0.25">
      <c r="B151" s="403">
        <f t="shared" ref="B151:B159" si="49">B150+8</f>
        <v>24</v>
      </c>
      <c r="D151" s="296">
        <v>2024</v>
      </c>
      <c r="E151" s="293">
        <f t="shared" si="48"/>
        <v>0</v>
      </c>
      <c r="F151" s="293">
        <f t="shared" si="48"/>
        <v>0</v>
      </c>
      <c r="G151" s="293">
        <f t="shared" si="48"/>
        <v>0</v>
      </c>
      <c r="L151" s="296">
        <f t="shared" si="47"/>
        <v>0</v>
      </c>
      <c r="CY151" s="279"/>
    </row>
    <row r="152" spans="2:103" x14ac:dyDescent="0.25">
      <c r="B152" s="403">
        <f t="shared" si="49"/>
        <v>32</v>
      </c>
      <c r="D152" s="296">
        <v>2026</v>
      </c>
      <c r="E152" s="293">
        <f t="shared" si="48"/>
        <v>0</v>
      </c>
      <c r="F152" s="293">
        <f t="shared" si="48"/>
        <v>0</v>
      </c>
      <c r="G152" s="293">
        <f t="shared" si="48"/>
        <v>0</v>
      </c>
      <c r="L152" s="296">
        <f t="shared" si="47"/>
        <v>0</v>
      </c>
      <c r="CY152" s="279"/>
    </row>
    <row r="153" spans="2:103" x14ac:dyDescent="0.25">
      <c r="B153" s="403">
        <f t="shared" si="49"/>
        <v>40</v>
      </c>
      <c r="D153" s="296">
        <v>2028</v>
      </c>
      <c r="E153" s="293">
        <f t="shared" si="48"/>
        <v>0</v>
      </c>
      <c r="F153" s="293">
        <f>VLOOKUP($D$143,$D$17:$CV$25,$B153+F$145,FALSE)</f>
        <v>0</v>
      </c>
      <c r="G153" s="293">
        <f t="shared" si="48"/>
        <v>0</v>
      </c>
      <c r="L153" s="296">
        <f t="shared" si="47"/>
        <v>0</v>
      </c>
      <c r="CY153" s="279"/>
    </row>
    <row r="154" spans="2:103" x14ac:dyDescent="0.25">
      <c r="B154" s="403">
        <f t="shared" si="49"/>
        <v>48</v>
      </c>
      <c r="D154" s="296">
        <v>2030</v>
      </c>
      <c r="E154" s="293">
        <f t="shared" si="48"/>
        <v>0</v>
      </c>
      <c r="F154" s="293">
        <f t="shared" si="48"/>
        <v>0</v>
      </c>
      <c r="G154" s="293">
        <f t="shared" si="48"/>
        <v>0</v>
      </c>
      <c r="L154" s="296">
        <f t="shared" si="47"/>
        <v>0</v>
      </c>
      <c r="CY154" s="279"/>
    </row>
    <row r="155" spans="2:103" x14ac:dyDescent="0.25">
      <c r="B155" s="403">
        <f t="shared" si="49"/>
        <v>56</v>
      </c>
      <c r="D155" s="296">
        <v>2032</v>
      </c>
      <c r="E155" s="293">
        <f t="shared" si="48"/>
        <v>0</v>
      </c>
      <c r="F155" s="293">
        <f t="shared" si="48"/>
        <v>0</v>
      </c>
      <c r="G155" s="293">
        <f t="shared" si="48"/>
        <v>0</v>
      </c>
      <c r="L155" s="296">
        <f t="shared" si="47"/>
        <v>0</v>
      </c>
      <c r="CY155" s="279"/>
    </row>
    <row r="156" spans="2:103" x14ac:dyDescent="0.25">
      <c r="B156" s="403">
        <f t="shared" si="49"/>
        <v>64</v>
      </c>
      <c r="D156" s="296">
        <v>2034</v>
      </c>
      <c r="E156" s="293">
        <f t="shared" si="48"/>
        <v>0</v>
      </c>
      <c r="F156" s="293">
        <f t="shared" si="48"/>
        <v>0</v>
      </c>
      <c r="G156" s="293">
        <f t="shared" si="48"/>
        <v>0</v>
      </c>
      <c r="L156" s="296">
        <f t="shared" si="47"/>
        <v>0</v>
      </c>
      <c r="CY156" s="279"/>
    </row>
    <row r="157" spans="2:103" x14ac:dyDescent="0.25">
      <c r="B157" s="403">
        <f t="shared" si="49"/>
        <v>72</v>
      </c>
      <c r="D157" s="296">
        <v>2036</v>
      </c>
      <c r="E157" s="293">
        <f t="shared" si="48"/>
        <v>0</v>
      </c>
      <c r="F157" s="293">
        <f t="shared" si="48"/>
        <v>0</v>
      </c>
      <c r="G157" s="293">
        <f t="shared" si="48"/>
        <v>0</v>
      </c>
      <c r="L157" s="296">
        <f t="shared" si="47"/>
        <v>0</v>
      </c>
      <c r="CY157" s="279"/>
    </row>
    <row r="158" spans="2:103" x14ac:dyDescent="0.25">
      <c r="B158" s="403">
        <f t="shared" si="49"/>
        <v>80</v>
      </c>
      <c r="D158" s="296">
        <v>2038</v>
      </c>
      <c r="E158" s="293">
        <f t="shared" si="48"/>
        <v>0</v>
      </c>
      <c r="F158" s="293">
        <f t="shared" si="48"/>
        <v>0</v>
      </c>
      <c r="G158" s="293">
        <f t="shared" si="48"/>
        <v>0</v>
      </c>
      <c r="L158" s="296">
        <f t="shared" si="47"/>
        <v>0</v>
      </c>
      <c r="CY158" s="279"/>
    </row>
    <row r="159" spans="2:103" x14ac:dyDescent="0.25">
      <c r="B159" s="403">
        <f t="shared" si="49"/>
        <v>88</v>
      </c>
      <c r="D159" s="296">
        <v>2040</v>
      </c>
      <c r="E159" s="293">
        <f t="shared" si="48"/>
        <v>0</v>
      </c>
      <c r="F159" s="293">
        <f t="shared" si="48"/>
        <v>0</v>
      </c>
      <c r="G159" s="293">
        <f t="shared" si="48"/>
        <v>0</v>
      </c>
      <c r="L159" s="296">
        <f t="shared" si="47"/>
        <v>0</v>
      </c>
      <c r="CY159" s="279"/>
    </row>
    <row r="160" spans="2:103" x14ac:dyDescent="0.25">
      <c r="CY160" s="279"/>
    </row>
    <row r="161" spans="103:103" x14ac:dyDescent="0.25">
      <c r="CY161" s="279"/>
    </row>
    <row r="162" spans="103:103" x14ac:dyDescent="0.25">
      <c r="CY162" s="279"/>
    </row>
    <row r="163" spans="103:103" x14ac:dyDescent="0.25">
      <c r="CY163" s="279"/>
    </row>
    <row r="164" spans="103:103" x14ac:dyDescent="0.25">
      <c r="CY164" s="279"/>
    </row>
    <row r="165" spans="103:103" x14ac:dyDescent="0.25">
      <c r="CY165" s="279"/>
    </row>
    <row r="166" spans="103:103" x14ac:dyDescent="0.25">
      <c r="CY166" s="279"/>
    </row>
    <row r="167" spans="103:103" x14ac:dyDescent="0.25">
      <c r="CY167" s="279"/>
    </row>
    <row r="168" spans="103:103" x14ac:dyDescent="0.25">
      <c r="CY168" s="279"/>
    </row>
    <row r="169" spans="103:103" x14ac:dyDescent="0.25">
      <c r="CY169" s="279"/>
    </row>
    <row r="170" spans="103:103" x14ac:dyDescent="0.25">
      <c r="CY170" s="279"/>
    </row>
    <row r="171" spans="103:103" x14ac:dyDescent="0.25">
      <c r="CY171" s="279"/>
    </row>
    <row r="172" spans="103:103" x14ac:dyDescent="0.25">
      <c r="CY172" s="279"/>
    </row>
    <row r="173" spans="103:103" x14ac:dyDescent="0.25">
      <c r="CY173" s="279"/>
    </row>
    <row r="174" spans="103:103" x14ac:dyDescent="0.25">
      <c r="CY174" s="279"/>
    </row>
    <row r="175" spans="103:103" x14ac:dyDescent="0.25">
      <c r="CY175" s="279"/>
    </row>
    <row r="176" spans="103:103" x14ac:dyDescent="0.25">
      <c r="CY176" s="279"/>
    </row>
    <row r="177" spans="1:103" x14ac:dyDescent="0.25">
      <c r="CY177" s="279"/>
    </row>
    <row r="178" spans="1:103" x14ac:dyDescent="0.25">
      <c r="CY178" s="279"/>
    </row>
    <row r="179" spans="1:103" x14ac:dyDescent="0.25">
      <c r="CY179" s="279"/>
    </row>
    <row r="180" spans="1:103" x14ac:dyDescent="0.25">
      <c r="CY180" s="279"/>
    </row>
    <row r="181" spans="1:103" x14ac:dyDescent="0.25">
      <c r="CY181" s="279"/>
    </row>
    <row r="182" spans="1:103" x14ac:dyDescent="0.25">
      <c r="CY182" s="279"/>
    </row>
    <row r="183" spans="1:103" x14ac:dyDescent="0.25">
      <c r="CY183" s="279"/>
    </row>
    <row r="184" spans="1:103" x14ac:dyDescent="0.25">
      <c r="CY184" s="279"/>
    </row>
    <row r="185" spans="1:103" x14ac:dyDescent="0.25">
      <c r="CY185" s="279"/>
    </row>
    <row r="186" spans="1:103" x14ac:dyDescent="0.25">
      <c r="CY186" s="279"/>
    </row>
    <row r="187" spans="1:103" s="281" customFormat="1" ht="15.75" thickBot="1" x14ac:dyDescent="0.3">
      <c r="A187" s="404"/>
      <c r="B187" s="404"/>
      <c r="CY187" s="276"/>
    </row>
  </sheetData>
  <sheetProtection sheet="1" objects="1" scenarios="1"/>
  <dataValidations count="2">
    <dataValidation type="list" allowBlank="1" showInputMessage="1" showErrorMessage="1" sqref="D4:D5" xr:uid="{E221FA14-2BE1-42F4-9878-18625262446B}">
      <formula1>INDIRECT("Year")</formula1>
    </dataValidation>
    <dataValidation type="decimal" operator="greaterThan" allowBlank="1" showInputMessage="1" showErrorMessage="1" error="Enter a number" sqref="D6" xr:uid="{410FFE1C-0813-433E-8389-399FA0ADBA6A}">
      <formula1>0</formula1>
    </dataValidation>
  </dataValidations>
  <pageMargins left="0.7" right="0.7" top="0.78740157499999996" bottom="0.78740157499999996" header="0.3" footer="0.3"/>
  <pageSetup paperSize="9" orientation="portrait" verticalDpi="0" r:id="rId1"/>
  <ignoredErrors>
    <ignoredError sqref="L17 T17:CV25 L18:L25"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FB8E-3169-4C11-9F88-95252281A026}">
  <sheetPr codeName="Tabelle11">
    <tabColor theme="9" tint="0.39997558519241921"/>
  </sheetPr>
  <dimension ref="A1:EY169"/>
  <sheetViews>
    <sheetView showGridLines="0" topLeftCell="C1" zoomScale="85" zoomScaleNormal="85" workbookViewId="0"/>
  </sheetViews>
  <sheetFormatPr baseColWidth="10" defaultColWidth="0" defaultRowHeight="15" customHeight="1" zeroHeight="1" outlineLevelRow="1" outlineLevelCol="1" x14ac:dyDescent="0.25"/>
  <cols>
    <col min="1" max="1" width="11.5703125" style="403" hidden="1" customWidth="1" outlineLevel="1"/>
    <col min="2" max="2" width="11" style="403" hidden="1" customWidth="1" outlineLevel="1"/>
    <col min="3" max="3" width="16.5703125" style="277" customWidth="1" collapsed="1"/>
    <col min="4" max="4" width="40.28515625" style="277" customWidth="1"/>
    <col min="5" max="7" width="13.5703125" style="277" hidden="1" customWidth="1" outlineLevel="1"/>
    <col min="8" max="8" width="12" style="277" hidden="1" customWidth="1" outlineLevel="1"/>
    <col min="9" max="11" width="10.7109375" style="277" hidden="1" customWidth="1" outlineLevel="1"/>
    <col min="12" max="12" width="16.42578125" style="277" customWidth="1" collapsed="1"/>
    <col min="13" max="14" width="7.28515625" style="277" hidden="1" customWidth="1" outlineLevel="1"/>
    <col min="15" max="16" width="7.42578125" style="277" hidden="1" customWidth="1" outlineLevel="1"/>
    <col min="17" max="17" width="7.28515625" style="277" hidden="1" customWidth="1" outlineLevel="1"/>
    <col min="18" max="18" width="11.7109375" style="277" hidden="1" customWidth="1" outlineLevel="1"/>
    <col min="19" max="19" width="11.5703125" style="277" hidden="1" customWidth="1" outlineLevel="1"/>
    <col min="20" max="20" width="20.5703125" style="277" bestFit="1" customWidth="1" collapsed="1"/>
    <col min="21" max="22" width="7.28515625" style="277" hidden="1" customWidth="1" outlineLevel="1"/>
    <col min="23" max="24" width="7.42578125" style="277" hidden="1" customWidth="1" outlineLevel="1"/>
    <col min="25" max="25" width="7.28515625" style="277" hidden="1" customWidth="1" outlineLevel="1"/>
    <col min="26" max="26" width="11.7109375" style="277" hidden="1" customWidth="1" outlineLevel="1"/>
    <col min="27" max="27" width="11.5703125" style="277" hidden="1" customWidth="1" outlineLevel="1"/>
    <col min="28" max="28" width="16.42578125" style="277" bestFit="1" customWidth="1" collapsed="1"/>
    <col min="29" max="30" width="7.28515625" style="277" hidden="1" customWidth="1" outlineLevel="1"/>
    <col min="31" max="32" width="7.42578125" style="277" hidden="1" customWidth="1" outlineLevel="1"/>
    <col min="33" max="33" width="7.28515625" style="277" hidden="1" customWidth="1" outlineLevel="1"/>
    <col min="34" max="34" width="11.7109375" style="277" hidden="1" customWidth="1" outlineLevel="1"/>
    <col min="35" max="35" width="11.5703125" style="277" hidden="1" customWidth="1" outlineLevel="1"/>
    <col min="36" max="36" width="18.5703125" style="277" bestFit="1" customWidth="1" collapsed="1"/>
    <col min="37" max="38" width="7.28515625" style="277" hidden="1" customWidth="1" outlineLevel="1"/>
    <col min="39" max="40" width="7.42578125" style="277" hidden="1" customWidth="1" outlineLevel="1"/>
    <col min="41" max="41" width="7.28515625" style="277" hidden="1" customWidth="1" outlineLevel="1"/>
    <col min="42" max="42" width="11.7109375" style="277" hidden="1" customWidth="1" outlineLevel="1"/>
    <col min="43" max="43" width="11.5703125" style="277" hidden="1" customWidth="1" outlineLevel="1"/>
    <col min="44" max="44" width="21" style="277" customWidth="1" collapsed="1"/>
    <col min="45" max="46" width="7.28515625" style="277" hidden="1" customWidth="1" outlineLevel="1"/>
    <col min="47" max="48" width="7.42578125" style="277" hidden="1" customWidth="1" outlineLevel="1"/>
    <col min="49" max="49" width="7.28515625" style="277" hidden="1" customWidth="1" outlineLevel="1"/>
    <col min="50" max="50" width="11.7109375" style="277" hidden="1" customWidth="1" outlineLevel="1"/>
    <col min="51" max="51" width="11.5703125" style="277" hidden="1" customWidth="1" outlineLevel="1"/>
    <col min="52" max="52" width="20.28515625" style="277" bestFit="1" customWidth="1" collapsed="1"/>
    <col min="53" max="59" width="11.42578125" style="277" hidden="1" customWidth="1" outlineLevel="1"/>
    <col min="60" max="60" width="15.7109375" style="277" customWidth="1" collapsed="1"/>
    <col min="61" max="67" width="11.42578125" style="277" hidden="1" customWidth="1" outlineLevel="1"/>
    <col min="68" max="68" width="15.7109375" style="277" customWidth="1" collapsed="1"/>
    <col min="69" max="75" width="11.42578125" style="277" hidden="1" customWidth="1" outlineLevel="1"/>
    <col min="76" max="76" width="15.7109375" style="277" customWidth="1" collapsed="1"/>
    <col min="77" max="83" width="11.42578125" style="277" hidden="1" customWidth="1" outlineLevel="1"/>
    <col min="84" max="84" width="15.7109375" style="277" customWidth="1" collapsed="1"/>
    <col min="85" max="91" width="11.42578125" style="277" hidden="1" customWidth="1" outlineLevel="1"/>
    <col min="92" max="92" width="15.7109375" style="277" customWidth="1" collapsed="1"/>
    <col min="93" max="99" width="11.42578125" style="277" hidden="1" customWidth="1" outlineLevel="1"/>
    <col min="100" max="100" width="15.7109375" style="277" customWidth="1" collapsed="1"/>
    <col min="101" max="114" width="11.42578125" style="277" customWidth="1"/>
    <col min="115" max="155" width="11.42578125" style="277" hidden="1" customWidth="1"/>
    <col min="156" max="16384" width="5.42578125" style="277" hidden="1"/>
  </cols>
  <sheetData>
    <row r="1" spans="1:103" s="276" customFormat="1" ht="21.75" thickBot="1" x14ac:dyDescent="0.4">
      <c r="A1" s="401"/>
      <c r="B1" s="402"/>
      <c r="C1" s="274" t="s">
        <v>282</v>
      </c>
      <c r="D1" s="274"/>
      <c r="E1" s="274"/>
      <c r="F1" s="274"/>
      <c r="G1" s="274"/>
      <c r="H1" s="274"/>
      <c r="I1" s="274"/>
      <c r="J1" s="274"/>
      <c r="K1" s="274"/>
      <c r="L1" s="275" t="s">
        <v>274</v>
      </c>
      <c r="M1" s="274"/>
      <c r="N1" s="274"/>
      <c r="O1" s="274"/>
      <c r="P1" s="274"/>
      <c r="Q1" s="274"/>
      <c r="S1" s="274"/>
      <c r="T1" s="274"/>
      <c r="U1" s="274"/>
      <c r="V1" s="274"/>
      <c r="W1" s="274"/>
      <c r="X1" s="274"/>
      <c r="Y1" s="274"/>
      <c r="Z1" s="274"/>
      <c r="AA1" s="274"/>
    </row>
    <row r="2" spans="1:103" x14ac:dyDescent="0.25">
      <c r="C2" s="278" t="s">
        <v>175</v>
      </c>
      <c r="CY2" s="279"/>
    </row>
    <row r="3" spans="1:103" x14ac:dyDescent="0.25">
      <c r="C3" s="280"/>
      <c r="I3" s="2"/>
      <c r="CY3" s="279"/>
    </row>
    <row r="4" spans="1:103" x14ac:dyDescent="0.25">
      <c r="C4" s="279" t="s">
        <v>275</v>
      </c>
      <c r="D4" s="470">
        <v>2018</v>
      </c>
      <c r="I4" s="2"/>
      <c r="CY4" s="279"/>
    </row>
    <row r="5" spans="1:103" x14ac:dyDescent="0.25">
      <c r="C5" s="277" t="s">
        <v>276</v>
      </c>
      <c r="D5" s="470">
        <v>2023</v>
      </c>
      <c r="CY5" s="279"/>
    </row>
    <row r="6" spans="1:103" x14ac:dyDescent="0.25">
      <c r="C6" s="277" t="s">
        <v>277</v>
      </c>
      <c r="D6" s="470">
        <v>2</v>
      </c>
      <c r="CY6" s="279"/>
    </row>
    <row r="7" spans="1:103" x14ac:dyDescent="0.25">
      <c r="CY7" s="279"/>
    </row>
    <row r="8" spans="1:103" x14ac:dyDescent="0.25">
      <c r="CY8" s="279"/>
    </row>
    <row r="9" spans="1:103" x14ac:dyDescent="0.25">
      <c r="CY9" s="279"/>
    </row>
    <row r="10" spans="1:103" s="281" customFormat="1" ht="15.75" thickBot="1" x14ac:dyDescent="0.3">
      <c r="A10" s="404"/>
      <c r="B10" s="404"/>
      <c r="CY10" s="276"/>
    </row>
    <row r="11" spans="1:103" ht="18.75" x14ac:dyDescent="0.25">
      <c r="C11" s="311" t="s">
        <v>283</v>
      </c>
      <c r="CY11" s="279"/>
    </row>
    <row r="12" spans="1:103" x14ac:dyDescent="0.25">
      <c r="D12" s="283"/>
      <c r="CY12" s="279"/>
    </row>
    <row r="13" spans="1:103" x14ac:dyDescent="0.25">
      <c r="C13" s="279" t="s">
        <v>284</v>
      </c>
      <c r="CY13" s="279"/>
    </row>
    <row r="14" spans="1:103" x14ac:dyDescent="0.25">
      <c r="C14" s="279"/>
      <c r="CY14" s="279"/>
    </row>
    <row r="15" spans="1:103" x14ac:dyDescent="0.25">
      <c r="D15" s="305" t="s">
        <v>209</v>
      </c>
      <c r="E15" s="285">
        <f t="shared" ref="E15:K15" si="0">$D$4</f>
        <v>2018</v>
      </c>
      <c r="F15" s="286">
        <f t="shared" si="0"/>
        <v>2018</v>
      </c>
      <c r="G15" s="286">
        <f t="shared" si="0"/>
        <v>2018</v>
      </c>
      <c r="H15" s="286">
        <f t="shared" si="0"/>
        <v>2018</v>
      </c>
      <c r="I15" s="286">
        <f t="shared" si="0"/>
        <v>2018</v>
      </c>
      <c r="J15" s="286">
        <f t="shared" si="0"/>
        <v>2018</v>
      </c>
      <c r="K15" s="286">
        <f t="shared" si="0"/>
        <v>2018</v>
      </c>
      <c r="L15" s="287">
        <f>$D$4</f>
        <v>2018</v>
      </c>
      <c r="M15" s="285">
        <f>IFERROR(IF(E15+$D$6&lt;=$D$5,E15+$D$6,""),"")</f>
        <v>2020</v>
      </c>
      <c r="N15" s="285">
        <f t="shared" ref="N15:BY15" si="1">IFERROR(IF(F15+$D$6&lt;=$D$5,F15+$D$6,""),"")</f>
        <v>2020</v>
      </c>
      <c r="O15" s="285">
        <f t="shared" si="1"/>
        <v>2020</v>
      </c>
      <c r="P15" s="285">
        <f t="shared" si="1"/>
        <v>2020</v>
      </c>
      <c r="Q15" s="285">
        <f t="shared" si="1"/>
        <v>2020</v>
      </c>
      <c r="R15" s="285">
        <f t="shared" si="1"/>
        <v>2020</v>
      </c>
      <c r="S15" s="285">
        <f t="shared" si="1"/>
        <v>2020</v>
      </c>
      <c r="T15" s="285">
        <f t="shared" si="1"/>
        <v>2020</v>
      </c>
      <c r="U15" s="285">
        <f t="shared" si="1"/>
        <v>2022</v>
      </c>
      <c r="V15" s="285">
        <f t="shared" si="1"/>
        <v>2022</v>
      </c>
      <c r="W15" s="285">
        <f t="shared" si="1"/>
        <v>2022</v>
      </c>
      <c r="X15" s="285">
        <f t="shared" si="1"/>
        <v>2022</v>
      </c>
      <c r="Y15" s="285">
        <f t="shared" si="1"/>
        <v>2022</v>
      </c>
      <c r="Z15" s="285">
        <f t="shared" si="1"/>
        <v>2022</v>
      </c>
      <c r="AA15" s="285">
        <f t="shared" si="1"/>
        <v>2022</v>
      </c>
      <c r="AB15" s="285">
        <f t="shared" si="1"/>
        <v>2022</v>
      </c>
      <c r="AC15" s="285" t="str">
        <f t="shared" si="1"/>
        <v/>
      </c>
      <c r="AD15" s="285" t="str">
        <f t="shared" si="1"/>
        <v/>
      </c>
      <c r="AE15" s="285" t="str">
        <f t="shared" si="1"/>
        <v/>
      </c>
      <c r="AF15" s="285" t="str">
        <f t="shared" si="1"/>
        <v/>
      </c>
      <c r="AG15" s="285" t="str">
        <f t="shared" si="1"/>
        <v/>
      </c>
      <c r="AH15" s="285" t="str">
        <f t="shared" si="1"/>
        <v/>
      </c>
      <c r="AI15" s="285" t="str">
        <f t="shared" si="1"/>
        <v/>
      </c>
      <c r="AJ15" s="285" t="str">
        <f t="shared" si="1"/>
        <v/>
      </c>
      <c r="AK15" s="285" t="str">
        <f t="shared" si="1"/>
        <v/>
      </c>
      <c r="AL15" s="285" t="str">
        <f t="shared" si="1"/>
        <v/>
      </c>
      <c r="AM15" s="285" t="str">
        <f t="shared" si="1"/>
        <v/>
      </c>
      <c r="AN15" s="285" t="str">
        <f t="shared" si="1"/>
        <v/>
      </c>
      <c r="AO15" s="285" t="str">
        <f t="shared" si="1"/>
        <v/>
      </c>
      <c r="AP15" s="285" t="str">
        <f t="shared" si="1"/>
        <v/>
      </c>
      <c r="AQ15" s="285" t="str">
        <f t="shared" si="1"/>
        <v/>
      </c>
      <c r="AR15" s="285" t="str">
        <f t="shared" si="1"/>
        <v/>
      </c>
      <c r="AS15" s="285" t="str">
        <f t="shared" si="1"/>
        <v/>
      </c>
      <c r="AT15" s="285" t="str">
        <f t="shared" si="1"/>
        <v/>
      </c>
      <c r="AU15" s="285" t="str">
        <f t="shared" si="1"/>
        <v/>
      </c>
      <c r="AV15" s="285" t="str">
        <f t="shared" si="1"/>
        <v/>
      </c>
      <c r="AW15" s="285" t="str">
        <f t="shared" si="1"/>
        <v/>
      </c>
      <c r="AX15" s="285" t="str">
        <f t="shared" si="1"/>
        <v/>
      </c>
      <c r="AY15" s="285" t="str">
        <f t="shared" si="1"/>
        <v/>
      </c>
      <c r="AZ15" s="285" t="str">
        <f t="shared" si="1"/>
        <v/>
      </c>
      <c r="BA15" s="285" t="str">
        <f t="shared" si="1"/>
        <v/>
      </c>
      <c r="BB15" s="285" t="str">
        <f t="shared" si="1"/>
        <v/>
      </c>
      <c r="BC15" s="285" t="str">
        <f t="shared" si="1"/>
        <v/>
      </c>
      <c r="BD15" s="285" t="str">
        <f t="shared" si="1"/>
        <v/>
      </c>
      <c r="BE15" s="285" t="str">
        <f t="shared" si="1"/>
        <v/>
      </c>
      <c r="BF15" s="285" t="str">
        <f t="shared" si="1"/>
        <v/>
      </c>
      <c r="BG15" s="285" t="str">
        <f t="shared" si="1"/>
        <v/>
      </c>
      <c r="BH15" s="285" t="str">
        <f t="shared" si="1"/>
        <v/>
      </c>
      <c r="BI15" s="285" t="str">
        <f t="shared" si="1"/>
        <v/>
      </c>
      <c r="BJ15" s="285" t="str">
        <f t="shared" si="1"/>
        <v/>
      </c>
      <c r="BK15" s="285" t="str">
        <f t="shared" si="1"/>
        <v/>
      </c>
      <c r="BL15" s="285" t="str">
        <f t="shared" si="1"/>
        <v/>
      </c>
      <c r="BM15" s="285" t="str">
        <f t="shared" si="1"/>
        <v/>
      </c>
      <c r="BN15" s="285" t="str">
        <f t="shared" si="1"/>
        <v/>
      </c>
      <c r="BO15" s="285" t="str">
        <f t="shared" si="1"/>
        <v/>
      </c>
      <c r="BP15" s="285" t="str">
        <f t="shared" si="1"/>
        <v/>
      </c>
      <c r="BQ15" s="285" t="str">
        <f t="shared" si="1"/>
        <v/>
      </c>
      <c r="BR15" s="285" t="str">
        <f t="shared" si="1"/>
        <v/>
      </c>
      <c r="BS15" s="285" t="str">
        <f t="shared" si="1"/>
        <v/>
      </c>
      <c r="BT15" s="285" t="str">
        <f t="shared" si="1"/>
        <v/>
      </c>
      <c r="BU15" s="285" t="str">
        <f t="shared" si="1"/>
        <v/>
      </c>
      <c r="BV15" s="285" t="str">
        <f t="shared" si="1"/>
        <v/>
      </c>
      <c r="BW15" s="285" t="str">
        <f t="shared" si="1"/>
        <v/>
      </c>
      <c r="BX15" s="285" t="str">
        <f t="shared" si="1"/>
        <v/>
      </c>
      <c r="BY15" s="285" t="str">
        <f t="shared" si="1"/>
        <v/>
      </c>
      <c r="BZ15" s="285" t="str">
        <f t="shared" ref="BZ15:CV15" si="2">IFERROR(IF(BR15+$D$6&lt;=$D$5,BR15+$D$6,""),"")</f>
        <v/>
      </c>
      <c r="CA15" s="285" t="str">
        <f t="shared" si="2"/>
        <v/>
      </c>
      <c r="CB15" s="285" t="str">
        <f t="shared" si="2"/>
        <v/>
      </c>
      <c r="CC15" s="285" t="str">
        <f t="shared" si="2"/>
        <v/>
      </c>
      <c r="CD15" s="285" t="str">
        <f t="shared" si="2"/>
        <v/>
      </c>
      <c r="CE15" s="285" t="str">
        <f t="shared" si="2"/>
        <v/>
      </c>
      <c r="CF15" s="285" t="str">
        <f t="shared" si="2"/>
        <v/>
      </c>
      <c r="CG15" s="285" t="str">
        <f t="shared" si="2"/>
        <v/>
      </c>
      <c r="CH15" s="285" t="str">
        <f t="shared" si="2"/>
        <v/>
      </c>
      <c r="CI15" s="285" t="str">
        <f t="shared" si="2"/>
        <v/>
      </c>
      <c r="CJ15" s="285" t="str">
        <f t="shared" si="2"/>
        <v/>
      </c>
      <c r="CK15" s="285" t="str">
        <f t="shared" si="2"/>
        <v/>
      </c>
      <c r="CL15" s="285" t="str">
        <f t="shared" si="2"/>
        <v/>
      </c>
      <c r="CM15" s="285" t="str">
        <f t="shared" si="2"/>
        <v/>
      </c>
      <c r="CN15" s="285" t="str">
        <f t="shared" si="2"/>
        <v/>
      </c>
      <c r="CO15" s="285" t="str">
        <f t="shared" si="2"/>
        <v/>
      </c>
      <c r="CP15" s="285" t="str">
        <f t="shared" si="2"/>
        <v/>
      </c>
      <c r="CQ15" s="285" t="str">
        <f t="shared" si="2"/>
        <v/>
      </c>
      <c r="CR15" s="285" t="str">
        <f t="shared" si="2"/>
        <v/>
      </c>
      <c r="CS15" s="285" t="str">
        <f t="shared" si="2"/>
        <v/>
      </c>
      <c r="CT15" s="285" t="str">
        <f t="shared" si="2"/>
        <v/>
      </c>
      <c r="CU15" s="285" t="str">
        <f t="shared" si="2"/>
        <v/>
      </c>
      <c r="CV15" s="287" t="str">
        <f t="shared" si="2"/>
        <v/>
      </c>
      <c r="CY15" s="279"/>
    </row>
    <row r="16" spans="1:103" x14ac:dyDescent="0.25">
      <c r="D16" s="288"/>
      <c r="E16" s="279" t="s">
        <v>79</v>
      </c>
      <c r="F16" s="279" t="s">
        <v>77</v>
      </c>
      <c r="G16" s="279" t="s">
        <v>80</v>
      </c>
      <c r="H16" s="279" t="s">
        <v>65</v>
      </c>
      <c r="I16" s="279" t="s">
        <v>120</v>
      </c>
      <c r="J16" s="279" t="s">
        <v>475</v>
      </c>
      <c r="K16" s="279" t="s">
        <v>484</v>
      </c>
      <c r="L16" s="289" t="s">
        <v>180</v>
      </c>
      <c r="M16" s="290" t="str">
        <f t="shared" ref="M16:S16" si="3">E16</f>
        <v>NOx</v>
      </c>
      <c r="N16" s="291" t="str">
        <f t="shared" si="3"/>
        <v>NH3</v>
      </c>
      <c r="O16" s="291" t="str">
        <f t="shared" si="3"/>
        <v>N2O</v>
      </c>
      <c r="P16" s="291" t="str">
        <f t="shared" si="3"/>
        <v>Nmix</v>
      </c>
      <c r="Q16" s="291" t="str">
        <f t="shared" si="3"/>
        <v>N2</v>
      </c>
      <c r="R16" s="291" t="str">
        <f t="shared" si="3"/>
        <v>OXN</v>
      </c>
      <c r="S16" s="291" t="str">
        <f t="shared" si="3"/>
        <v>RDN</v>
      </c>
      <c r="T16" s="289" t="s">
        <v>180</v>
      </c>
      <c r="U16" s="290" t="str">
        <f t="shared" ref="U16:AA16" si="4">M16</f>
        <v>NOx</v>
      </c>
      <c r="V16" s="291" t="str">
        <f t="shared" si="4"/>
        <v>NH3</v>
      </c>
      <c r="W16" s="291" t="str">
        <f t="shared" si="4"/>
        <v>N2O</v>
      </c>
      <c r="X16" s="291" t="str">
        <f t="shared" si="4"/>
        <v>Nmix</v>
      </c>
      <c r="Y16" s="291" t="str">
        <f t="shared" si="4"/>
        <v>N2</v>
      </c>
      <c r="Z16" s="291" t="str">
        <f t="shared" si="4"/>
        <v>OXN</v>
      </c>
      <c r="AA16" s="291" t="str">
        <f t="shared" si="4"/>
        <v>RDN</v>
      </c>
      <c r="AB16" s="289" t="s">
        <v>180</v>
      </c>
      <c r="AC16" s="290" t="str">
        <f t="shared" ref="AC16:AI16" si="5">U16</f>
        <v>NOx</v>
      </c>
      <c r="AD16" s="291" t="str">
        <f t="shared" si="5"/>
        <v>NH3</v>
      </c>
      <c r="AE16" s="291" t="str">
        <f t="shared" si="5"/>
        <v>N2O</v>
      </c>
      <c r="AF16" s="291" t="str">
        <f t="shared" si="5"/>
        <v>Nmix</v>
      </c>
      <c r="AG16" s="291" t="str">
        <f t="shared" si="5"/>
        <v>N2</v>
      </c>
      <c r="AH16" s="291" t="str">
        <f t="shared" si="5"/>
        <v>OXN</v>
      </c>
      <c r="AI16" s="291" t="str">
        <f t="shared" si="5"/>
        <v>RDN</v>
      </c>
      <c r="AJ16" s="289" t="s">
        <v>180</v>
      </c>
      <c r="AK16" s="290" t="str">
        <f t="shared" ref="AK16:AQ16" si="6">AC16</f>
        <v>NOx</v>
      </c>
      <c r="AL16" s="291" t="str">
        <f t="shared" si="6"/>
        <v>NH3</v>
      </c>
      <c r="AM16" s="291" t="str">
        <f t="shared" si="6"/>
        <v>N2O</v>
      </c>
      <c r="AN16" s="291" t="str">
        <f t="shared" si="6"/>
        <v>Nmix</v>
      </c>
      <c r="AO16" s="291" t="str">
        <f t="shared" si="6"/>
        <v>N2</v>
      </c>
      <c r="AP16" s="291" t="str">
        <f t="shared" si="6"/>
        <v>OXN</v>
      </c>
      <c r="AQ16" s="291" t="str">
        <f t="shared" si="6"/>
        <v>RDN</v>
      </c>
      <c r="AR16" s="289" t="s">
        <v>180</v>
      </c>
      <c r="AS16" s="290" t="str">
        <f t="shared" ref="AS16:AY16" si="7">AK16</f>
        <v>NOx</v>
      </c>
      <c r="AT16" s="291" t="str">
        <f t="shared" si="7"/>
        <v>NH3</v>
      </c>
      <c r="AU16" s="291" t="str">
        <f t="shared" si="7"/>
        <v>N2O</v>
      </c>
      <c r="AV16" s="291" t="str">
        <f t="shared" si="7"/>
        <v>Nmix</v>
      </c>
      <c r="AW16" s="291" t="str">
        <f t="shared" si="7"/>
        <v>N2</v>
      </c>
      <c r="AX16" s="291" t="str">
        <f t="shared" si="7"/>
        <v>OXN</v>
      </c>
      <c r="AY16" s="291" t="str">
        <f t="shared" si="7"/>
        <v>RDN</v>
      </c>
      <c r="AZ16" s="289" t="s">
        <v>180</v>
      </c>
      <c r="BA16" s="290" t="str">
        <f t="shared" ref="BA16:BG16" si="8">AS16</f>
        <v>NOx</v>
      </c>
      <c r="BB16" s="291" t="str">
        <f t="shared" si="8"/>
        <v>NH3</v>
      </c>
      <c r="BC16" s="291" t="str">
        <f t="shared" si="8"/>
        <v>N2O</v>
      </c>
      <c r="BD16" s="291" t="str">
        <f t="shared" si="8"/>
        <v>Nmix</v>
      </c>
      <c r="BE16" s="291" t="str">
        <f t="shared" si="8"/>
        <v>N2</v>
      </c>
      <c r="BF16" s="291" t="str">
        <f t="shared" si="8"/>
        <v>OXN</v>
      </c>
      <c r="BG16" s="291" t="str">
        <f t="shared" si="8"/>
        <v>RDN</v>
      </c>
      <c r="BH16" s="289" t="s">
        <v>180</v>
      </c>
      <c r="BI16" s="290" t="str">
        <f t="shared" ref="BI16:BO16" si="9">BA16</f>
        <v>NOx</v>
      </c>
      <c r="BJ16" s="291" t="str">
        <f t="shared" si="9"/>
        <v>NH3</v>
      </c>
      <c r="BK16" s="291" t="str">
        <f t="shared" si="9"/>
        <v>N2O</v>
      </c>
      <c r="BL16" s="291" t="str">
        <f t="shared" si="9"/>
        <v>Nmix</v>
      </c>
      <c r="BM16" s="291" t="str">
        <f t="shared" si="9"/>
        <v>N2</v>
      </c>
      <c r="BN16" s="291" t="str">
        <f t="shared" si="9"/>
        <v>OXN</v>
      </c>
      <c r="BO16" s="291" t="str">
        <f t="shared" si="9"/>
        <v>RDN</v>
      </c>
      <c r="BP16" s="289" t="s">
        <v>180</v>
      </c>
      <c r="BQ16" s="290" t="str">
        <f t="shared" ref="BQ16:BW16" si="10">BI16</f>
        <v>NOx</v>
      </c>
      <c r="BR16" s="291" t="str">
        <f t="shared" si="10"/>
        <v>NH3</v>
      </c>
      <c r="BS16" s="291" t="str">
        <f t="shared" si="10"/>
        <v>N2O</v>
      </c>
      <c r="BT16" s="291" t="str">
        <f t="shared" si="10"/>
        <v>Nmix</v>
      </c>
      <c r="BU16" s="291" t="str">
        <f t="shared" si="10"/>
        <v>N2</v>
      </c>
      <c r="BV16" s="291" t="str">
        <f t="shared" si="10"/>
        <v>OXN</v>
      </c>
      <c r="BW16" s="291" t="str">
        <f t="shared" si="10"/>
        <v>RDN</v>
      </c>
      <c r="BX16" s="289" t="s">
        <v>180</v>
      </c>
      <c r="BY16" s="290" t="str">
        <f t="shared" ref="BY16:CE16" si="11">BQ16</f>
        <v>NOx</v>
      </c>
      <c r="BZ16" s="291" t="str">
        <f t="shared" si="11"/>
        <v>NH3</v>
      </c>
      <c r="CA16" s="291" t="str">
        <f t="shared" si="11"/>
        <v>N2O</v>
      </c>
      <c r="CB16" s="291" t="str">
        <f t="shared" si="11"/>
        <v>Nmix</v>
      </c>
      <c r="CC16" s="291" t="str">
        <f t="shared" si="11"/>
        <v>N2</v>
      </c>
      <c r="CD16" s="291" t="str">
        <f t="shared" si="11"/>
        <v>OXN</v>
      </c>
      <c r="CE16" s="291" t="str">
        <f t="shared" si="11"/>
        <v>RDN</v>
      </c>
      <c r="CF16" s="289" t="s">
        <v>180</v>
      </c>
      <c r="CG16" s="290" t="str">
        <f t="shared" ref="CG16:CM16" si="12">BY16</f>
        <v>NOx</v>
      </c>
      <c r="CH16" s="291" t="str">
        <f t="shared" si="12"/>
        <v>NH3</v>
      </c>
      <c r="CI16" s="291" t="str">
        <f t="shared" si="12"/>
        <v>N2O</v>
      </c>
      <c r="CJ16" s="291" t="str">
        <f t="shared" si="12"/>
        <v>Nmix</v>
      </c>
      <c r="CK16" s="291" t="str">
        <f t="shared" si="12"/>
        <v>N2</v>
      </c>
      <c r="CL16" s="291" t="str">
        <f t="shared" si="12"/>
        <v>OXN</v>
      </c>
      <c r="CM16" s="291" t="str">
        <f t="shared" si="12"/>
        <v>RDN</v>
      </c>
      <c r="CN16" s="289" t="s">
        <v>180</v>
      </c>
      <c r="CO16" s="290" t="str">
        <f t="shared" ref="CO16:CU16" si="13">CG16</f>
        <v>NOx</v>
      </c>
      <c r="CP16" s="291" t="str">
        <f t="shared" si="13"/>
        <v>NH3</v>
      </c>
      <c r="CQ16" s="291" t="str">
        <f t="shared" si="13"/>
        <v>N2O</v>
      </c>
      <c r="CR16" s="291" t="str">
        <f t="shared" si="13"/>
        <v>Nmix</v>
      </c>
      <c r="CS16" s="291" t="str">
        <f t="shared" si="13"/>
        <v>N2</v>
      </c>
      <c r="CT16" s="291" t="str">
        <f t="shared" si="13"/>
        <v>OXN</v>
      </c>
      <c r="CU16" s="291" t="str">
        <f t="shared" si="13"/>
        <v>RDN</v>
      </c>
      <c r="CV16" s="289" t="s">
        <v>180</v>
      </c>
      <c r="CY16" s="279"/>
    </row>
    <row r="17" spans="2:103" x14ac:dyDescent="0.25">
      <c r="B17" s="403" t="s">
        <v>60</v>
      </c>
      <c r="D17" s="292" t="s">
        <v>59</v>
      </c>
      <c r="E17" s="293">
        <f>SUMIFS('2a. Database N flows'!$N:$N,'2a. Database N flows'!$G:$G,$B17,'2a. Database N flows'!$D:$D,"&lt;&gt;"&amp;$B17,'2a. Database N flows'!$M:$M,E$16,'2a. Database N flows'!$P:$P,E$15)</f>
        <v>0</v>
      </c>
      <c r="F17" s="293">
        <f>SUMIFS('2a. Database N flows'!$N:$N,'2a. Database N flows'!$G:$G,$B17,'2a. Database N flows'!$D:$D,"&lt;&gt;"&amp;$B17,'2a. Database N flows'!$M:$M,F$16,'2a. Database N flows'!$P:$P,F$15)</f>
        <v>1.25</v>
      </c>
      <c r="G17" s="293">
        <f>SUMIFS('2a. Database N flows'!$N:$N,'2a. Database N flows'!$G:$G,$B17,'2a. Database N flows'!$D:$D,"&lt;&gt;"&amp;$B17,'2a. Database N flows'!$M:$M,G$16,'2a. Database N flows'!$P:$P,G$15)</f>
        <v>0</v>
      </c>
      <c r="H17" s="293">
        <f>SUMIFS('2a. Database N flows'!$N:$N,'2a. Database N flows'!$G:$G,$B17,'2a. Database N flows'!$D:$D,"&lt;&gt;"&amp;$B17,'2a. Database N flows'!$M:$M,H$16,'2a. Database N flows'!$P:$P,H$15)</f>
        <v>15</v>
      </c>
      <c r="I17" s="293">
        <f>SUMIFS('2a. Database N flows'!$N:$N,'2a. Database N flows'!$G:$G,$B17,'2a. Database N flows'!$D:$D,"&lt;&gt;"&amp;$B17,'2a. Database N flows'!$M:$M,I$16,'2a. Database N flows'!$P:$P,I$15)</f>
        <v>5</v>
      </c>
      <c r="J17" s="293">
        <f>SUMIFS('2a. Database N flows'!$N:$N,'2a. Database N flows'!$G:$G,$B17,'2a. Database N flows'!$D:$D,"&lt;&gt;"&amp;$B17,'2a. Database N flows'!$M:$M,J$16,'2a. Database N flows'!$P:$P,J$15)</f>
        <v>0</v>
      </c>
      <c r="K17" s="293">
        <f>SUMIFS('2a. Database N flows'!$N:$N,'2a. Database N flows'!$G:$G,$B17,'2a. Database N flows'!$D:$D,"&lt;&gt;"&amp;$B17,'2a. Database N flows'!$M:$M,K$16,'2a. Database N flows'!$P:$P,K$15)</f>
        <v>0</v>
      </c>
      <c r="L17" s="296">
        <f>SUMIFS('2a. Database N flows'!$N:$N,'2a. Database N flows'!$G:$G,$B17,'2a. Database N flows'!$D:$D,"&lt;&gt;"&amp;$B17,'2a. Database N flows'!$P:$P,L$15)</f>
        <v>21.25</v>
      </c>
      <c r="M17" s="293">
        <f>SUMIFS('2a. Database N flows'!$N:$N,'2a. Database N flows'!$G:$G,$B17,'2a. Database N flows'!$D:$D,"&lt;&gt;"&amp;$B17,'2a. Database N flows'!$M:$M,M$16,'2a. Database N flows'!$P:$P,M$15)</f>
        <v>0</v>
      </c>
      <c r="N17" s="293">
        <f>SUMIFS('2a. Database N flows'!$N:$N,'2a. Database N flows'!$G:$G,$B17,'2a. Database N flows'!$D:$D,"&lt;&gt;"&amp;$B17,'2a. Database N flows'!$M:$M,N$16,'2a. Database N flows'!$P:$P,N$15)</f>
        <v>1</v>
      </c>
      <c r="O17" s="293">
        <f>SUMIFS('2a. Database N flows'!$N:$N,'2a. Database N flows'!$G:$G,$B17,'2a. Database N flows'!$D:$D,"&lt;&gt;"&amp;$B17,'2a. Database N flows'!$M:$M,O$16,'2a. Database N flows'!$P:$P,O$15)</f>
        <v>0</v>
      </c>
      <c r="P17" s="293">
        <f>SUMIFS('2a. Database N flows'!$N:$N,'2a. Database N flows'!$G:$G,$B17,'2a. Database N flows'!$D:$D,"&lt;&gt;"&amp;$B17,'2a. Database N flows'!$M:$M,P$16,'2a. Database N flows'!$P:$P,P$15)</f>
        <v>12</v>
      </c>
      <c r="Q17" s="293">
        <f>SUMIFS('2a. Database N flows'!$N:$N,'2a. Database N flows'!$G:$G,$B17,'2a. Database N flows'!$D:$D,"&lt;&gt;"&amp;$B17,'2a. Database N flows'!$M:$M,Q$16,'2a. Database N flows'!$P:$P,Q$15)</f>
        <v>4</v>
      </c>
      <c r="R17" s="293">
        <f>SUMIFS('2a. Database N flows'!$N:$N,'2a. Database N flows'!$G:$G,$B17,'2a. Database N flows'!$D:$D,"&lt;&gt;"&amp;$B17,'2a. Database N flows'!$M:$M,R$16,'2a. Database N flows'!$P:$P,R$15)</f>
        <v>0</v>
      </c>
      <c r="S17" s="293">
        <f>SUMIFS('2a. Database N flows'!$N:$N,'2a. Database N flows'!$G:$G,$B17,'2a. Database N flows'!$D:$D,"&lt;&gt;"&amp;$B17,'2a. Database N flows'!$M:$M,S$16,'2a. Database N flows'!$P:$P,S$15)</f>
        <v>0</v>
      </c>
      <c r="T17" s="296">
        <f>SUMIFS('2a. Database N flows'!$N:$N,'2a. Database N flows'!$G:$G,$B17,'2a. Database N flows'!$D:$D,"&lt;&gt;"&amp;$B17,'2a. Database N flows'!$P:$P,T$15)</f>
        <v>17</v>
      </c>
      <c r="U17" s="293">
        <f>SUMIFS('2a. Database N flows'!$N:$N,'2a. Database N flows'!$G:$G,$B17,'2a. Database N flows'!$D:$D,"&lt;&gt;"&amp;$B17,'2a. Database N flows'!$M:$M,U$16,'2a. Database N flows'!$P:$P,U$15)</f>
        <v>0</v>
      </c>
      <c r="V17" s="293">
        <f>SUMIFS('2a. Database N flows'!$N:$N,'2a. Database N flows'!$G:$G,$B17,'2a. Database N flows'!$D:$D,"&lt;&gt;"&amp;$B17,'2a. Database N flows'!$M:$M,V$16,'2a. Database N flows'!$P:$P,V$15)</f>
        <v>0.8</v>
      </c>
      <c r="W17" s="293">
        <f>SUMIFS('2a. Database N flows'!$N:$N,'2a. Database N flows'!$G:$G,$B17,'2a. Database N flows'!$D:$D,"&lt;&gt;"&amp;$B17,'2a. Database N flows'!$M:$M,W$16,'2a. Database N flows'!$P:$P,W$15)</f>
        <v>0</v>
      </c>
      <c r="X17" s="293">
        <f>SUMIFS('2a. Database N flows'!$N:$N,'2a. Database N flows'!$G:$G,$B17,'2a. Database N flows'!$D:$D,"&lt;&gt;"&amp;$B17,'2a. Database N flows'!$M:$M,X$16,'2a. Database N flows'!$P:$P,X$15)</f>
        <v>9.6</v>
      </c>
      <c r="Y17" s="293">
        <f>SUMIFS('2a. Database N flows'!$N:$N,'2a. Database N flows'!$G:$G,$B17,'2a. Database N flows'!$D:$D,"&lt;&gt;"&amp;$B17,'2a. Database N flows'!$M:$M,Y$16,'2a. Database N flows'!$P:$P,Y$15)</f>
        <v>3.2</v>
      </c>
      <c r="Z17" s="293">
        <f>SUMIFS('2a. Database N flows'!$N:$N,'2a. Database N flows'!$G:$G,$B17,'2a. Database N flows'!$D:$D,"&lt;&gt;"&amp;$B17,'2a. Database N flows'!$M:$M,Z$16,'2a. Database N flows'!$P:$P,Z$15)</f>
        <v>0</v>
      </c>
      <c r="AA17" s="293">
        <f>SUMIFS('2a. Database N flows'!$N:$N,'2a. Database N flows'!$G:$G,$B17,'2a. Database N flows'!$D:$D,"&lt;&gt;"&amp;$B17,'2a. Database N flows'!$M:$M,AA$16,'2a. Database N flows'!$P:$P,AA$15)</f>
        <v>0</v>
      </c>
      <c r="AB17" s="296">
        <f>SUMIFS('2a. Database N flows'!$N:$N,'2a. Database N flows'!$G:$G,$B17,'2a. Database N flows'!$D:$D,"&lt;&gt;"&amp;$B17,'2a. Database N flows'!$P:$P,AB$15)</f>
        <v>13.600000000000003</v>
      </c>
      <c r="AC17" s="293">
        <f>SUMIFS('2a. Database N flows'!$N:$N,'2a. Database N flows'!$G:$G,$B17,'2a. Database N flows'!$D:$D,"&lt;&gt;"&amp;$B17,'2a. Database N flows'!$M:$M,AC$16,'2a. Database N flows'!$P:$P,AC$15)</f>
        <v>0</v>
      </c>
      <c r="AD17" s="293">
        <f>SUMIFS('2a. Database N flows'!$N:$N,'2a. Database N flows'!$G:$G,$B17,'2a. Database N flows'!$D:$D,"&lt;&gt;"&amp;$B17,'2a. Database N flows'!$M:$M,AD$16,'2a. Database N flows'!$P:$P,AD$15)</f>
        <v>0</v>
      </c>
      <c r="AE17" s="293">
        <f>SUMIFS('2a. Database N flows'!$N:$N,'2a. Database N flows'!$G:$G,$B17,'2a. Database N flows'!$D:$D,"&lt;&gt;"&amp;$B17,'2a. Database N flows'!$M:$M,AE$16,'2a. Database N flows'!$P:$P,AE$15)</f>
        <v>0</v>
      </c>
      <c r="AF17" s="293">
        <f>SUMIFS('2a. Database N flows'!$N:$N,'2a. Database N flows'!$G:$G,$B17,'2a. Database N flows'!$D:$D,"&lt;&gt;"&amp;$B17,'2a. Database N flows'!$M:$M,AF$16,'2a. Database N flows'!$P:$P,AF$15)</f>
        <v>0</v>
      </c>
      <c r="AG17" s="293">
        <f>SUMIFS('2a. Database N flows'!$N:$N,'2a. Database N flows'!$G:$G,$B17,'2a. Database N flows'!$D:$D,"&lt;&gt;"&amp;$B17,'2a. Database N flows'!$M:$M,AG$16,'2a. Database N flows'!$P:$P,AG$15)</f>
        <v>0</v>
      </c>
      <c r="AH17" s="293">
        <f>SUMIFS('2a. Database N flows'!$N:$N,'2a. Database N flows'!$G:$G,$B17,'2a. Database N flows'!$D:$D,"&lt;&gt;"&amp;$B17,'2a. Database N flows'!$M:$M,AH$16,'2a. Database N flows'!$P:$P,AH$15)</f>
        <v>0</v>
      </c>
      <c r="AI17" s="293">
        <f>SUMIFS('2a. Database N flows'!$N:$N,'2a. Database N flows'!$G:$G,$B17,'2a. Database N flows'!$D:$D,"&lt;&gt;"&amp;$B17,'2a. Database N flows'!$M:$M,AI$16,'2a. Database N flows'!$P:$P,AI$15)</f>
        <v>0</v>
      </c>
      <c r="AJ17" s="296">
        <f>SUMIFS('2a. Database N flows'!$N:$N,'2a. Database N flows'!$G:$G,$B17,'2a. Database N flows'!$D:$D,"&lt;&gt;"&amp;$B17,'2a. Database N flows'!$P:$P,AJ$15)</f>
        <v>0</v>
      </c>
      <c r="AK17" s="293">
        <f>SUMIFS('2a. Database N flows'!$N:$N,'2a. Database N flows'!$G:$G,$B17,'2a. Database N flows'!$D:$D,"&lt;&gt;"&amp;$B17,'2a. Database N flows'!$M:$M,AK$16,'2a. Database N flows'!$P:$P,AK$15)</f>
        <v>0</v>
      </c>
      <c r="AL17" s="293">
        <f>SUMIFS('2a. Database N flows'!$N:$N,'2a. Database N flows'!$G:$G,$B17,'2a. Database N flows'!$D:$D,"&lt;&gt;"&amp;$B17,'2a. Database N flows'!$M:$M,AL$16,'2a. Database N flows'!$P:$P,AL$15)</f>
        <v>0</v>
      </c>
      <c r="AM17" s="293">
        <f>SUMIFS('2a. Database N flows'!$N:$N,'2a. Database N flows'!$G:$G,$B17,'2a. Database N flows'!$D:$D,"&lt;&gt;"&amp;$B17,'2a. Database N flows'!$M:$M,AM$16,'2a. Database N flows'!$P:$P,AM$15)</f>
        <v>0</v>
      </c>
      <c r="AN17" s="293">
        <f>SUMIFS('2a. Database N flows'!$N:$N,'2a. Database N flows'!$G:$G,$B17,'2a. Database N flows'!$D:$D,"&lt;&gt;"&amp;$B17,'2a. Database N flows'!$M:$M,AN$16,'2a. Database N flows'!$P:$P,AN$15)</f>
        <v>0</v>
      </c>
      <c r="AO17" s="293">
        <f>SUMIFS('2a. Database N flows'!$N:$N,'2a. Database N flows'!$G:$G,$B17,'2a. Database N flows'!$D:$D,"&lt;&gt;"&amp;$B17,'2a. Database N flows'!$M:$M,AO$16,'2a. Database N flows'!$P:$P,AO$15)</f>
        <v>0</v>
      </c>
      <c r="AP17" s="293">
        <f>SUMIFS('2a. Database N flows'!$N:$N,'2a. Database N flows'!$G:$G,$B17,'2a. Database N flows'!$D:$D,"&lt;&gt;"&amp;$B17,'2a. Database N flows'!$M:$M,AP$16,'2a. Database N flows'!$P:$P,AP$15)</f>
        <v>0</v>
      </c>
      <c r="AQ17" s="293">
        <f>SUMIFS('2a. Database N flows'!$N:$N,'2a. Database N flows'!$G:$G,$B17,'2a. Database N flows'!$D:$D,"&lt;&gt;"&amp;$B17,'2a. Database N flows'!$M:$M,AQ$16,'2a. Database N flows'!$P:$P,AQ$15)</f>
        <v>0</v>
      </c>
      <c r="AR17" s="296">
        <f>SUMIFS('2a. Database N flows'!$N:$N,'2a. Database N flows'!$G:$G,$B17,'2a. Database N flows'!$D:$D,"&lt;&gt;"&amp;$B17,'2a. Database N flows'!$P:$P,AR$15)</f>
        <v>0</v>
      </c>
      <c r="AS17" s="293">
        <f>SUMIFS('2a. Database N flows'!$N:$N,'2a. Database N flows'!$G:$G,$B17,'2a. Database N flows'!$D:$D,"&lt;&gt;"&amp;$B17,'2a. Database N flows'!$M:$M,AS$16,'2a. Database N flows'!$P:$P,AS$15)</f>
        <v>0</v>
      </c>
      <c r="AT17" s="293">
        <f>SUMIFS('2a. Database N flows'!$N:$N,'2a. Database N flows'!$G:$G,$B17,'2a. Database N flows'!$D:$D,"&lt;&gt;"&amp;$B17,'2a. Database N flows'!$M:$M,AT$16,'2a. Database N flows'!$P:$P,AT$15)</f>
        <v>0</v>
      </c>
      <c r="AU17" s="293">
        <f>SUMIFS('2a. Database N flows'!$N:$N,'2a. Database N flows'!$G:$G,$B17,'2a. Database N flows'!$D:$D,"&lt;&gt;"&amp;$B17,'2a. Database N flows'!$M:$M,AU$16,'2a. Database N flows'!$P:$P,AU$15)</f>
        <v>0</v>
      </c>
      <c r="AV17" s="293">
        <f>SUMIFS('2a. Database N flows'!$N:$N,'2a. Database N flows'!$G:$G,$B17,'2a. Database N flows'!$D:$D,"&lt;&gt;"&amp;$B17,'2a. Database N flows'!$M:$M,AV$16,'2a. Database N flows'!$P:$P,AV$15)</f>
        <v>0</v>
      </c>
      <c r="AW17" s="293">
        <f>SUMIFS('2a. Database N flows'!$N:$N,'2a. Database N flows'!$G:$G,$B17,'2a. Database N flows'!$D:$D,"&lt;&gt;"&amp;$B17,'2a. Database N flows'!$M:$M,AW$16,'2a. Database N flows'!$P:$P,AW$15)</f>
        <v>0</v>
      </c>
      <c r="AX17" s="293">
        <f>SUMIFS('2a. Database N flows'!$N:$N,'2a. Database N flows'!$G:$G,$B17,'2a. Database N flows'!$D:$D,"&lt;&gt;"&amp;$B17,'2a. Database N flows'!$M:$M,AX$16,'2a. Database N flows'!$P:$P,AX$15)</f>
        <v>0</v>
      </c>
      <c r="AY17" s="293">
        <f>SUMIFS('2a. Database N flows'!$N:$N,'2a. Database N flows'!$G:$G,$B17,'2a. Database N flows'!$D:$D,"&lt;&gt;"&amp;$B17,'2a. Database N flows'!$M:$M,AY$16,'2a. Database N flows'!$P:$P,AY$15)</f>
        <v>0</v>
      </c>
      <c r="AZ17" s="296">
        <f>SUMIFS('2a. Database N flows'!$N:$N,'2a. Database N flows'!$G:$G,$B17,'2a. Database N flows'!$D:$D,"&lt;&gt;"&amp;$B17,'2a. Database N flows'!$P:$P,AZ$15)</f>
        <v>0</v>
      </c>
      <c r="BA17" s="293">
        <f>SUMIFS('2a. Database N flows'!$N:$N,'2a. Database N flows'!$G:$G,$B17,'2a. Database N flows'!$D:$D,"&lt;&gt;"&amp;$B17,'2a. Database N flows'!$M:$M,BA$16,'2a. Database N flows'!$P:$P,BA$15)</f>
        <v>0</v>
      </c>
      <c r="BB17" s="293">
        <f>SUMIFS('2a. Database N flows'!$N:$N,'2a. Database N flows'!$G:$G,$B17,'2a. Database N flows'!$D:$D,"&lt;&gt;"&amp;$B17,'2a. Database N flows'!$M:$M,BB$16,'2a. Database N flows'!$P:$P,BB$15)</f>
        <v>0</v>
      </c>
      <c r="BC17" s="293">
        <f>SUMIFS('2a. Database N flows'!$N:$N,'2a. Database N flows'!$G:$G,$B17,'2a. Database N flows'!$D:$D,"&lt;&gt;"&amp;$B17,'2a. Database N flows'!$M:$M,BC$16,'2a. Database N flows'!$P:$P,BC$15)</f>
        <v>0</v>
      </c>
      <c r="BD17" s="293">
        <f>SUMIFS('2a. Database N flows'!$N:$N,'2a. Database N flows'!$G:$G,$B17,'2a. Database N flows'!$D:$D,"&lt;&gt;"&amp;$B17,'2a. Database N flows'!$M:$M,BD$16,'2a. Database N flows'!$P:$P,BD$15)</f>
        <v>0</v>
      </c>
      <c r="BE17" s="293">
        <f>SUMIFS('2a. Database N flows'!$N:$N,'2a. Database N flows'!$G:$G,$B17,'2a. Database N flows'!$D:$D,"&lt;&gt;"&amp;$B17,'2a. Database N flows'!$M:$M,BE$16,'2a. Database N flows'!$P:$P,BE$15)</f>
        <v>0</v>
      </c>
      <c r="BF17" s="293">
        <f>SUMIFS('2a. Database N flows'!$N:$N,'2a. Database N flows'!$G:$G,$B17,'2a. Database N flows'!$D:$D,"&lt;&gt;"&amp;$B17,'2a. Database N flows'!$M:$M,BF$16,'2a. Database N flows'!$P:$P,BF$15)</f>
        <v>0</v>
      </c>
      <c r="BG17" s="293">
        <f>SUMIFS('2a. Database N flows'!$N:$N,'2a. Database N flows'!$G:$G,$B17,'2a. Database N flows'!$D:$D,"&lt;&gt;"&amp;$B17,'2a. Database N flows'!$M:$M,BG$16,'2a. Database N flows'!$P:$P,BG$15)</f>
        <v>0</v>
      </c>
      <c r="BH17" s="296">
        <f>SUMIFS('2a. Database N flows'!$N:$N,'2a. Database N flows'!$G:$G,$B17,'2a. Database N flows'!$D:$D,"&lt;&gt;"&amp;$B17,'2a. Database N flows'!$P:$P,BH$15)</f>
        <v>0</v>
      </c>
      <c r="BI17" s="293">
        <f>SUMIFS('2a. Database N flows'!$N:$N,'2a. Database N flows'!$G:$G,$B17,'2a. Database N flows'!$D:$D,"&lt;&gt;"&amp;$B17,'2a. Database N flows'!$M:$M,BI$16,'2a. Database N flows'!$P:$P,BI$15)</f>
        <v>0</v>
      </c>
      <c r="BJ17" s="293">
        <f>SUMIFS('2a. Database N flows'!$N:$N,'2a. Database N flows'!$G:$G,$B17,'2a. Database N flows'!$D:$D,"&lt;&gt;"&amp;$B17,'2a. Database N flows'!$M:$M,BJ$16,'2a. Database N flows'!$P:$P,BJ$15)</f>
        <v>0</v>
      </c>
      <c r="BK17" s="293">
        <f>SUMIFS('2a. Database N flows'!$N:$N,'2a. Database N flows'!$G:$G,$B17,'2a. Database N flows'!$D:$D,"&lt;&gt;"&amp;$B17,'2a. Database N flows'!$M:$M,BK$16,'2a. Database N flows'!$P:$P,BK$15)</f>
        <v>0</v>
      </c>
      <c r="BL17" s="293">
        <f>SUMIFS('2a. Database N flows'!$N:$N,'2a. Database N flows'!$G:$G,$B17,'2a. Database N flows'!$D:$D,"&lt;&gt;"&amp;$B17,'2a. Database N flows'!$M:$M,BL$16,'2a. Database N flows'!$P:$P,BL$15)</f>
        <v>0</v>
      </c>
      <c r="BM17" s="293">
        <f>SUMIFS('2a. Database N flows'!$N:$N,'2a. Database N flows'!$G:$G,$B17,'2a. Database N flows'!$D:$D,"&lt;&gt;"&amp;$B17,'2a. Database N flows'!$M:$M,BM$16,'2a. Database N flows'!$P:$P,BM$15)</f>
        <v>0</v>
      </c>
      <c r="BN17" s="293">
        <f>SUMIFS('2a. Database N flows'!$N:$N,'2a. Database N flows'!$G:$G,$B17,'2a. Database N flows'!$D:$D,"&lt;&gt;"&amp;$B17,'2a. Database N flows'!$M:$M,BN$16,'2a. Database N flows'!$P:$P,BN$15)</f>
        <v>0</v>
      </c>
      <c r="BO17" s="293">
        <f>SUMIFS('2a. Database N flows'!$N:$N,'2a. Database N flows'!$G:$G,$B17,'2a. Database N flows'!$D:$D,"&lt;&gt;"&amp;$B17,'2a. Database N flows'!$M:$M,BO$16,'2a. Database N flows'!$P:$P,BO$15)</f>
        <v>0</v>
      </c>
      <c r="BP17" s="296">
        <f>SUMIFS('2a. Database N flows'!$N:$N,'2a. Database N flows'!$G:$G,$B17,'2a. Database N flows'!$D:$D,"&lt;&gt;"&amp;$B17,'2a. Database N flows'!$P:$P,BP$15)</f>
        <v>0</v>
      </c>
      <c r="BQ17" s="293">
        <f>SUMIFS('2a. Database N flows'!$N:$N,'2a. Database N flows'!$G:$G,$B17,'2a. Database N flows'!$D:$D,"&lt;&gt;"&amp;$B17,'2a. Database N flows'!$M:$M,BQ$16,'2a. Database N flows'!$P:$P,BQ$15)</f>
        <v>0</v>
      </c>
      <c r="BR17" s="293">
        <f>SUMIFS('2a. Database N flows'!$N:$N,'2a. Database N flows'!$G:$G,$B17,'2a. Database N flows'!$D:$D,"&lt;&gt;"&amp;$B17,'2a. Database N flows'!$M:$M,BR$16,'2a. Database N flows'!$P:$P,BR$15)</f>
        <v>0</v>
      </c>
      <c r="BS17" s="293">
        <f>SUMIFS('2a. Database N flows'!$N:$N,'2a. Database N flows'!$G:$G,$B17,'2a. Database N flows'!$D:$D,"&lt;&gt;"&amp;$B17,'2a. Database N flows'!$M:$M,BS$16,'2a. Database N flows'!$P:$P,BS$15)</f>
        <v>0</v>
      </c>
      <c r="BT17" s="293">
        <f>SUMIFS('2a. Database N flows'!$N:$N,'2a. Database N flows'!$G:$G,$B17,'2a. Database N flows'!$D:$D,"&lt;&gt;"&amp;$B17,'2a. Database N flows'!$M:$M,BT$16,'2a. Database N flows'!$P:$P,BT$15)</f>
        <v>0</v>
      </c>
      <c r="BU17" s="293">
        <f>SUMIFS('2a. Database N flows'!$N:$N,'2a. Database N flows'!$G:$G,$B17,'2a. Database N flows'!$D:$D,"&lt;&gt;"&amp;$B17,'2a. Database N flows'!$M:$M,BU$16,'2a. Database N flows'!$P:$P,BU$15)</f>
        <v>0</v>
      </c>
      <c r="BV17" s="293">
        <f>SUMIFS('2a. Database N flows'!$N:$N,'2a. Database N flows'!$G:$G,$B17,'2a. Database N flows'!$D:$D,"&lt;&gt;"&amp;$B17,'2a. Database N flows'!$M:$M,BV$16,'2a. Database N flows'!$P:$P,BV$15)</f>
        <v>0</v>
      </c>
      <c r="BW17" s="293">
        <f>SUMIFS('2a. Database N flows'!$N:$N,'2a. Database N flows'!$G:$G,$B17,'2a. Database N flows'!$D:$D,"&lt;&gt;"&amp;$B17,'2a. Database N flows'!$M:$M,BW$16,'2a. Database N flows'!$P:$P,BW$15)</f>
        <v>0</v>
      </c>
      <c r="BX17" s="296">
        <f>SUMIFS('2a. Database N flows'!$N:$N,'2a. Database N flows'!$G:$G,$B17,'2a. Database N flows'!$D:$D,"&lt;&gt;"&amp;$B17,'2a. Database N flows'!$P:$P,BX$15)</f>
        <v>0</v>
      </c>
      <c r="BY17" s="293">
        <f>SUMIFS('2a. Database N flows'!$N:$N,'2a. Database N flows'!$G:$G,$B17,'2a. Database N flows'!$D:$D,"&lt;&gt;"&amp;$B17,'2a. Database N flows'!$M:$M,BY$16,'2a. Database N flows'!$P:$P,BY$15)</f>
        <v>0</v>
      </c>
      <c r="BZ17" s="293">
        <f>SUMIFS('2a. Database N flows'!$N:$N,'2a. Database N flows'!$G:$G,$B17,'2a. Database N flows'!$D:$D,"&lt;&gt;"&amp;$B17,'2a. Database N flows'!$M:$M,BZ$16,'2a. Database N flows'!$P:$P,BZ$15)</f>
        <v>0</v>
      </c>
      <c r="CA17" s="293">
        <f>SUMIFS('2a. Database N flows'!$N:$N,'2a. Database N flows'!$G:$G,$B17,'2a. Database N flows'!$D:$D,"&lt;&gt;"&amp;$B17,'2a. Database N flows'!$M:$M,CA$16,'2a. Database N flows'!$P:$P,CA$15)</f>
        <v>0</v>
      </c>
      <c r="CB17" s="293">
        <f>SUMIFS('2a. Database N flows'!$N:$N,'2a. Database N flows'!$G:$G,$B17,'2a. Database N flows'!$D:$D,"&lt;&gt;"&amp;$B17,'2a. Database N flows'!$M:$M,CB$16,'2a. Database N flows'!$P:$P,CB$15)</f>
        <v>0</v>
      </c>
      <c r="CC17" s="293">
        <f>SUMIFS('2a. Database N flows'!$N:$N,'2a. Database N flows'!$G:$G,$B17,'2a. Database N flows'!$D:$D,"&lt;&gt;"&amp;$B17,'2a. Database N flows'!$M:$M,CC$16,'2a. Database N flows'!$P:$P,CC$15)</f>
        <v>0</v>
      </c>
      <c r="CD17" s="293">
        <f>SUMIFS('2a. Database N flows'!$N:$N,'2a. Database N flows'!$G:$G,$B17,'2a. Database N flows'!$D:$D,"&lt;&gt;"&amp;$B17,'2a. Database N flows'!$M:$M,CD$16,'2a. Database N flows'!$P:$P,CD$15)</f>
        <v>0</v>
      </c>
      <c r="CE17" s="293">
        <f>SUMIFS('2a. Database N flows'!$N:$N,'2a. Database N flows'!$G:$G,$B17,'2a. Database N flows'!$D:$D,"&lt;&gt;"&amp;$B17,'2a. Database N flows'!$M:$M,CE$16,'2a. Database N flows'!$P:$P,CE$15)</f>
        <v>0</v>
      </c>
      <c r="CF17" s="296">
        <f>SUMIFS('2a. Database N flows'!$N:$N,'2a. Database N flows'!$G:$G,$B17,'2a. Database N flows'!$D:$D,"&lt;&gt;"&amp;$B17,'2a. Database N flows'!$P:$P,CF$15)</f>
        <v>0</v>
      </c>
      <c r="CG17" s="293">
        <f>SUMIFS('2a. Database N flows'!$N:$N,'2a. Database N flows'!$G:$G,$B17,'2a. Database N flows'!$D:$D,"&lt;&gt;"&amp;$B17,'2a. Database N flows'!$M:$M,CG$16,'2a. Database N flows'!$P:$P,CG$15)</f>
        <v>0</v>
      </c>
      <c r="CH17" s="293">
        <f>SUMIFS('2a. Database N flows'!$N:$N,'2a. Database N flows'!$G:$G,$B17,'2a. Database N flows'!$D:$D,"&lt;&gt;"&amp;$B17,'2a. Database N flows'!$M:$M,CH$16,'2a. Database N flows'!$P:$P,CH$15)</f>
        <v>0</v>
      </c>
      <c r="CI17" s="293">
        <f>SUMIFS('2a. Database N flows'!$N:$N,'2a. Database N flows'!$G:$G,$B17,'2a. Database N flows'!$D:$D,"&lt;&gt;"&amp;$B17,'2a. Database N flows'!$M:$M,CI$16,'2a. Database N flows'!$P:$P,CI$15)</f>
        <v>0</v>
      </c>
      <c r="CJ17" s="293">
        <f>SUMIFS('2a. Database N flows'!$N:$N,'2a. Database N flows'!$G:$G,$B17,'2a. Database N flows'!$D:$D,"&lt;&gt;"&amp;$B17,'2a. Database N flows'!$M:$M,CJ$16,'2a. Database N flows'!$P:$P,CJ$15)</f>
        <v>0</v>
      </c>
      <c r="CK17" s="293">
        <f>SUMIFS('2a. Database N flows'!$N:$N,'2a. Database N flows'!$G:$G,$B17,'2a. Database N flows'!$D:$D,"&lt;&gt;"&amp;$B17,'2a. Database N flows'!$M:$M,CK$16,'2a. Database N flows'!$P:$P,CK$15)</f>
        <v>0</v>
      </c>
      <c r="CL17" s="293">
        <f>SUMIFS('2a. Database N flows'!$N:$N,'2a. Database N flows'!$G:$G,$B17,'2a. Database N flows'!$D:$D,"&lt;&gt;"&amp;$B17,'2a. Database N flows'!$M:$M,CL$16,'2a. Database N flows'!$P:$P,CL$15)</f>
        <v>0</v>
      </c>
      <c r="CM17" s="293">
        <f>SUMIFS('2a. Database N flows'!$N:$N,'2a. Database N flows'!$G:$G,$B17,'2a. Database N flows'!$D:$D,"&lt;&gt;"&amp;$B17,'2a. Database N flows'!$M:$M,CM$16,'2a. Database N flows'!$P:$P,CM$15)</f>
        <v>0</v>
      </c>
      <c r="CN17" s="296">
        <f>SUMIFS('2a. Database N flows'!$N:$N,'2a. Database N flows'!$G:$G,$B17,'2a. Database N flows'!$D:$D,"&lt;&gt;"&amp;$B17,'2a. Database N flows'!$P:$P,CN$15)</f>
        <v>0</v>
      </c>
      <c r="CO17" s="293">
        <f>SUMIFS('2a. Database N flows'!$N:$N,'2a. Database N flows'!$G:$G,$B17,'2a. Database N flows'!$D:$D,"&lt;&gt;"&amp;$B17,'2a. Database N flows'!$M:$M,CO$16,'2a. Database N flows'!$P:$P,CO$15)</f>
        <v>0</v>
      </c>
      <c r="CP17" s="293">
        <f>SUMIFS('2a. Database N flows'!$N:$N,'2a. Database N flows'!$G:$G,$B17,'2a. Database N flows'!$D:$D,"&lt;&gt;"&amp;$B17,'2a. Database N flows'!$M:$M,CP$16,'2a. Database N flows'!$P:$P,CP$15)</f>
        <v>0</v>
      </c>
      <c r="CQ17" s="293">
        <f>SUMIFS('2a. Database N flows'!$N:$N,'2a. Database N flows'!$G:$G,$B17,'2a. Database N flows'!$D:$D,"&lt;&gt;"&amp;$B17,'2a. Database N flows'!$M:$M,CQ$16,'2a. Database N flows'!$P:$P,CQ$15)</f>
        <v>0</v>
      </c>
      <c r="CR17" s="293">
        <f>SUMIFS('2a. Database N flows'!$N:$N,'2a. Database N flows'!$G:$G,$B17,'2a. Database N flows'!$D:$D,"&lt;&gt;"&amp;$B17,'2a. Database N flows'!$M:$M,CR$16,'2a. Database N flows'!$P:$P,CR$15)</f>
        <v>0</v>
      </c>
      <c r="CS17" s="293">
        <f>SUMIFS('2a. Database N flows'!$N:$N,'2a. Database N flows'!$G:$G,$B17,'2a. Database N flows'!$D:$D,"&lt;&gt;"&amp;$B17,'2a. Database N flows'!$M:$M,CS$16,'2a. Database N flows'!$P:$P,CS$15)</f>
        <v>0</v>
      </c>
      <c r="CT17" s="293">
        <f>SUMIFS('2a. Database N flows'!$N:$N,'2a. Database N flows'!$G:$G,$B17,'2a. Database N flows'!$D:$D,"&lt;&gt;"&amp;$B17,'2a. Database N flows'!$M:$M,CT$16,'2a. Database N flows'!$P:$P,CT$15)</f>
        <v>0</v>
      </c>
      <c r="CU17" s="293">
        <f>SUMIFS('2a. Database N flows'!$N:$N,'2a. Database N flows'!$G:$G,$B17,'2a. Database N flows'!$D:$D,"&lt;&gt;"&amp;$B17,'2a. Database N flows'!$M:$M,CU$16,'2a. Database N flows'!$P:$P,CU$15)</f>
        <v>0</v>
      </c>
      <c r="CV17" s="296">
        <f>SUMIFS('2a. Database N flows'!$N:$N,'2a. Database N flows'!$G:$G,$B17,'2a. Database N flows'!$D:$D,"&lt;&gt;"&amp;$B17,'2a. Database N flows'!$P:$P,CV$15)</f>
        <v>0</v>
      </c>
      <c r="CY17" s="410"/>
    </row>
    <row r="18" spans="2:103" x14ac:dyDescent="0.25">
      <c r="B18" s="403" t="s">
        <v>72</v>
      </c>
      <c r="D18" s="292" t="s">
        <v>278</v>
      </c>
      <c r="E18" s="293">
        <f>SUMIFS('2a. Database N flows'!$N:$N,'2a. Database N flows'!$G:$G,$B18,'2a. Database N flows'!$D:$D,"&lt;&gt;"&amp;$B18,'2a. Database N flows'!$M:$M,E$16,'2a. Database N flows'!$P:$P,E$15)</f>
        <v>0</v>
      </c>
      <c r="F18" s="293">
        <f>SUMIFS('2a. Database N flows'!$N:$N,'2a. Database N flows'!$G:$G,$B18,'2a. Database N flows'!$D:$D,"&lt;&gt;"&amp;$B18,'2a. Database N flows'!$M:$M,F$16,'2a. Database N flows'!$P:$P,F$15)</f>
        <v>0</v>
      </c>
      <c r="G18" s="293">
        <f>SUMIFS('2a. Database N flows'!$N:$N,'2a. Database N flows'!$G:$G,$B18,'2a. Database N flows'!$D:$D,"&lt;&gt;"&amp;$B18,'2a. Database N flows'!$M:$M,G$16,'2a. Database N flows'!$P:$P,G$15)</f>
        <v>0</v>
      </c>
      <c r="H18" s="293">
        <f>SUMIFS('2a. Database N flows'!$N:$N,'2a. Database N flows'!$G:$G,$B18,'2a. Database N flows'!$D:$D,"&lt;&gt;"&amp;$B18,'2a. Database N flows'!$M:$M,H$16,'2a. Database N flows'!$P:$P,H$15)</f>
        <v>17.5</v>
      </c>
      <c r="I18" s="293">
        <f>SUMIFS('2a. Database N flows'!$N:$N,'2a. Database N flows'!$G:$G,$B18,'2a. Database N flows'!$D:$D,"&lt;&gt;"&amp;$B18,'2a. Database N flows'!$M:$M,I$16,'2a. Database N flows'!$P:$P,I$15)</f>
        <v>1.25</v>
      </c>
      <c r="J18" s="293">
        <f>SUMIFS('2a. Database N flows'!$N:$N,'2a. Database N flows'!$G:$G,$B18,'2a. Database N flows'!$D:$D,"&lt;&gt;"&amp;$B18,'2a. Database N flows'!$M:$M,J$16,'2a. Database N flows'!$P:$P,J$15)</f>
        <v>0</v>
      </c>
      <c r="K18" s="293">
        <f>SUMIFS('2a. Database N flows'!$N:$N,'2a. Database N flows'!$G:$G,$B18,'2a. Database N flows'!$D:$D,"&lt;&gt;"&amp;$B18,'2a. Database N flows'!$M:$M,K$16,'2a. Database N flows'!$P:$P,K$15)</f>
        <v>0</v>
      </c>
      <c r="L18" s="296">
        <f>SUMIFS('2a. Database N flows'!$N:$N,'2a. Database N flows'!$G:$G,$B18,'2a. Database N flows'!$D:$D,"&lt;&gt;"&amp;$B18,'2a. Database N flows'!$P:$P,L$15)</f>
        <v>18.75</v>
      </c>
      <c r="M18" s="293">
        <f>SUMIFS('2a. Database N flows'!$N:$N,'2a. Database N flows'!$G:$G,$B18,'2a. Database N flows'!$D:$D,"&lt;&gt;"&amp;$B18,'2a. Database N flows'!$M:$M,M$16,'2a. Database N flows'!$P:$P,M$15)</f>
        <v>0</v>
      </c>
      <c r="N18" s="293">
        <f>SUMIFS('2a. Database N flows'!$N:$N,'2a. Database N flows'!$G:$G,$B18,'2a. Database N flows'!$D:$D,"&lt;&gt;"&amp;$B18,'2a. Database N flows'!$M:$M,N$16,'2a. Database N flows'!$P:$P,N$15)</f>
        <v>0</v>
      </c>
      <c r="O18" s="293">
        <f>SUMIFS('2a. Database N flows'!$N:$N,'2a. Database N flows'!$G:$G,$B18,'2a. Database N flows'!$D:$D,"&lt;&gt;"&amp;$B18,'2a. Database N flows'!$M:$M,O$16,'2a. Database N flows'!$P:$P,O$15)</f>
        <v>0</v>
      </c>
      <c r="P18" s="293">
        <f>SUMIFS('2a. Database N flows'!$N:$N,'2a. Database N flows'!$G:$G,$B18,'2a. Database N flows'!$D:$D,"&lt;&gt;"&amp;$B18,'2a. Database N flows'!$M:$M,P$16,'2a. Database N flows'!$P:$P,P$15)</f>
        <v>14</v>
      </c>
      <c r="Q18" s="293">
        <f>SUMIFS('2a. Database N flows'!$N:$N,'2a. Database N flows'!$G:$G,$B18,'2a. Database N flows'!$D:$D,"&lt;&gt;"&amp;$B18,'2a. Database N flows'!$M:$M,Q$16,'2a. Database N flows'!$P:$P,Q$15)</f>
        <v>1</v>
      </c>
      <c r="R18" s="293">
        <f>SUMIFS('2a. Database N flows'!$N:$N,'2a. Database N flows'!$G:$G,$B18,'2a. Database N flows'!$D:$D,"&lt;&gt;"&amp;$B18,'2a. Database N flows'!$M:$M,R$16,'2a. Database N flows'!$P:$P,R$15)</f>
        <v>0</v>
      </c>
      <c r="S18" s="293">
        <f>SUMIFS('2a. Database N flows'!$N:$N,'2a. Database N flows'!$G:$G,$B18,'2a. Database N flows'!$D:$D,"&lt;&gt;"&amp;$B18,'2a. Database N flows'!$M:$M,S$16,'2a. Database N flows'!$P:$P,S$15)</f>
        <v>0</v>
      </c>
      <c r="T18" s="296">
        <f>SUMIFS('2a. Database N flows'!$N:$N,'2a. Database N flows'!$G:$G,$B18,'2a. Database N flows'!$D:$D,"&lt;&gt;"&amp;$B18,'2a. Database N flows'!$P:$P,T$15)</f>
        <v>15</v>
      </c>
      <c r="U18" s="293">
        <f>SUMIFS('2a. Database N flows'!$N:$N,'2a. Database N flows'!$G:$G,$B18,'2a. Database N flows'!$D:$D,"&lt;&gt;"&amp;$B18,'2a. Database N flows'!$M:$M,U$16,'2a. Database N flows'!$P:$P,U$15)</f>
        <v>0</v>
      </c>
      <c r="V18" s="293">
        <f>SUMIFS('2a. Database N flows'!$N:$N,'2a. Database N flows'!$G:$G,$B18,'2a. Database N flows'!$D:$D,"&lt;&gt;"&amp;$B18,'2a. Database N flows'!$M:$M,V$16,'2a. Database N flows'!$P:$P,V$15)</f>
        <v>0</v>
      </c>
      <c r="W18" s="293">
        <f>SUMIFS('2a. Database N flows'!$N:$N,'2a. Database N flows'!$G:$G,$B18,'2a. Database N flows'!$D:$D,"&lt;&gt;"&amp;$B18,'2a. Database N flows'!$M:$M,W$16,'2a. Database N flows'!$P:$P,W$15)</f>
        <v>0</v>
      </c>
      <c r="X18" s="293">
        <f>SUMIFS('2a. Database N flows'!$N:$N,'2a. Database N flows'!$G:$G,$B18,'2a. Database N flows'!$D:$D,"&lt;&gt;"&amp;$B18,'2a. Database N flows'!$M:$M,X$16,'2a. Database N flows'!$P:$P,X$15)</f>
        <v>11.200000000000001</v>
      </c>
      <c r="Y18" s="293">
        <f>SUMIFS('2a. Database N flows'!$N:$N,'2a. Database N flows'!$G:$G,$B18,'2a. Database N flows'!$D:$D,"&lt;&gt;"&amp;$B18,'2a. Database N flows'!$M:$M,Y$16,'2a. Database N flows'!$P:$P,Y$15)</f>
        <v>0.8</v>
      </c>
      <c r="Z18" s="293">
        <f>SUMIFS('2a. Database N flows'!$N:$N,'2a. Database N flows'!$G:$G,$B18,'2a. Database N flows'!$D:$D,"&lt;&gt;"&amp;$B18,'2a. Database N flows'!$M:$M,Z$16,'2a. Database N flows'!$P:$P,Z$15)</f>
        <v>0</v>
      </c>
      <c r="AA18" s="293">
        <f>SUMIFS('2a. Database N flows'!$N:$N,'2a. Database N flows'!$G:$G,$B18,'2a. Database N flows'!$D:$D,"&lt;&gt;"&amp;$B18,'2a. Database N flows'!$M:$M,AA$16,'2a. Database N flows'!$P:$P,AA$15)</f>
        <v>0</v>
      </c>
      <c r="AB18" s="296">
        <f>SUMIFS('2a. Database N flows'!$N:$N,'2a. Database N flows'!$G:$G,$B18,'2a. Database N flows'!$D:$D,"&lt;&gt;"&amp;$B18,'2a. Database N flows'!$P:$P,AB$15)</f>
        <v>12.000000000000002</v>
      </c>
      <c r="AC18" s="293">
        <f>SUMIFS('2a. Database N flows'!$N:$N,'2a. Database N flows'!$G:$G,$B18,'2a. Database N flows'!$D:$D,"&lt;&gt;"&amp;$B18,'2a. Database N flows'!$M:$M,AC$16,'2a. Database N flows'!$P:$P,AC$15)</f>
        <v>0</v>
      </c>
      <c r="AD18" s="293">
        <f>SUMIFS('2a. Database N flows'!$N:$N,'2a. Database N flows'!$G:$G,$B18,'2a. Database N flows'!$D:$D,"&lt;&gt;"&amp;$B18,'2a. Database N flows'!$M:$M,AD$16,'2a. Database N flows'!$P:$P,AD$15)</f>
        <v>0</v>
      </c>
      <c r="AE18" s="293">
        <f>SUMIFS('2a. Database N flows'!$N:$N,'2a. Database N flows'!$G:$G,$B18,'2a. Database N flows'!$D:$D,"&lt;&gt;"&amp;$B18,'2a. Database N flows'!$M:$M,AE$16,'2a. Database N flows'!$P:$P,AE$15)</f>
        <v>0</v>
      </c>
      <c r="AF18" s="293">
        <f>SUMIFS('2a. Database N flows'!$N:$N,'2a. Database N flows'!$G:$G,$B18,'2a. Database N flows'!$D:$D,"&lt;&gt;"&amp;$B18,'2a. Database N flows'!$M:$M,AF$16,'2a. Database N flows'!$P:$P,AF$15)</f>
        <v>0</v>
      </c>
      <c r="AG18" s="293">
        <f>SUMIFS('2a. Database N flows'!$N:$N,'2a. Database N flows'!$G:$G,$B18,'2a. Database N flows'!$D:$D,"&lt;&gt;"&amp;$B18,'2a. Database N flows'!$M:$M,AG$16,'2a. Database N flows'!$P:$P,AG$15)</f>
        <v>0</v>
      </c>
      <c r="AH18" s="293">
        <f>SUMIFS('2a. Database N flows'!$N:$N,'2a. Database N flows'!$G:$G,$B18,'2a. Database N flows'!$D:$D,"&lt;&gt;"&amp;$B18,'2a. Database N flows'!$M:$M,AH$16,'2a. Database N flows'!$P:$P,AH$15)</f>
        <v>0</v>
      </c>
      <c r="AI18" s="293">
        <f>SUMIFS('2a. Database N flows'!$N:$N,'2a. Database N flows'!$G:$G,$B18,'2a. Database N flows'!$D:$D,"&lt;&gt;"&amp;$B18,'2a. Database N flows'!$M:$M,AI$16,'2a. Database N flows'!$P:$P,AI$15)</f>
        <v>0</v>
      </c>
      <c r="AJ18" s="296">
        <f>SUMIFS('2a. Database N flows'!$N:$N,'2a. Database N flows'!$G:$G,$B18,'2a. Database N flows'!$D:$D,"&lt;&gt;"&amp;$B18,'2a. Database N flows'!$P:$P,AJ$15)</f>
        <v>0</v>
      </c>
      <c r="AK18" s="293">
        <f>SUMIFS('2a. Database N flows'!$N:$N,'2a. Database N flows'!$G:$G,$B18,'2a. Database N flows'!$D:$D,"&lt;&gt;"&amp;$B18,'2a. Database N flows'!$M:$M,AK$16,'2a. Database N flows'!$P:$P,AK$15)</f>
        <v>0</v>
      </c>
      <c r="AL18" s="293">
        <f>SUMIFS('2a. Database N flows'!$N:$N,'2a. Database N flows'!$G:$G,$B18,'2a. Database N flows'!$D:$D,"&lt;&gt;"&amp;$B18,'2a. Database N flows'!$M:$M,AL$16,'2a. Database N flows'!$P:$P,AL$15)</f>
        <v>0</v>
      </c>
      <c r="AM18" s="293">
        <f>SUMIFS('2a. Database N flows'!$N:$N,'2a. Database N flows'!$G:$G,$B18,'2a. Database N flows'!$D:$D,"&lt;&gt;"&amp;$B18,'2a. Database N flows'!$M:$M,AM$16,'2a. Database N flows'!$P:$P,AM$15)</f>
        <v>0</v>
      </c>
      <c r="AN18" s="293">
        <f>SUMIFS('2a. Database N flows'!$N:$N,'2a. Database N flows'!$G:$G,$B18,'2a. Database N flows'!$D:$D,"&lt;&gt;"&amp;$B18,'2a. Database N flows'!$M:$M,AN$16,'2a. Database N flows'!$P:$P,AN$15)</f>
        <v>0</v>
      </c>
      <c r="AO18" s="293">
        <f>SUMIFS('2a. Database N flows'!$N:$N,'2a. Database N flows'!$G:$G,$B18,'2a. Database N flows'!$D:$D,"&lt;&gt;"&amp;$B18,'2a. Database N flows'!$M:$M,AO$16,'2a. Database N flows'!$P:$P,AO$15)</f>
        <v>0</v>
      </c>
      <c r="AP18" s="293">
        <f>SUMIFS('2a. Database N flows'!$N:$N,'2a. Database N flows'!$G:$G,$B18,'2a. Database N flows'!$D:$D,"&lt;&gt;"&amp;$B18,'2a. Database N flows'!$M:$M,AP$16,'2a. Database N flows'!$P:$P,AP$15)</f>
        <v>0</v>
      </c>
      <c r="AQ18" s="293">
        <f>SUMIFS('2a. Database N flows'!$N:$N,'2a. Database N flows'!$G:$G,$B18,'2a. Database N flows'!$D:$D,"&lt;&gt;"&amp;$B18,'2a. Database N flows'!$M:$M,AQ$16,'2a. Database N flows'!$P:$P,AQ$15)</f>
        <v>0</v>
      </c>
      <c r="AR18" s="296">
        <f>SUMIFS('2a. Database N flows'!$N:$N,'2a. Database N flows'!$G:$G,$B18,'2a. Database N flows'!$D:$D,"&lt;&gt;"&amp;$B18,'2a. Database N flows'!$P:$P,AR$15)</f>
        <v>0</v>
      </c>
      <c r="AS18" s="293">
        <f>SUMIFS('2a. Database N flows'!$N:$N,'2a. Database N flows'!$G:$G,$B18,'2a. Database N flows'!$D:$D,"&lt;&gt;"&amp;$B18,'2a. Database N flows'!$M:$M,AS$16,'2a. Database N flows'!$P:$P,AS$15)</f>
        <v>0</v>
      </c>
      <c r="AT18" s="293">
        <f>SUMIFS('2a. Database N flows'!$N:$N,'2a. Database N flows'!$G:$G,$B18,'2a. Database N flows'!$D:$D,"&lt;&gt;"&amp;$B18,'2a. Database N flows'!$M:$M,AT$16,'2a. Database N flows'!$P:$P,AT$15)</f>
        <v>0</v>
      </c>
      <c r="AU18" s="293">
        <f>SUMIFS('2a. Database N flows'!$N:$N,'2a. Database N flows'!$G:$G,$B18,'2a. Database N flows'!$D:$D,"&lt;&gt;"&amp;$B18,'2a. Database N flows'!$M:$M,AU$16,'2a. Database N flows'!$P:$P,AU$15)</f>
        <v>0</v>
      </c>
      <c r="AV18" s="293">
        <f>SUMIFS('2a. Database N flows'!$N:$N,'2a. Database N flows'!$G:$G,$B18,'2a. Database N flows'!$D:$D,"&lt;&gt;"&amp;$B18,'2a. Database N flows'!$M:$M,AV$16,'2a. Database N flows'!$P:$P,AV$15)</f>
        <v>0</v>
      </c>
      <c r="AW18" s="293">
        <f>SUMIFS('2a. Database N flows'!$N:$N,'2a. Database N flows'!$G:$G,$B18,'2a. Database N flows'!$D:$D,"&lt;&gt;"&amp;$B18,'2a. Database N flows'!$M:$M,AW$16,'2a. Database N flows'!$P:$P,AW$15)</f>
        <v>0</v>
      </c>
      <c r="AX18" s="293">
        <f>SUMIFS('2a. Database N flows'!$N:$N,'2a. Database N flows'!$G:$G,$B18,'2a. Database N flows'!$D:$D,"&lt;&gt;"&amp;$B18,'2a. Database N flows'!$M:$M,AX$16,'2a. Database N flows'!$P:$P,AX$15)</f>
        <v>0</v>
      </c>
      <c r="AY18" s="293">
        <f>SUMIFS('2a. Database N flows'!$N:$N,'2a. Database N flows'!$G:$G,$B18,'2a. Database N flows'!$D:$D,"&lt;&gt;"&amp;$B18,'2a. Database N flows'!$M:$M,AY$16,'2a. Database N flows'!$P:$P,AY$15)</f>
        <v>0</v>
      </c>
      <c r="AZ18" s="296">
        <f>SUMIFS('2a. Database N flows'!$N:$N,'2a. Database N flows'!$G:$G,$B18,'2a. Database N flows'!$D:$D,"&lt;&gt;"&amp;$B18,'2a. Database N flows'!$P:$P,AZ$15)</f>
        <v>0</v>
      </c>
      <c r="BA18" s="293">
        <f>SUMIFS('2a. Database N flows'!$N:$N,'2a. Database N flows'!$G:$G,$B18,'2a. Database N flows'!$D:$D,"&lt;&gt;"&amp;$B18,'2a. Database N flows'!$M:$M,BA$16,'2a. Database N flows'!$P:$P,BA$15)</f>
        <v>0</v>
      </c>
      <c r="BB18" s="293">
        <f>SUMIFS('2a. Database N flows'!$N:$N,'2a. Database N flows'!$G:$G,$B18,'2a. Database N flows'!$D:$D,"&lt;&gt;"&amp;$B18,'2a. Database N flows'!$M:$M,BB$16,'2a. Database N flows'!$P:$P,BB$15)</f>
        <v>0</v>
      </c>
      <c r="BC18" s="293">
        <f>SUMIFS('2a. Database N flows'!$N:$N,'2a. Database N flows'!$G:$G,$B18,'2a. Database N flows'!$D:$D,"&lt;&gt;"&amp;$B18,'2a. Database N flows'!$M:$M,BC$16,'2a. Database N flows'!$P:$P,BC$15)</f>
        <v>0</v>
      </c>
      <c r="BD18" s="293">
        <f>SUMIFS('2a. Database N flows'!$N:$N,'2a. Database N flows'!$G:$G,$B18,'2a. Database N flows'!$D:$D,"&lt;&gt;"&amp;$B18,'2a. Database N flows'!$M:$M,BD$16,'2a. Database N flows'!$P:$P,BD$15)</f>
        <v>0</v>
      </c>
      <c r="BE18" s="293">
        <f>SUMIFS('2a. Database N flows'!$N:$N,'2a. Database N flows'!$G:$G,$B18,'2a. Database N flows'!$D:$D,"&lt;&gt;"&amp;$B18,'2a. Database N flows'!$M:$M,BE$16,'2a. Database N flows'!$P:$P,BE$15)</f>
        <v>0</v>
      </c>
      <c r="BF18" s="293">
        <f>SUMIFS('2a. Database N flows'!$N:$N,'2a. Database N flows'!$G:$G,$B18,'2a. Database N flows'!$D:$D,"&lt;&gt;"&amp;$B18,'2a. Database N flows'!$M:$M,BF$16,'2a. Database N flows'!$P:$P,BF$15)</f>
        <v>0</v>
      </c>
      <c r="BG18" s="293">
        <f>SUMIFS('2a. Database N flows'!$N:$N,'2a. Database N flows'!$G:$G,$B18,'2a. Database N flows'!$D:$D,"&lt;&gt;"&amp;$B18,'2a. Database N flows'!$M:$M,BG$16,'2a. Database N flows'!$P:$P,BG$15)</f>
        <v>0</v>
      </c>
      <c r="BH18" s="296">
        <f>SUMIFS('2a. Database N flows'!$N:$N,'2a. Database N flows'!$G:$G,$B18,'2a. Database N flows'!$D:$D,"&lt;&gt;"&amp;$B18,'2a. Database N flows'!$P:$P,BH$15)</f>
        <v>0</v>
      </c>
      <c r="BI18" s="293">
        <f>SUMIFS('2a. Database N flows'!$N:$N,'2a. Database N flows'!$G:$G,$B18,'2a. Database N flows'!$D:$D,"&lt;&gt;"&amp;$B18,'2a. Database N flows'!$M:$M,BI$16,'2a. Database N flows'!$P:$P,BI$15)</f>
        <v>0</v>
      </c>
      <c r="BJ18" s="293">
        <f>SUMIFS('2a. Database N flows'!$N:$N,'2a. Database N flows'!$G:$G,$B18,'2a. Database N flows'!$D:$D,"&lt;&gt;"&amp;$B18,'2a. Database N flows'!$M:$M,BJ$16,'2a. Database N flows'!$P:$P,BJ$15)</f>
        <v>0</v>
      </c>
      <c r="BK18" s="293">
        <f>SUMIFS('2a. Database N flows'!$N:$N,'2a. Database N flows'!$G:$G,$B18,'2a. Database N flows'!$D:$D,"&lt;&gt;"&amp;$B18,'2a. Database N flows'!$M:$M,BK$16,'2a. Database N flows'!$P:$P,BK$15)</f>
        <v>0</v>
      </c>
      <c r="BL18" s="293">
        <f>SUMIFS('2a. Database N flows'!$N:$N,'2a. Database N flows'!$G:$G,$B18,'2a. Database N flows'!$D:$D,"&lt;&gt;"&amp;$B18,'2a. Database N flows'!$M:$M,BL$16,'2a. Database N flows'!$P:$P,BL$15)</f>
        <v>0</v>
      </c>
      <c r="BM18" s="293">
        <f>SUMIFS('2a. Database N flows'!$N:$N,'2a. Database N flows'!$G:$G,$B18,'2a. Database N flows'!$D:$D,"&lt;&gt;"&amp;$B18,'2a. Database N flows'!$M:$M,BM$16,'2a. Database N flows'!$P:$P,BM$15)</f>
        <v>0</v>
      </c>
      <c r="BN18" s="293">
        <f>SUMIFS('2a. Database N flows'!$N:$N,'2a. Database N flows'!$G:$G,$B18,'2a. Database N flows'!$D:$D,"&lt;&gt;"&amp;$B18,'2a. Database N flows'!$M:$M,BN$16,'2a. Database N flows'!$P:$P,BN$15)</f>
        <v>0</v>
      </c>
      <c r="BO18" s="293">
        <f>SUMIFS('2a. Database N flows'!$N:$N,'2a. Database N flows'!$G:$G,$B18,'2a. Database N flows'!$D:$D,"&lt;&gt;"&amp;$B18,'2a. Database N flows'!$M:$M,BO$16,'2a. Database N flows'!$P:$P,BO$15)</f>
        <v>0</v>
      </c>
      <c r="BP18" s="296">
        <f>SUMIFS('2a. Database N flows'!$N:$N,'2a. Database N flows'!$G:$G,$B18,'2a. Database N flows'!$D:$D,"&lt;&gt;"&amp;$B18,'2a. Database N flows'!$P:$P,BP$15)</f>
        <v>0</v>
      </c>
      <c r="BQ18" s="293">
        <f>SUMIFS('2a. Database N flows'!$N:$N,'2a. Database N flows'!$G:$G,$B18,'2a. Database N flows'!$D:$D,"&lt;&gt;"&amp;$B18,'2a. Database N flows'!$M:$M,BQ$16,'2a. Database N flows'!$P:$P,BQ$15)</f>
        <v>0</v>
      </c>
      <c r="BR18" s="293">
        <f>SUMIFS('2a. Database N flows'!$N:$N,'2a. Database N flows'!$G:$G,$B18,'2a. Database N flows'!$D:$D,"&lt;&gt;"&amp;$B18,'2a. Database N flows'!$M:$M,BR$16,'2a. Database N flows'!$P:$P,BR$15)</f>
        <v>0</v>
      </c>
      <c r="BS18" s="293">
        <f>SUMIFS('2a. Database N flows'!$N:$N,'2a. Database N flows'!$G:$G,$B18,'2a. Database N flows'!$D:$D,"&lt;&gt;"&amp;$B18,'2a. Database N flows'!$M:$M,BS$16,'2a. Database N flows'!$P:$P,BS$15)</f>
        <v>0</v>
      </c>
      <c r="BT18" s="293">
        <f>SUMIFS('2a. Database N flows'!$N:$N,'2a. Database N flows'!$G:$G,$B18,'2a. Database N flows'!$D:$D,"&lt;&gt;"&amp;$B18,'2a. Database N flows'!$M:$M,BT$16,'2a. Database N flows'!$P:$P,BT$15)</f>
        <v>0</v>
      </c>
      <c r="BU18" s="293">
        <f>SUMIFS('2a. Database N flows'!$N:$N,'2a. Database N flows'!$G:$G,$B18,'2a. Database N flows'!$D:$D,"&lt;&gt;"&amp;$B18,'2a. Database N flows'!$M:$M,BU$16,'2a. Database N flows'!$P:$P,BU$15)</f>
        <v>0</v>
      </c>
      <c r="BV18" s="293">
        <f>SUMIFS('2a. Database N flows'!$N:$N,'2a. Database N flows'!$G:$G,$B18,'2a. Database N flows'!$D:$D,"&lt;&gt;"&amp;$B18,'2a. Database N flows'!$M:$M,BV$16,'2a. Database N flows'!$P:$P,BV$15)</f>
        <v>0</v>
      </c>
      <c r="BW18" s="293">
        <f>SUMIFS('2a. Database N flows'!$N:$N,'2a. Database N flows'!$G:$G,$B18,'2a. Database N flows'!$D:$D,"&lt;&gt;"&amp;$B18,'2a. Database N flows'!$M:$M,BW$16,'2a. Database N flows'!$P:$P,BW$15)</f>
        <v>0</v>
      </c>
      <c r="BX18" s="296">
        <f>SUMIFS('2a. Database N flows'!$N:$N,'2a. Database N flows'!$G:$G,$B18,'2a. Database N flows'!$D:$D,"&lt;&gt;"&amp;$B18,'2a. Database N flows'!$P:$P,BX$15)</f>
        <v>0</v>
      </c>
      <c r="BY18" s="293">
        <f>SUMIFS('2a. Database N flows'!$N:$N,'2a. Database N flows'!$G:$G,$B18,'2a. Database N flows'!$D:$D,"&lt;&gt;"&amp;$B18,'2a. Database N flows'!$M:$M,BY$16,'2a. Database N flows'!$P:$P,BY$15)</f>
        <v>0</v>
      </c>
      <c r="BZ18" s="293">
        <f>SUMIFS('2a. Database N flows'!$N:$N,'2a. Database N flows'!$G:$G,$B18,'2a. Database N flows'!$D:$D,"&lt;&gt;"&amp;$B18,'2a. Database N flows'!$M:$M,BZ$16,'2a. Database N flows'!$P:$P,BZ$15)</f>
        <v>0</v>
      </c>
      <c r="CA18" s="293">
        <f>SUMIFS('2a. Database N flows'!$N:$N,'2a. Database N flows'!$G:$G,$B18,'2a. Database N flows'!$D:$D,"&lt;&gt;"&amp;$B18,'2a. Database N flows'!$M:$M,CA$16,'2a. Database N flows'!$P:$P,CA$15)</f>
        <v>0</v>
      </c>
      <c r="CB18" s="293">
        <f>SUMIFS('2a. Database N flows'!$N:$N,'2a. Database N flows'!$G:$G,$B18,'2a. Database N flows'!$D:$D,"&lt;&gt;"&amp;$B18,'2a. Database N flows'!$M:$M,CB$16,'2a. Database N flows'!$P:$P,CB$15)</f>
        <v>0</v>
      </c>
      <c r="CC18" s="293">
        <f>SUMIFS('2a. Database N flows'!$N:$N,'2a. Database N flows'!$G:$G,$B18,'2a. Database N flows'!$D:$D,"&lt;&gt;"&amp;$B18,'2a. Database N flows'!$M:$M,CC$16,'2a. Database N flows'!$P:$P,CC$15)</f>
        <v>0</v>
      </c>
      <c r="CD18" s="293">
        <f>SUMIFS('2a. Database N flows'!$N:$N,'2a. Database N flows'!$G:$G,$B18,'2a. Database N flows'!$D:$D,"&lt;&gt;"&amp;$B18,'2a. Database N flows'!$M:$M,CD$16,'2a. Database N flows'!$P:$P,CD$15)</f>
        <v>0</v>
      </c>
      <c r="CE18" s="293">
        <f>SUMIFS('2a. Database N flows'!$N:$N,'2a. Database N flows'!$G:$G,$B18,'2a. Database N flows'!$D:$D,"&lt;&gt;"&amp;$B18,'2a. Database N flows'!$M:$M,CE$16,'2a. Database N flows'!$P:$P,CE$15)</f>
        <v>0</v>
      </c>
      <c r="CF18" s="296">
        <f>SUMIFS('2a. Database N flows'!$N:$N,'2a. Database N flows'!$G:$G,$B18,'2a. Database N flows'!$D:$D,"&lt;&gt;"&amp;$B18,'2a. Database N flows'!$P:$P,CF$15)</f>
        <v>0</v>
      </c>
      <c r="CG18" s="293">
        <f>SUMIFS('2a. Database N flows'!$N:$N,'2a. Database N flows'!$G:$G,$B18,'2a. Database N flows'!$D:$D,"&lt;&gt;"&amp;$B18,'2a. Database N flows'!$M:$M,CG$16,'2a. Database N flows'!$P:$P,CG$15)</f>
        <v>0</v>
      </c>
      <c r="CH18" s="293">
        <f>SUMIFS('2a. Database N flows'!$N:$N,'2a. Database N flows'!$G:$G,$B18,'2a. Database N flows'!$D:$D,"&lt;&gt;"&amp;$B18,'2a. Database N flows'!$M:$M,CH$16,'2a. Database N flows'!$P:$P,CH$15)</f>
        <v>0</v>
      </c>
      <c r="CI18" s="293">
        <f>SUMIFS('2a. Database N flows'!$N:$N,'2a. Database N flows'!$G:$G,$B18,'2a. Database N flows'!$D:$D,"&lt;&gt;"&amp;$B18,'2a. Database N flows'!$M:$M,CI$16,'2a. Database N flows'!$P:$P,CI$15)</f>
        <v>0</v>
      </c>
      <c r="CJ18" s="293">
        <f>SUMIFS('2a. Database N flows'!$N:$N,'2a. Database N flows'!$G:$G,$B18,'2a. Database N flows'!$D:$D,"&lt;&gt;"&amp;$B18,'2a. Database N flows'!$M:$M,CJ$16,'2a. Database N flows'!$P:$P,CJ$15)</f>
        <v>0</v>
      </c>
      <c r="CK18" s="293">
        <f>SUMIFS('2a. Database N flows'!$N:$N,'2a. Database N flows'!$G:$G,$B18,'2a. Database N flows'!$D:$D,"&lt;&gt;"&amp;$B18,'2a. Database N flows'!$M:$M,CK$16,'2a. Database N flows'!$P:$P,CK$15)</f>
        <v>0</v>
      </c>
      <c r="CL18" s="293">
        <f>SUMIFS('2a. Database N flows'!$N:$N,'2a. Database N flows'!$G:$G,$B18,'2a. Database N flows'!$D:$D,"&lt;&gt;"&amp;$B18,'2a. Database N flows'!$M:$M,CL$16,'2a. Database N flows'!$P:$P,CL$15)</f>
        <v>0</v>
      </c>
      <c r="CM18" s="293">
        <f>SUMIFS('2a. Database N flows'!$N:$N,'2a. Database N flows'!$G:$G,$B18,'2a. Database N flows'!$D:$D,"&lt;&gt;"&amp;$B18,'2a. Database N flows'!$M:$M,CM$16,'2a. Database N flows'!$P:$P,CM$15)</f>
        <v>0</v>
      </c>
      <c r="CN18" s="296">
        <f>SUMIFS('2a. Database N flows'!$N:$N,'2a. Database N flows'!$G:$G,$B18,'2a. Database N flows'!$D:$D,"&lt;&gt;"&amp;$B18,'2a. Database N flows'!$P:$P,CN$15)</f>
        <v>0</v>
      </c>
      <c r="CO18" s="293">
        <f>SUMIFS('2a. Database N flows'!$N:$N,'2a. Database N flows'!$G:$G,$B18,'2a. Database N flows'!$D:$D,"&lt;&gt;"&amp;$B18,'2a. Database N flows'!$M:$M,CO$16,'2a. Database N flows'!$P:$P,CO$15)</f>
        <v>0</v>
      </c>
      <c r="CP18" s="293">
        <f>SUMIFS('2a. Database N flows'!$N:$N,'2a. Database N flows'!$G:$G,$B18,'2a. Database N flows'!$D:$D,"&lt;&gt;"&amp;$B18,'2a. Database N flows'!$M:$M,CP$16,'2a. Database N flows'!$P:$P,CP$15)</f>
        <v>0</v>
      </c>
      <c r="CQ18" s="293">
        <f>SUMIFS('2a. Database N flows'!$N:$N,'2a. Database N flows'!$G:$G,$B18,'2a. Database N flows'!$D:$D,"&lt;&gt;"&amp;$B18,'2a. Database N flows'!$M:$M,CQ$16,'2a. Database N flows'!$P:$P,CQ$15)</f>
        <v>0</v>
      </c>
      <c r="CR18" s="293">
        <f>SUMIFS('2a. Database N flows'!$N:$N,'2a. Database N flows'!$G:$G,$B18,'2a. Database N flows'!$D:$D,"&lt;&gt;"&amp;$B18,'2a. Database N flows'!$M:$M,CR$16,'2a. Database N flows'!$P:$P,CR$15)</f>
        <v>0</v>
      </c>
      <c r="CS18" s="293">
        <f>SUMIFS('2a. Database N flows'!$N:$N,'2a. Database N flows'!$G:$G,$B18,'2a. Database N flows'!$D:$D,"&lt;&gt;"&amp;$B18,'2a. Database N flows'!$M:$M,CS$16,'2a. Database N flows'!$P:$P,CS$15)</f>
        <v>0</v>
      </c>
      <c r="CT18" s="293">
        <f>SUMIFS('2a. Database N flows'!$N:$N,'2a. Database N flows'!$G:$G,$B18,'2a. Database N flows'!$D:$D,"&lt;&gt;"&amp;$B18,'2a. Database N flows'!$M:$M,CT$16,'2a. Database N flows'!$P:$P,CT$15)</f>
        <v>0</v>
      </c>
      <c r="CU18" s="293">
        <f>SUMIFS('2a. Database N flows'!$N:$N,'2a. Database N flows'!$G:$G,$B18,'2a. Database N flows'!$D:$D,"&lt;&gt;"&amp;$B18,'2a. Database N flows'!$M:$M,CU$16,'2a. Database N flows'!$P:$P,CU$15)</f>
        <v>0</v>
      </c>
      <c r="CV18" s="296">
        <f>SUMIFS('2a. Database N flows'!$N:$N,'2a. Database N flows'!$G:$G,$B18,'2a. Database N flows'!$D:$D,"&lt;&gt;"&amp;$B18,'2a. Database N flows'!$P:$P,CV$15)</f>
        <v>0</v>
      </c>
      <c r="CY18" s="410"/>
    </row>
    <row r="19" spans="2:103" x14ac:dyDescent="0.25">
      <c r="B19" s="403" t="s">
        <v>86</v>
      </c>
      <c r="D19" s="292" t="s">
        <v>110</v>
      </c>
      <c r="E19" s="293">
        <f>SUMIFS('2a. Database N flows'!$N:$N,'2a. Database N flows'!$G:$G,$B19,'2a. Database N flows'!$D:$D,"&lt;&gt;"&amp;$B19,'2a. Database N flows'!$M:$M,E$16,'2a. Database N flows'!$P:$P,E$15)</f>
        <v>0</v>
      </c>
      <c r="F19" s="293">
        <f>SUMIFS('2a. Database N flows'!$N:$N,'2a. Database N flows'!$G:$G,$B19,'2a. Database N flows'!$D:$D,"&lt;&gt;"&amp;$B19,'2a. Database N flows'!$M:$M,F$16,'2a. Database N flows'!$P:$P,F$15)</f>
        <v>0</v>
      </c>
      <c r="G19" s="293">
        <f>SUMIFS('2a. Database N flows'!$N:$N,'2a. Database N flows'!$G:$G,$B19,'2a. Database N flows'!$D:$D,"&lt;&gt;"&amp;$B19,'2a. Database N flows'!$M:$M,G$16,'2a. Database N flows'!$P:$P,G$15)</f>
        <v>0</v>
      </c>
      <c r="H19" s="293">
        <f>SUMIFS('2a. Database N flows'!$N:$N,'2a. Database N flows'!$G:$G,$B19,'2a. Database N flows'!$D:$D,"&lt;&gt;"&amp;$B19,'2a. Database N flows'!$M:$M,H$16,'2a. Database N flows'!$P:$P,H$15)</f>
        <v>16.25</v>
      </c>
      <c r="I19" s="293">
        <f>SUMIFS('2a. Database N flows'!$N:$N,'2a. Database N flows'!$G:$G,$B19,'2a. Database N flows'!$D:$D,"&lt;&gt;"&amp;$B19,'2a. Database N flows'!$M:$M,I$16,'2a. Database N flows'!$P:$P,I$15)</f>
        <v>1.25</v>
      </c>
      <c r="J19" s="293">
        <f>SUMIFS('2a. Database N flows'!$N:$N,'2a. Database N flows'!$G:$G,$B19,'2a. Database N flows'!$D:$D,"&lt;&gt;"&amp;$B19,'2a. Database N flows'!$M:$M,J$16,'2a. Database N flows'!$P:$P,J$15)</f>
        <v>1.25</v>
      </c>
      <c r="K19" s="293">
        <f>SUMIFS('2a. Database N flows'!$N:$N,'2a. Database N flows'!$G:$G,$B19,'2a. Database N flows'!$D:$D,"&lt;&gt;"&amp;$B19,'2a. Database N flows'!$M:$M,K$16,'2a. Database N flows'!$P:$P,K$15)</f>
        <v>1.25</v>
      </c>
      <c r="L19" s="296">
        <f>SUMIFS('2a. Database N flows'!$N:$N,'2a. Database N flows'!$G:$G,$B19,'2a. Database N flows'!$D:$D,"&lt;&gt;"&amp;$B19,'2a. Database N flows'!$P:$P,L$15)</f>
        <v>20</v>
      </c>
      <c r="M19" s="293">
        <f>SUMIFS('2a. Database N flows'!$N:$N,'2a. Database N flows'!$G:$G,$B19,'2a. Database N flows'!$D:$D,"&lt;&gt;"&amp;$B19,'2a. Database N flows'!$M:$M,M$16,'2a. Database N flows'!$P:$P,M$15)</f>
        <v>0</v>
      </c>
      <c r="N19" s="293">
        <f>SUMIFS('2a. Database N flows'!$N:$N,'2a. Database N flows'!$G:$G,$B19,'2a. Database N flows'!$D:$D,"&lt;&gt;"&amp;$B19,'2a. Database N flows'!$M:$M,N$16,'2a. Database N flows'!$P:$P,N$15)</f>
        <v>0</v>
      </c>
      <c r="O19" s="293">
        <f>SUMIFS('2a. Database N flows'!$N:$N,'2a. Database N flows'!$G:$G,$B19,'2a. Database N flows'!$D:$D,"&lt;&gt;"&amp;$B19,'2a. Database N flows'!$M:$M,O$16,'2a. Database N flows'!$P:$P,O$15)</f>
        <v>0</v>
      </c>
      <c r="P19" s="293">
        <f>SUMIFS('2a. Database N flows'!$N:$N,'2a. Database N flows'!$G:$G,$B19,'2a. Database N flows'!$D:$D,"&lt;&gt;"&amp;$B19,'2a. Database N flows'!$M:$M,P$16,'2a. Database N flows'!$P:$P,P$15)</f>
        <v>13</v>
      </c>
      <c r="Q19" s="293">
        <f>SUMIFS('2a. Database N flows'!$N:$N,'2a. Database N flows'!$G:$G,$B19,'2a. Database N flows'!$D:$D,"&lt;&gt;"&amp;$B19,'2a. Database N flows'!$M:$M,Q$16,'2a. Database N flows'!$P:$P,Q$15)</f>
        <v>1</v>
      </c>
      <c r="R19" s="293">
        <f>SUMIFS('2a. Database N flows'!$N:$N,'2a. Database N flows'!$G:$G,$B19,'2a. Database N flows'!$D:$D,"&lt;&gt;"&amp;$B19,'2a. Database N flows'!$M:$M,R$16,'2a. Database N flows'!$P:$P,R$15)</f>
        <v>1</v>
      </c>
      <c r="S19" s="293">
        <f>SUMIFS('2a. Database N flows'!$N:$N,'2a. Database N flows'!$G:$G,$B19,'2a. Database N flows'!$D:$D,"&lt;&gt;"&amp;$B19,'2a. Database N flows'!$M:$M,S$16,'2a. Database N flows'!$P:$P,S$15)</f>
        <v>1</v>
      </c>
      <c r="T19" s="296">
        <f>SUMIFS('2a. Database N flows'!$N:$N,'2a. Database N flows'!$G:$G,$B19,'2a. Database N flows'!$D:$D,"&lt;&gt;"&amp;$B19,'2a. Database N flows'!$P:$P,T$15)</f>
        <v>16</v>
      </c>
      <c r="U19" s="293">
        <f>SUMIFS('2a. Database N flows'!$N:$N,'2a. Database N flows'!$G:$G,$B19,'2a. Database N flows'!$D:$D,"&lt;&gt;"&amp;$B19,'2a. Database N flows'!$M:$M,U$16,'2a. Database N flows'!$P:$P,U$15)</f>
        <v>0</v>
      </c>
      <c r="V19" s="293">
        <f>SUMIFS('2a. Database N flows'!$N:$N,'2a. Database N flows'!$G:$G,$B19,'2a. Database N flows'!$D:$D,"&lt;&gt;"&amp;$B19,'2a. Database N flows'!$M:$M,V$16,'2a. Database N flows'!$P:$P,V$15)</f>
        <v>0</v>
      </c>
      <c r="W19" s="293">
        <f>SUMIFS('2a. Database N flows'!$N:$N,'2a. Database N flows'!$G:$G,$B19,'2a. Database N flows'!$D:$D,"&lt;&gt;"&amp;$B19,'2a. Database N flows'!$M:$M,W$16,'2a. Database N flows'!$P:$P,W$15)</f>
        <v>0</v>
      </c>
      <c r="X19" s="293">
        <f>SUMIFS('2a. Database N flows'!$N:$N,'2a. Database N flows'!$G:$G,$B19,'2a. Database N flows'!$D:$D,"&lt;&gt;"&amp;$B19,'2a. Database N flows'!$M:$M,X$16,'2a. Database N flows'!$P:$P,X$15)</f>
        <v>10.4</v>
      </c>
      <c r="Y19" s="293">
        <f>SUMIFS('2a. Database N flows'!$N:$N,'2a. Database N flows'!$G:$G,$B19,'2a. Database N flows'!$D:$D,"&lt;&gt;"&amp;$B19,'2a. Database N flows'!$M:$M,Y$16,'2a. Database N flows'!$P:$P,Y$15)</f>
        <v>0.8</v>
      </c>
      <c r="Z19" s="293">
        <f>SUMIFS('2a. Database N flows'!$N:$N,'2a. Database N flows'!$G:$G,$B19,'2a. Database N flows'!$D:$D,"&lt;&gt;"&amp;$B19,'2a. Database N flows'!$M:$M,Z$16,'2a. Database N flows'!$P:$P,Z$15)</f>
        <v>0.8</v>
      </c>
      <c r="AA19" s="293">
        <f>SUMIFS('2a. Database N flows'!$N:$N,'2a. Database N flows'!$G:$G,$B19,'2a. Database N flows'!$D:$D,"&lt;&gt;"&amp;$B19,'2a. Database N flows'!$M:$M,AA$16,'2a. Database N flows'!$P:$P,AA$15)</f>
        <v>0.8</v>
      </c>
      <c r="AB19" s="296">
        <f>SUMIFS('2a. Database N flows'!$N:$N,'2a. Database N flows'!$G:$G,$B19,'2a. Database N flows'!$D:$D,"&lt;&gt;"&amp;$B19,'2a. Database N flows'!$P:$P,AB$15)</f>
        <v>12.800000000000002</v>
      </c>
      <c r="AC19" s="293">
        <f>SUMIFS('2a. Database N flows'!$N:$N,'2a. Database N flows'!$G:$G,$B19,'2a. Database N flows'!$D:$D,"&lt;&gt;"&amp;$B19,'2a. Database N flows'!$M:$M,AC$16,'2a. Database N flows'!$P:$P,AC$15)</f>
        <v>0</v>
      </c>
      <c r="AD19" s="293">
        <f>SUMIFS('2a. Database N flows'!$N:$N,'2a. Database N flows'!$G:$G,$B19,'2a. Database N flows'!$D:$D,"&lt;&gt;"&amp;$B19,'2a. Database N flows'!$M:$M,AD$16,'2a. Database N flows'!$P:$P,AD$15)</f>
        <v>0</v>
      </c>
      <c r="AE19" s="293">
        <f>SUMIFS('2a. Database N flows'!$N:$N,'2a. Database N flows'!$G:$G,$B19,'2a. Database N flows'!$D:$D,"&lt;&gt;"&amp;$B19,'2a. Database N flows'!$M:$M,AE$16,'2a. Database N flows'!$P:$P,AE$15)</f>
        <v>0</v>
      </c>
      <c r="AF19" s="293">
        <f>SUMIFS('2a. Database N flows'!$N:$N,'2a. Database N flows'!$G:$G,$B19,'2a. Database N flows'!$D:$D,"&lt;&gt;"&amp;$B19,'2a. Database N flows'!$M:$M,AF$16,'2a. Database N flows'!$P:$P,AF$15)</f>
        <v>0</v>
      </c>
      <c r="AG19" s="293">
        <f>SUMIFS('2a. Database N flows'!$N:$N,'2a. Database N flows'!$G:$G,$B19,'2a. Database N flows'!$D:$D,"&lt;&gt;"&amp;$B19,'2a. Database N flows'!$M:$M,AG$16,'2a. Database N flows'!$P:$P,AG$15)</f>
        <v>0</v>
      </c>
      <c r="AH19" s="293">
        <f>SUMIFS('2a. Database N flows'!$N:$N,'2a. Database N flows'!$G:$G,$B19,'2a. Database N flows'!$D:$D,"&lt;&gt;"&amp;$B19,'2a. Database N flows'!$M:$M,AH$16,'2a. Database N flows'!$P:$P,AH$15)</f>
        <v>0</v>
      </c>
      <c r="AI19" s="293">
        <f>SUMIFS('2a. Database N flows'!$N:$N,'2a. Database N flows'!$G:$G,$B19,'2a. Database N flows'!$D:$D,"&lt;&gt;"&amp;$B19,'2a. Database N flows'!$M:$M,AI$16,'2a. Database N flows'!$P:$P,AI$15)</f>
        <v>0</v>
      </c>
      <c r="AJ19" s="296">
        <f>SUMIFS('2a. Database N flows'!$N:$N,'2a. Database N flows'!$G:$G,$B19,'2a. Database N flows'!$D:$D,"&lt;&gt;"&amp;$B19,'2a. Database N flows'!$P:$P,AJ$15)</f>
        <v>0</v>
      </c>
      <c r="AK19" s="293">
        <f>SUMIFS('2a. Database N flows'!$N:$N,'2a. Database N flows'!$G:$G,$B19,'2a. Database N flows'!$D:$D,"&lt;&gt;"&amp;$B19,'2a. Database N flows'!$M:$M,AK$16,'2a. Database N flows'!$P:$P,AK$15)</f>
        <v>0</v>
      </c>
      <c r="AL19" s="293">
        <f>SUMIFS('2a. Database N flows'!$N:$N,'2a. Database N flows'!$G:$G,$B19,'2a. Database N flows'!$D:$D,"&lt;&gt;"&amp;$B19,'2a. Database N flows'!$M:$M,AL$16,'2a. Database N flows'!$P:$P,AL$15)</f>
        <v>0</v>
      </c>
      <c r="AM19" s="293">
        <f>SUMIFS('2a. Database N flows'!$N:$N,'2a. Database N flows'!$G:$G,$B19,'2a. Database N flows'!$D:$D,"&lt;&gt;"&amp;$B19,'2a. Database N flows'!$M:$M,AM$16,'2a. Database N flows'!$P:$P,AM$15)</f>
        <v>0</v>
      </c>
      <c r="AN19" s="293">
        <f>SUMIFS('2a. Database N flows'!$N:$N,'2a. Database N flows'!$G:$G,$B19,'2a. Database N flows'!$D:$D,"&lt;&gt;"&amp;$B19,'2a. Database N flows'!$M:$M,AN$16,'2a. Database N flows'!$P:$P,AN$15)</f>
        <v>0</v>
      </c>
      <c r="AO19" s="293">
        <f>SUMIFS('2a. Database N flows'!$N:$N,'2a. Database N flows'!$G:$G,$B19,'2a. Database N flows'!$D:$D,"&lt;&gt;"&amp;$B19,'2a. Database N flows'!$M:$M,AO$16,'2a. Database N flows'!$P:$P,AO$15)</f>
        <v>0</v>
      </c>
      <c r="AP19" s="293">
        <f>SUMIFS('2a. Database N flows'!$N:$N,'2a. Database N flows'!$G:$G,$B19,'2a. Database N flows'!$D:$D,"&lt;&gt;"&amp;$B19,'2a. Database N flows'!$M:$M,AP$16,'2a. Database N flows'!$P:$P,AP$15)</f>
        <v>0</v>
      </c>
      <c r="AQ19" s="293">
        <f>SUMIFS('2a. Database N flows'!$N:$N,'2a. Database N flows'!$G:$G,$B19,'2a. Database N flows'!$D:$D,"&lt;&gt;"&amp;$B19,'2a. Database N flows'!$M:$M,AQ$16,'2a. Database N flows'!$P:$P,AQ$15)</f>
        <v>0</v>
      </c>
      <c r="AR19" s="296">
        <f>SUMIFS('2a. Database N flows'!$N:$N,'2a. Database N flows'!$G:$G,$B19,'2a. Database N flows'!$D:$D,"&lt;&gt;"&amp;$B19,'2a. Database N flows'!$P:$P,AR$15)</f>
        <v>0</v>
      </c>
      <c r="AS19" s="293">
        <f>SUMIFS('2a. Database N flows'!$N:$N,'2a. Database N flows'!$G:$G,$B19,'2a. Database N flows'!$D:$D,"&lt;&gt;"&amp;$B19,'2a. Database N flows'!$M:$M,AS$16,'2a. Database N flows'!$P:$P,AS$15)</f>
        <v>0</v>
      </c>
      <c r="AT19" s="293">
        <f>SUMIFS('2a. Database N flows'!$N:$N,'2a. Database N flows'!$G:$G,$B19,'2a. Database N flows'!$D:$D,"&lt;&gt;"&amp;$B19,'2a. Database N flows'!$M:$M,AT$16,'2a. Database N flows'!$P:$P,AT$15)</f>
        <v>0</v>
      </c>
      <c r="AU19" s="293">
        <f>SUMIFS('2a. Database N flows'!$N:$N,'2a. Database N flows'!$G:$G,$B19,'2a. Database N flows'!$D:$D,"&lt;&gt;"&amp;$B19,'2a. Database N flows'!$M:$M,AU$16,'2a. Database N flows'!$P:$P,AU$15)</f>
        <v>0</v>
      </c>
      <c r="AV19" s="293">
        <f>SUMIFS('2a. Database N flows'!$N:$N,'2a. Database N flows'!$G:$G,$B19,'2a. Database N flows'!$D:$D,"&lt;&gt;"&amp;$B19,'2a. Database N flows'!$M:$M,AV$16,'2a. Database N flows'!$P:$P,AV$15)</f>
        <v>0</v>
      </c>
      <c r="AW19" s="293">
        <f>SUMIFS('2a. Database N flows'!$N:$N,'2a. Database N flows'!$G:$G,$B19,'2a. Database N flows'!$D:$D,"&lt;&gt;"&amp;$B19,'2a. Database N flows'!$M:$M,AW$16,'2a. Database N flows'!$P:$P,AW$15)</f>
        <v>0</v>
      </c>
      <c r="AX19" s="293">
        <f>SUMIFS('2a. Database N flows'!$N:$N,'2a. Database N flows'!$G:$G,$B19,'2a. Database N flows'!$D:$D,"&lt;&gt;"&amp;$B19,'2a. Database N flows'!$M:$M,AX$16,'2a. Database N flows'!$P:$P,AX$15)</f>
        <v>0</v>
      </c>
      <c r="AY19" s="293">
        <f>SUMIFS('2a. Database N flows'!$N:$N,'2a. Database N flows'!$G:$G,$B19,'2a. Database N flows'!$D:$D,"&lt;&gt;"&amp;$B19,'2a. Database N flows'!$M:$M,AY$16,'2a. Database N flows'!$P:$P,AY$15)</f>
        <v>0</v>
      </c>
      <c r="AZ19" s="296">
        <f>SUMIFS('2a. Database N flows'!$N:$N,'2a. Database N flows'!$G:$G,$B19,'2a. Database N flows'!$D:$D,"&lt;&gt;"&amp;$B19,'2a. Database N flows'!$P:$P,AZ$15)</f>
        <v>0</v>
      </c>
      <c r="BA19" s="293">
        <f>SUMIFS('2a. Database N flows'!$N:$N,'2a. Database N flows'!$G:$G,$B19,'2a. Database N flows'!$D:$D,"&lt;&gt;"&amp;$B19,'2a. Database N flows'!$M:$M,BA$16,'2a. Database N flows'!$P:$P,BA$15)</f>
        <v>0</v>
      </c>
      <c r="BB19" s="293">
        <f>SUMIFS('2a. Database N flows'!$N:$N,'2a. Database N flows'!$G:$G,$B19,'2a. Database N flows'!$D:$D,"&lt;&gt;"&amp;$B19,'2a. Database N flows'!$M:$M,BB$16,'2a. Database N flows'!$P:$P,BB$15)</f>
        <v>0</v>
      </c>
      <c r="BC19" s="293">
        <f>SUMIFS('2a. Database N flows'!$N:$N,'2a. Database N flows'!$G:$G,$B19,'2a. Database N flows'!$D:$D,"&lt;&gt;"&amp;$B19,'2a. Database N flows'!$M:$M,BC$16,'2a. Database N flows'!$P:$P,BC$15)</f>
        <v>0</v>
      </c>
      <c r="BD19" s="293">
        <f>SUMIFS('2a. Database N flows'!$N:$N,'2a. Database N flows'!$G:$G,$B19,'2a. Database N flows'!$D:$D,"&lt;&gt;"&amp;$B19,'2a. Database N flows'!$M:$M,BD$16,'2a. Database N flows'!$P:$P,BD$15)</f>
        <v>0</v>
      </c>
      <c r="BE19" s="293">
        <f>SUMIFS('2a. Database N flows'!$N:$N,'2a. Database N flows'!$G:$G,$B19,'2a. Database N flows'!$D:$D,"&lt;&gt;"&amp;$B19,'2a. Database N flows'!$M:$M,BE$16,'2a. Database N flows'!$P:$P,BE$15)</f>
        <v>0</v>
      </c>
      <c r="BF19" s="293">
        <f>SUMIFS('2a. Database N flows'!$N:$N,'2a. Database N flows'!$G:$G,$B19,'2a. Database N flows'!$D:$D,"&lt;&gt;"&amp;$B19,'2a. Database N flows'!$M:$M,BF$16,'2a. Database N flows'!$P:$P,BF$15)</f>
        <v>0</v>
      </c>
      <c r="BG19" s="293">
        <f>SUMIFS('2a. Database N flows'!$N:$N,'2a. Database N flows'!$G:$G,$B19,'2a. Database N flows'!$D:$D,"&lt;&gt;"&amp;$B19,'2a. Database N flows'!$M:$M,BG$16,'2a. Database N flows'!$P:$P,BG$15)</f>
        <v>0</v>
      </c>
      <c r="BH19" s="296">
        <f>SUMIFS('2a. Database N flows'!$N:$N,'2a. Database N flows'!$G:$G,$B19,'2a. Database N flows'!$D:$D,"&lt;&gt;"&amp;$B19,'2a. Database N flows'!$P:$P,BH$15)</f>
        <v>0</v>
      </c>
      <c r="BI19" s="293">
        <f>SUMIFS('2a. Database N flows'!$N:$N,'2a. Database N flows'!$G:$G,$B19,'2a. Database N flows'!$D:$D,"&lt;&gt;"&amp;$B19,'2a. Database N flows'!$M:$M,BI$16,'2a. Database N flows'!$P:$P,BI$15)</f>
        <v>0</v>
      </c>
      <c r="BJ19" s="293">
        <f>SUMIFS('2a. Database N flows'!$N:$N,'2a. Database N flows'!$G:$G,$B19,'2a. Database N flows'!$D:$D,"&lt;&gt;"&amp;$B19,'2a. Database N flows'!$M:$M,BJ$16,'2a. Database N flows'!$P:$P,BJ$15)</f>
        <v>0</v>
      </c>
      <c r="BK19" s="293">
        <f>SUMIFS('2a. Database N flows'!$N:$N,'2a. Database N flows'!$G:$G,$B19,'2a. Database N flows'!$D:$D,"&lt;&gt;"&amp;$B19,'2a. Database N flows'!$M:$M,BK$16,'2a. Database N flows'!$P:$P,BK$15)</f>
        <v>0</v>
      </c>
      <c r="BL19" s="293">
        <f>SUMIFS('2a. Database N flows'!$N:$N,'2a. Database N flows'!$G:$G,$B19,'2a. Database N flows'!$D:$D,"&lt;&gt;"&amp;$B19,'2a. Database N flows'!$M:$M,BL$16,'2a. Database N flows'!$P:$P,BL$15)</f>
        <v>0</v>
      </c>
      <c r="BM19" s="293">
        <f>SUMIFS('2a. Database N flows'!$N:$N,'2a. Database N flows'!$G:$G,$B19,'2a. Database N flows'!$D:$D,"&lt;&gt;"&amp;$B19,'2a. Database N flows'!$M:$M,BM$16,'2a. Database N flows'!$P:$P,BM$15)</f>
        <v>0</v>
      </c>
      <c r="BN19" s="293">
        <f>SUMIFS('2a. Database N flows'!$N:$N,'2a. Database N flows'!$G:$G,$B19,'2a. Database N flows'!$D:$D,"&lt;&gt;"&amp;$B19,'2a. Database N flows'!$M:$M,BN$16,'2a. Database N flows'!$P:$P,BN$15)</f>
        <v>0</v>
      </c>
      <c r="BO19" s="293">
        <f>SUMIFS('2a. Database N flows'!$N:$N,'2a. Database N flows'!$G:$G,$B19,'2a. Database N flows'!$D:$D,"&lt;&gt;"&amp;$B19,'2a. Database N flows'!$M:$M,BO$16,'2a. Database N flows'!$P:$P,BO$15)</f>
        <v>0</v>
      </c>
      <c r="BP19" s="296">
        <f>SUMIFS('2a. Database N flows'!$N:$N,'2a. Database N flows'!$G:$G,$B19,'2a. Database N flows'!$D:$D,"&lt;&gt;"&amp;$B19,'2a. Database N flows'!$P:$P,BP$15)</f>
        <v>0</v>
      </c>
      <c r="BQ19" s="293">
        <f>SUMIFS('2a. Database N flows'!$N:$N,'2a. Database N flows'!$G:$G,$B19,'2a. Database N flows'!$D:$D,"&lt;&gt;"&amp;$B19,'2a. Database N flows'!$M:$M,BQ$16,'2a. Database N flows'!$P:$P,BQ$15)</f>
        <v>0</v>
      </c>
      <c r="BR19" s="293">
        <f>SUMIFS('2a. Database N flows'!$N:$N,'2a. Database N flows'!$G:$G,$B19,'2a. Database N flows'!$D:$D,"&lt;&gt;"&amp;$B19,'2a. Database N flows'!$M:$M,BR$16,'2a. Database N flows'!$P:$P,BR$15)</f>
        <v>0</v>
      </c>
      <c r="BS19" s="293">
        <f>SUMIFS('2a. Database N flows'!$N:$N,'2a. Database N flows'!$G:$G,$B19,'2a. Database N flows'!$D:$D,"&lt;&gt;"&amp;$B19,'2a. Database N flows'!$M:$M,BS$16,'2a. Database N flows'!$P:$P,BS$15)</f>
        <v>0</v>
      </c>
      <c r="BT19" s="293">
        <f>SUMIFS('2a. Database N flows'!$N:$N,'2a. Database N flows'!$G:$G,$B19,'2a. Database N flows'!$D:$D,"&lt;&gt;"&amp;$B19,'2a. Database N flows'!$M:$M,BT$16,'2a. Database N flows'!$P:$P,BT$15)</f>
        <v>0</v>
      </c>
      <c r="BU19" s="293">
        <f>SUMIFS('2a. Database N flows'!$N:$N,'2a. Database N flows'!$G:$G,$B19,'2a. Database N flows'!$D:$D,"&lt;&gt;"&amp;$B19,'2a. Database N flows'!$M:$M,BU$16,'2a. Database N flows'!$P:$P,BU$15)</f>
        <v>0</v>
      </c>
      <c r="BV19" s="293">
        <f>SUMIFS('2a. Database N flows'!$N:$N,'2a. Database N flows'!$G:$G,$B19,'2a. Database N flows'!$D:$D,"&lt;&gt;"&amp;$B19,'2a. Database N flows'!$M:$M,BV$16,'2a. Database N flows'!$P:$P,BV$15)</f>
        <v>0</v>
      </c>
      <c r="BW19" s="293">
        <f>SUMIFS('2a. Database N flows'!$N:$N,'2a. Database N flows'!$G:$G,$B19,'2a. Database N flows'!$D:$D,"&lt;&gt;"&amp;$B19,'2a. Database N flows'!$M:$M,BW$16,'2a. Database N flows'!$P:$P,BW$15)</f>
        <v>0</v>
      </c>
      <c r="BX19" s="296">
        <f>SUMIFS('2a. Database N flows'!$N:$N,'2a. Database N flows'!$G:$G,$B19,'2a. Database N flows'!$D:$D,"&lt;&gt;"&amp;$B19,'2a. Database N flows'!$P:$P,BX$15)</f>
        <v>0</v>
      </c>
      <c r="BY19" s="293">
        <f>SUMIFS('2a. Database N flows'!$N:$N,'2a. Database N flows'!$G:$G,$B19,'2a. Database N flows'!$D:$D,"&lt;&gt;"&amp;$B19,'2a. Database N flows'!$M:$M,BY$16,'2a. Database N flows'!$P:$P,BY$15)</f>
        <v>0</v>
      </c>
      <c r="BZ19" s="293">
        <f>SUMIFS('2a. Database N flows'!$N:$N,'2a. Database N flows'!$G:$G,$B19,'2a. Database N flows'!$D:$D,"&lt;&gt;"&amp;$B19,'2a. Database N flows'!$M:$M,BZ$16,'2a. Database N flows'!$P:$P,BZ$15)</f>
        <v>0</v>
      </c>
      <c r="CA19" s="293">
        <f>SUMIFS('2a. Database N flows'!$N:$N,'2a. Database N flows'!$G:$G,$B19,'2a. Database N flows'!$D:$D,"&lt;&gt;"&amp;$B19,'2a. Database N flows'!$M:$M,CA$16,'2a. Database N flows'!$P:$P,CA$15)</f>
        <v>0</v>
      </c>
      <c r="CB19" s="293">
        <f>SUMIFS('2a. Database N flows'!$N:$N,'2a. Database N flows'!$G:$G,$B19,'2a. Database N flows'!$D:$D,"&lt;&gt;"&amp;$B19,'2a. Database N flows'!$M:$M,CB$16,'2a. Database N flows'!$P:$P,CB$15)</f>
        <v>0</v>
      </c>
      <c r="CC19" s="293">
        <f>SUMIFS('2a. Database N flows'!$N:$N,'2a. Database N flows'!$G:$G,$B19,'2a. Database N flows'!$D:$D,"&lt;&gt;"&amp;$B19,'2a. Database N flows'!$M:$M,CC$16,'2a. Database N flows'!$P:$P,CC$15)</f>
        <v>0</v>
      </c>
      <c r="CD19" s="293">
        <f>SUMIFS('2a. Database N flows'!$N:$N,'2a. Database N flows'!$G:$G,$B19,'2a. Database N flows'!$D:$D,"&lt;&gt;"&amp;$B19,'2a. Database N flows'!$M:$M,CD$16,'2a. Database N flows'!$P:$P,CD$15)</f>
        <v>0</v>
      </c>
      <c r="CE19" s="293">
        <f>SUMIFS('2a. Database N flows'!$N:$N,'2a. Database N flows'!$G:$G,$B19,'2a. Database N flows'!$D:$D,"&lt;&gt;"&amp;$B19,'2a. Database N flows'!$M:$M,CE$16,'2a. Database N flows'!$P:$P,CE$15)</f>
        <v>0</v>
      </c>
      <c r="CF19" s="296">
        <f>SUMIFS('2a. Database N flows'!$N:$N,'2a. Database N flows'!$G:$G,$B19,'2a. Database N flows'!$D:$D,"&lt;&gt;"&amp;$B19,'2a. Database N flows'!$P:$P,CF$15)</f>
        <v>0</v>
      </c>
      <c r="CG19" s="293">
        <f>SUMIFS('2a. Database N flows'!$N:$N,'2a. Database N flows'!$G:$G,$B19,'2a. Database N flows'!$D:$D,"&lt;&gt;"&amp;$B19,'2a. Database N flows'!$M:$M,CG$16,'2a. Database N flows'!$P:$P,CG$15)</f>
        <v>0</v>
      </c>
      <c r="CH19" s="293">
        <f>SUMIFS('2a. Database N flows'!$N:$N,'2a. Database N flows'!$G:$G,$B19,'2a. Database N flows'!$D:$D,"&lt;&gt;"&amp;$B19,'2a. Database N flows'!$M:$M,CH$16,'2a. Database N flows'!$P:$P,CH$15)</f>
        <v>0</v>
      </c>
      <c r="CI19" s="293">
        <f>SUMIFS('2a. Database N flows'!$N:$N,'2a. Database N flows'!$G:$G,$B19,'2a. Database N flows'!$D:$D,"&lt;&gt;"&amp;$B19,'2a. Database N flows'!$M:$M,CI$16,'2a. Database N flows'!$P:$P,CI$15)</f>
        <v>0</v>
      </c>
      <c r="CJ19" s="293">
        <f>SUMIFS('2a. Database N flows'!$N:$N,'2a. Database N flows'!$G:$G,$B19,'2a. Database N flows'!$D:$D,"&lt;&gt;"&amp;$B19,'2a. Database N flows'!$M:$M,CJ$16,'2a. Database N flows'!$P:$P,CJ$15)</f>
        <v>0</v>
      </c>
      <c r="CK19" s="293">
        <f>SUMIFS('2a. Database N flows'!$N:$N,'2a. Database N flows'!$G:$G,$B19,'2a. Database N flows'!$D:$D,"&lt;&gt;"&amp;$B19,'2a. Database N flows'!$M:$M,CK$16,'2a. Database N flows'!$P:$P,CK$15)</f>
        <v>0</v>
      </c>
      <c r="CL19" s="293">
        <f>SUMIFS('2a. Database N flows'!$N:$N,'2a. Database N flows'!$G:$G,$B19,'2a. Database N flows'!$D:$D,"&lt;&gt;"&amp;$B19,'2a. Database N flows'!$M:$M,CL$16,'2a. Database N flows'!$P:$P,CL$15)</f>
        <v>0</v>
      </c>
      <c r="CM19" s="293">
        <f>SUMIFS('2a. Database N flows'!$N:$N,'2a. Database N flows'!$G:$G,$B19,'2a. Database N flows'!$D:$D,"&lt;&gt;"&amp;$B19,'2a. Database N flows'!$M:$M,CM$16,'2a. Database N flows'!$P:$P,CM$15)</f>
        <v>0</v>
      </c>
      <c r="CN19" s="296">
        <f>SUMIFS('2a. Database N flows'!$N:$N,'2a. Database N flows'!$G:$G,$B19,'2a. Database N flows'!$D:$D,"&lt;&gt;"&amp;$B19,'2a. Database N flows'!$P:$P,CN$15)</f>
        <v>0</v>
      </c>
      <c r="CO19" s="293">
        <f>SUMIFS('2a. Database N flows'!$N:$N,'2a. Database N flows'!$G:$G,$B19,'2a. Database N flows'!$D:$D,"&lt;&gt;"&amp;$B19,'2a. Database N flows'!$M:$M,CO$16,'2a. Database N flows'!$P:$P,CO$15)</f>
        <v>0</v>
      </c>
      <c r="CP19" s="293">
        <f>SUMIFS('2a. Database N flows'!$N:$N,'2a. Database N flows'!$G:$G,$B19,'2a. Database N flows'!$D:$D,"&lt;&gt;"&amp;$B19,'2a. Database N flows'!$M:$M,CP$16,'2a. Database N flows'!$P:$P,CP$15)</f>
        <v>0</v>
      </c>
      <c r="CQ19" s="293">
        <f>SUMIFS('2a. Database N flows'!$N:$N,'2a. Database N flows'!$G:$G,$B19,'2a. Database N flows'!$D:$D,"&lt;&gt;"&amp;$B19,'2a. Database N flows'!$M:$M,CQ$16,'2a. Database N flows'!$P:$P,CQ$15)</f>
        <v>0</v>
      </c>
      <c r="CR19" s="293">
        <f>SUMIFS('2a. Database N flows'!$N:$N,'2a. Database N flows'!$G:$G,$B19,'2a. Database N flows'!$D:$D,"&lt;&gt;"&amp;$B19,'2a. Database N flows'!$M:$M,CR$16,'2a. Database N flows'!$P:$P,CR$15)</f>
        <v>0</v>
      </c>
      <c r="CS19" s="293">
        <f>SUMIFS('2a. Database N flows'!$N:$N,'2a. Database N flows'!$G:$G,$B19,'2a. Database N flows'!$D:$D,"&lt;&gt;"&amp;$B19,'2a. Database N flows'!$M:$M,CS$16,'2a. Database N flows'!$P:$P,CS$15)</f>
        <v>0</v>
      </c>
      <c r="CT19" s="293">
        <f>SUMIFS('2a. Database N flows'!$N:$N,'2a. Database N flows'!$G:$G,$B19,'2a. Database N flows'!$D:$D,"&lt;&gt;"&amp;$B19,'2a. Database N flows'!$M:$M,CT$16,'2a. Database N flows'!$P:$P,CT$15)</f>
        <v>0</v>
      </c>
      <c r="CU19" s="293">
        <f>SUMIFS('2a. Database N flows'!$N:$N,'2a. Database N flows'!$G:$G,$B19,'2a. Database N flows'!$D:$D,"&lt;&gt;"&amp;$B19,'2a. Database N flows'!$M:$M,CU$16,'2a. Database N flows'!$P:$P,CU$15)</f>
        <v>0</v>
      </c>
      <c r="CV19" s="296">
        <f>SUMIFS('2a. Database N flows'!$N:$N,'2a. Database N flows'!$G:$G,$B19,'2a. Database N flows'!$D:$D,"&lt;&gt;"&amp;$B19,'2a. Database N flows'!$P:$P,CV$15)</f>
        <v>0</v>
      </c>
      <c r="CY19" s="410"/>
    </row>
    <row r="20" spans="2:103" x14ac:dyDescent="0.25">
      <c r="B20" s="403" t="s">
        <v>115</v>
      </c>
      <c r="D20" s="292" t="s">
        <v>893</v>
      </c>
      <c r="E20" s="293">
        <f>SUMIFS('2a. Database N flows'!$N:$N,'2a. Database N flows'!$G:$G,$B20,'2a. Database N flows'!$D:$D,"&lt;&gt;"&amp;$B20,'2a. Database N flows'!$M:$M,E$16,'2a. Database N flows'!$P:$P,E$15)</f>
        <v>0</v>
      </c>
      <c r="F20" s="293">
        <f>SUMIFS('2a. Database N flows'!$N:$N,'2a. Database N flows'!$G:$G,$B20,'2a. Database N flows'!$D:$D,"&lt;&gt;"&amp;$B20,'2a. Database N flows'!$M:$M,F$16,'2a. Database N flows'!$P:$P,F$15)</f>
        <v>0</v>
      </c>
      <c r="G20" s="293">
        <f>SUMIFS('2a. Database N flows'!$N:$N,'2a. Database N flows'!$G:$G,$B20,'2a. Database N flows'!$D:$D,"&lt;&gt;"&amp;$B20,'2a. Database N flows'!$M:$M,G$16,'2a. Database N flows'!$P:$P,G$15)</f>
        <v>0</v>
      </c>
      <c r="H20" s="293">
        <f>SUMIFS('2a. Database N flows'!$N:$N,'2a. Database N flows'!$G:$G,$B20,'2a. Database N flows'!$D:$D,"&lt;&gt;"&amp;$B20,'2a. Database N flows'!$M:$M,H$16,'2a. Database N flows'!$P:$P,H$15)</f>
        <v>3.75</v>
      </c>
      <c r="I20" s="293">
        <f>SUMIFS('2a. Database N flows'!$N:$N,'2a. Database N flows'!$G:$G,$B20,'2a. Database N flows'!$D:$D,"&lt;&gt;"&amp;$B20,'2a. Database N flows'!$M:$M,I$16,'2a. Database N flows'!$P:$P,I$15)</f>
        <v>3.75</v>
      </c>
      <c r="J20" s="293">
        <f>SUMIFS('2a. Database N flows'!$N:$N,'2a. Database N flows'!$G:$G,$B20,'2a. Database N flows'!$D:$D,"&lt;&gt;"&amp;$B20,'2a. Database N flows'!$M:$M,J$16,'2a. Database N flows'!$P:$P,J$15)</f>
        <v>3.75</v>
      </c>
      <c r="K20" s="293">
        <f>SUMIFS('2a. Database N flows'!$N:$N,'2a. Database N flows'!$G:$G,$B20,'2a. Database N flows'!$D:$D,"&lt;&gt;"&amp;$B20,'2a. Database N flows'!$M:$M,K$16,'2a. Database N flows'!$P:$P,K$15)</f>
        <v>3.75</v>
      </c>
      <c r="L20" s="296">
        <f>SUMIFS('2a. Database N flows'!$N:$N,'2a. Database N flows'!$G:$G,$B20,'2a. Database N flows'!$D:$D,"&lt;&gt;"&amp;$B20,'2a. Database N flows'!$P:$P,L$15)</f>
        <v>15</v>
      </c>
      <c r="M20" s="293">
        <f>SUMIFS('2a. Database N flows'!$N:$N,'2a. Database N flows'!$G:$G,$B20,'2a. Database N flows'!$D:$D,"&lt;&gt;"&amp;$B20,'2a. Database N flows'!$M:$M,M$16,'2a. Database N flows'!$P:$P,M$15)</f>
        <v>0</v>
      </c>
      <c r="N20" s="293">
        <f>SUMIFS('2a. Database N flows'!$N:$N,'2a. Database N flows'!$G:$G,$B20,'2a. Database N flows'!$D:$D,"&lt;&gt;"&amp;$B20,'2a. Database N flows'!$M:$M,N$16,'2a. Database N flows'!$P:$P,N$15)</f>
        <v>0</v>
      </c>
      <c r="O20" s="293">
        <f>SUMIFS('2a. Database N flows'!$N:$N,'2a. Database N flows'!$G:$G,$B20,'2a. Database N flows'!$D:$D,"&lt;&gt;"&amp;$B20,'2a. Database N flows'!$M:$M,O$16,'2a. Database N flows'!$P:$P,O$15)</f>
        <v>0</v>
      </c>
      <c r="P20" s="293">
        <f>SUMIFS('2a. Database N flows'!$N:$N,'2a. Database N flows'!$G:$G,$B20,'2a. Database N flows'!$D:$D,"&lt;&gt;"&amp;$B20,'2a. Database N flows'!$M:$M,P$16,'2a. Database N flows'!$P:$P,P$15)</f>
        <v>3</v>
      </c>
      <c r="Q20" s="293">
        <f>SUMIFS('2a. Database N flows'!$N:$N,'2a. Database N flows'!$G:$G,$B20,'2a. Database N flows'!$D:$D,"&lt;&gt;"&amp;$B20,'2a. Database N flows'!$M:$M,Q$16,'2a. Database N flows'!$P:$P,Q$15)</f>
        <v>3</v>
      </c>
      <c r="R20" s="293">
        <f>SUMIFS('2a. Database N flows'!$N:$N,'2a. Database N flows'!$G:$G,$B20,'2a. Database N flows'!$D:$D,"&lt;&gt;"&amp;$B20,'2a. Database N flows'!$M:$M,R$16,'2a. Database N flows'!$P:$P,R$15)</f>
        <v>3</v>
      </c>
      <c r="S20" s="293">
        <f>SUMIFS('2a. Database N flows'!$N:$N,'2a. Database N flows'!$G:$G,$B20,'2a. Database N flows'!$D:$D,"&lt;&gt;"&amp;$B20,'2a. Database N flows'!$M:$M,S$16,'2a. Database N flows'!$P:$P,S$15)</f>
        <v>3</v>
      </c>
      <c r="T20" s="296">
        <f>SUMIFS('2a. Database N flows'!$N:$N,'2a. Database N flows'!$G:$G,$B20,'2a. Database N flows'!$D:$D,"&lt;&gt;"&amp;$B20,'2a. Database N flows'!$P:$P,T$15)</f>
        <v>12</v>
      </c>
      <c r="U20" s="293">
        <f>SUMIFS('2a. Database N flows'!$N:$N,'2a. Database N flows'!$G:$G,$B20,'2a. Database N flows'!$D:$D,"&lt;&gt;"&amp;$B20,'2a. Database N flows'!$M:$M,U$16,'2a. Database N flows'!$P:$P,U$15)</f>
        <v>0</v>
      </c>
      <c r="V20" s="293">
        <f>SUMIFS('2a. Database N flows'!$N:$N,'2a. Database N flows'!$G:$G,$B20,'2a. Database N flows'!$D:$D,"&lt;&gt;"&amp;$B20,'2a. Database N flows'!$M:$M,V$16,'2a. Database N flows'!$P:$P,V$15)</f>
        <v>0</v>
      </c>
      <c r="W20" s="293">
        <f>SUMIFS('2a. Database N flows'!$N:$N,'2a. Database N flows'!$G:$G,$B20,'2a. Database N flows'!$D:$D,"&lt;&gt;"&amp;$B20,'2a. Database N flows'!$M:$M,W$16,'2a. Database N flows'!$P:$P,W$15)</f>
        <v>0</v>
      </c>
      <c r="X20" s="293">
        <f>SUMIFS('2a. Database N flows'!$N:$N,'2a. Database N flows'!$G:$G,$B20,'2a. Database N flows'!$D:$D,"&lt;&gt;"&amp;$B20,'2a. Database N flows'!$M:$M,X$16,'2a. Database N flows'!$P:$P,X$15)</f>
        <v>2.4000000000000004</v>
      </c>
      <c r="Y20" s="293">
        <f>SUMIFS('2a. Database N flows'!$N:$N,'2a. Database N flows'!$G:$G,$B20,'2a. Database N flows'!$D:$D,"&lt;&gt;"&amp;$B20,'2a. Database N flows'!$M:$M,Y$16,'2a. Database N flows'!$P:$P,Y$15)</f>
        <v>2.4000000000000004</v>
      </c>
      <c r="Z20" s="293">
        <f>SUMIFS('2a. Database N flows'!$N:$N,'2a. Database N flows'!$G:$G,$B20,'2a. Database N flows'!$D:$D,"&lt;&gt;"&amp;$B20,'2a. Database N flows'!$M:$M,Z$16,'2a. Database N flows'!$P:$P,Z$15)</f>
        <v>2.4000000000000004</v>
      </c>
      <c r="AA20" s="293">
        <f>SUMIFS('2a. Database N flows'!$N:$N,'2a. Database N flows'!$G:$G,$B20,'2a. Database N flows'!$D:$D,"&lt;&gt;"&amp;$B20,'2a. Database N flows'!$M:$M,AA$16,'2a. Database N flows'!$P:$P,AA$15)</f>
        <v>2.4000000000000004</v>
      </c>
      <c r="AB20" s="296">
        <f>SUMIFS('2a. Database N flows'!$N:$N,'2a. Database N flows'!$G:$G,$B20,'2a. Database N flows'!$D:$D,"&lt;&gt;"&amp;$B20,'2a. Database N flows'!$P:$P,AB$15)</f>
        <v>9.6</v>
      </c>
      <c r="AC20" s="293">
        <f>SUMIFS('2a. Database N flows'!$N:$N,'2a. Database N flows'!$G:$G,$B20,'2a. Database N flows'!$D:$D,"&lt;&gt;"&amp;$B20,'2a. Database N flows'!$M:$M,AC$16,'2a. Database N flows'!$P:$P,AC$15)</f>
        <v>0</v>
      </c>
      <c r="AD20" s="293">
        <f>SUMIFS('2a. Database N flows'!$N:$N,'2a. Database N flows'!$G:$G,$B20,'2a. Database N flows'!$D:$D,"&lt;&gt;"&amp;$B20,'2a. Database N flows'!$M:$M,AD$16,'2a. Database N flows'!$P:$P,AD$15)</f>
        <v>0</v>
      </c>
      <c r="AE20" s="293">
        <f>SUMIFS('2a. Database N flows'!$N:$N,'2a. Database N flows'!$G:$G,$B20,'2a. Database N flows'!$D:$D,"&lt;&gt;"&amp;$B20,'2a. Database N flows'!$M:$M,AE$16,'2a. Database N flows'!$P:$P,AE$15)</f>
        <v>0</v>
      </c>
      <c r="AF20" s="293">
        <f>SUMIFS('2a. Database N flows'!$N:$N,'2a. Database N flows'!$G:$G,$B20,'2a. Database N flows'!$D:$D,"&lt;&gt;"&amp;$B20,'2a. Database N flows'!$M:$M,AF$16,'2a. Database N flows'!$P:$P,AF$15)</f>
        <v>0</v>
      </c>
      <c r="AG20" s="293">
        <f>SUMIFS('2a. Database N flows'!$N:$N,'2a. Database N flows'!$G:$G,$B20,'2a. Database N flows'!$D:$D,"&lt;&gt;"&amp;$B20,'2a. Database N flows'!$M:$M,AG$16,'2a. Database N flows'!$P:$P,AG$15)</f>
        <v>0</v>
      </c>
      <c r="AH20" s="293">
        <f>SUMIFS('2a. Database N flows'!$N:$N,'2a. Database N flows'!$G:$G,$B20,'2a. Database N flows'!$D:$D,"&lt;&gt;"&amp;$B20,'2a. Database N flows'!$M:$M,AH$16,'2a. Database N flows'!$P:$P,AH$15)</f>
        <v>0</v>
      </c>
      <c r="AI20" s="293">
        <f>SUMIFS('2a. Database N flows'!$N:$N,'2a. Database N flows'!$G:$G,$B20,'2a. Database N flows'!$D:$D,"&lt;&gt;"&amp;$B20,'2a. Database N flows'!$M:$M,AI$16,'2a. Database N flows'!$P:$P,AI$15)</f>
        <v>0</v>
      </c>
      <c r="AJ20" s="296">
        <f>SUMIFS('2a. Database N flows'!$N:$N,'2a. Database N flows'!$G:$G,$B20,'2a. Database N flows'!$D:$D,"&lt;&gt;"&amp;$B20,'2a. Database N flows'!$P:$P,AJ$15)</f>
        <v>0</v>
      </c>
      <c r="AK20" s="293">
        <f>SUMIFS('2a. Database N flows'!$N:$N,'2a. Database N flows'!$G:$G,$B20,'2a. Database N flows'!$D:$D,"&lt;&gt;"&amp;$B20,'2a. Database N flows'!$M:$M,AK$16,'2a. Database N flows'!$P:$P,AK$15)</f>
        <v>0</v>
      </c>
      <c r="AL20" s="293">
        <f>SUMIFS('2a. Database N flows'!$N:$N,'2a. Database N flows'!$G:$G,$B20,'2a. Database N flows'!$D:$D,"&lt;&gt;"&amp;$B20,'2a. Database N flows'!$M:$M,AL$16,'2a. Database N flows'!$P:$P,AL$15)</f>
        <v>0</v>
      </c>
      <c r="AM20" s="293">
        <f>SUMIFS('2a. Database N flows'!$N:$N,'2a. Database N flows'!$G:$G,$B20,'2a. Database N flows'!$D:$D,"&lt;&gt;"&amp;$B20,'2a. Database N flows'!$M:$M,AM$16,'2a. Database N flows'!$P:$P,AM$15)</f>
        <v>0</v>
      </c>
      <c r="AN20" s="293">
        <f>SUMIFS('2a. Database N flows'!$N:$N,'2a. Database N flows'!$G:$G,$B20,'2a. Database N flows'!$D:$D,"&lt;&gt;"&amp;$B20,'2a. Database N flows'!$M:$M,AN$16,'2a. Database N flows'!$P:$P,AN$15)</f>
        <v>0</v>
      </c>
      <c r="AO20" s="293">
        <f>SUMIFS('2a. Database N flows'!$N:$N,'2a. Database N flows'!$G:$G,$B20,'2a. Database N flows'!$D:$D,"&lt;&gt;"&amp;$B20,'2a. Database N flows'!$M:$M,AO$16,'2a. Database N flows'!$P:$P,AO$15)</f>
        <v>0</v>
      </c>
      <c r="AP20" s="293">
        <f>SUMIFS('2a. Database N flows'!$N:$N,'2a. Database N flows'!$G:$G,$B20,'2a. Database N flows'!$D:$D,"&lt;&gt;"&amp;$B20,'2a. Database N flows'!$M:$M,AP$16,'2a. Database N flows'!$P:$P,AP$15)</f>
        <v>0</v>
      </c>
      <c r="AQ20" s="293">
        <f>SUMIFS('2a. Database N flows'!$N:$N,'2a. Database N flows'!$G:$G,$B20,'2a. Database N flows'!$D:$D,"&lt;&gt;"&amp;$B20,'2a. Database N flows'!$M:$M,AQ$16,'2a. Database N flows'!$P:$P,AQ$15)</f>
        <v>0</v>
      </c>
      <c r="AR20" s="296">
        <f>SUMIFS('2a. Database N flows'!$N:$N,'2a. Database N flows'!$G:$G,$B20,'2a. Database N flows'!$D:$D,"&lt;&gt;"&amp;$B20,'2a. Database N flows'!$P:$P,AR$15)</f>
        <v>0</v>
      </c>
      <c r="AS20" s="293">
        <f>SUMIFS('2a. Database N flows'!$N:$N,'2a. Database N flows'!$G:$G,$B20,'2a. Database N flows'!$D:$D,"&lt;&gt;"&amp;$B20,'2a. Database N flows'!$M:$M,AS$16,'2a. Database N flows'!$P:$P,AS$15)</f>
        <v>0</v>
      </c>
      <c r="AT20" s="293">
        <f>SUMIFS('2a. Database N flows'!$N:$N,'2a. Database N flows'!$G:$G,$B20,'2a. Database N flows'!$D:$D,"&lt;&gt;"&amp;$B20,'2a. Database N flows'!$M:$M,AT$16,'2a. Database N flows'!$P:$P,AT$15)</f>
        <v>0</v>
      </c>
      <c r="AU20" s="293">
        <f>SUMIFS('2a. Database N flows'!$N:$N,'2a. Database N flows'!$G:$G,$B20,'2a. Database N flows'!$D:$D,"&lt;&gt;"&amp;$B20,'2a. Database N flows'!$M:$M,AU$16,'2a. Database N flows'!$P:$P,AU$15)</f>
        <v>0</v>
      </c>
      <c r="AV20" s="293">
        <f>SUMIFS('2a. Database N flows'!$N:$N,'2a. Database N flows'!$G:$G,$B20,'2a. Database N flows'!$D:$D,"&lt;&gt;"&amp;$B20,'2a. Database N flows'!$M:$M,AV$16,'2a. Database N flows'!$P:$P,AV$15)</f>
        <v>0</v>
      </c>
      <c r="AW20" s="293">
        <f>SUMIFS('2a. Database N flows'!$N:$N,'2a. Database N flows'!$G:$G,$B20,'2a. Database N flows'!$D:$D,"&lt;&gt;"&amp;$B20,'2a. Database N flows'!$M:$M,AW$16,'2a. Database N flows'!$P:$P,AW$15)</f>
        <v>0</v>
      </c>
      <c r="AX20" s="293">
        <f>SUMIFS('2a. Database N flows'!$N:$N,'2a. Database N flows'!$G:$G,$B20,'2a. Database N flows'!$D:$D,"&lt;&gt;"&amp;$B20,'2a. Database N flows'!$M:$M,AX$16,'2a. Database N flows'!$P:$P,AX$15)</f>
        <v>0</v>
      </c>
      <c r="AY20" s="293">
        <f>SUMIFS('2a. Database N flows'!$N:$N,'2a. Database N flows'!$G:$G,$B20,'2a. Database N flows'!$D:$D,"&lt;&gt;"&amp;$B20,'2a. Database N flows'!$M:$M,AY$16,'2a. Database N flows'!$P:$P,AY$15)</f>
        <v>0</v>
      </c>
      <c r="AZ20" s="296">
        <f>SUMIFS('2a. Database N flows'!$N:$N,'2a. Database N flows'!$G:$G,$B20,'2a. Database N flows'!$D:$D,"&lt;&gt;"&amp;$B20,'2a. Database N flows'!$P:$P,AZ$15)</f>
        <v>0</v>
      </c>
      <c r="BA20" s="293">
        <f>SUMIFS('2a. Database N flows'!$N:$N,'2a. Database N flows'!$G:$G,$B20,'2a. Database N flows'!$D:$D,"&lt;&gt;"&amp;$B20,'2a. Database N flows'!$M:$M,BA$16,'2a. Database N flows'!$P:$P,BA$15)</f>
        <v>0</v>
      </c>
      <c r="BB20" s="293">
        <f>SUMIFS('2a. Database N flows'!$N:$N,'2a. Database N flows'!$G:$G,$B20,'2a. Database N flows'!$D:$D,"&lt;&gt;"&amp;$B20,'2a. Database N flows'!$M:$M,BB$16,'2a. Database N flows'!$P:$P,BB$15)</f>
        <v>0</v>
      </c>
      <c r="BC20" s="293">
        <f>SUMIFS('2a. Database N flows'!$N:$N,'2a. Database N flows'!$G:$G,$B20,'2a. Database N flows'!$D:$D,"&lt;&gt;"&amp;$B20,'2a. Database N flows'!$M:$M,BC$16,'2a. Database N flows'!$P:$P,BC$15)</f>
        <v>0</v>
      </c>
      <c r="BD20" s="293">
        <f>SUMIFS('2a. Database N flows'!$N:$N,'2a. Database N flows'!$G:$G,$B20,'2a. Database N flows'!$D:$D,"&lt;&gt;"&amp;$B20,'2a. Database N flows'!$M:$M,BD$16,'2a. Database N flows'!$P:$P,BD$15)</f>
        <v>0</v>
      </c>
      <c r="BE20" s="293">
        <f>SUMIFS('2a. Database N flows'!$N:$N,'2a. Database N flows'!$G:$G,$B20,'2a. Database N flows'!$D:$D,"&lt;&gt;"&amp;$B20,'2a. Database N flows'!$M:$M,BE$16,'2a. Database N flows'!$P:$P,BE$15)</f>
        <v>0</v>
      </c>
      <c r="BF20" s="293">
        <f>SUMIFS('2a. Database N flows'!$N:$N,'2a. Database N flows'!$G:$G,$B20,'2a. Database N flows'!$D:$D,"&lt;&gt;"&amp;$B20,'2a. Database N flows'!$M:$M,BF$16,'2a. Database N flows'!$P:$P,BF$15)</f>
        <v>0</v>
      </c>
      <c r="BG20" s="293">
        <f>SUMIFS('2a. Database N flows'!$N:$N,'2a. Database N flows'!$G:$G,$B20,'2a. Database N flows'!$D:$D,"&lt;&gt;"&amp;$B20,'2a. Database N flows'!$M:$M,BG$16,'2a. Database N flows'!$P:$P,BG$15)</f>
        <v>0</v>
      </c>
      <c r="BH20" s="296">
        <f>SUMIFS('2a. Database N flows'!$N:$N,'2a. Database N flows'!$G:$G,$B20,'2a. Database N flows'!$D:$D,"&lt;&gt;"&amp;$B20,'2a. Database N flows'!$P:$P,BH$15)</f>
        <v>0</v>
      </c>
      <c r="BI20" s="293">
        <f>SUMIFS('2a. Database N flows'!$N:$N,'2a. Database N flows'!$G:$G,$B20,'2a. Database N flows'!$D:$D,"&lt;&gt;"&amp;$B20,'2a. Database N flows'!$M:$M,BI$16,'2a. Database N flows'!$P:$P,BI$15)</f>
        <v>0</v>
      </c>
      <c r="BJ20" s="293">
        <f>SUMIFS('2a. Database N flows'!$N:$N,'2a. Database N flows'!$G:$G,$B20,'2a. Database N flows'!$D:$D,"&lt;&gt;"&amp;$B20,'2a. Database N flows'!$M:$M,BJ$16,'2a. Database N flows'!$P:$P,BJ$15)</f>
        <v>0</v>
      </c>
      <c r="BK20" s="293">
        <f>SUMIFS('2a. Database N flows'!$N:$N,'2a. Database N flows'!$G:$G,$B20,'2a. Database N flows'!$D:$D,"&lt;&gt;"&amp;$B20,'2a. Database N flows'!$M:$M,BK$16,'2a. Database N flows'!$P:$P,BK$15)</f>
        <v>0</v>
      </c>
      <c r="BL20" s="293">
        <f>SUMIFS('2a. Database N flows'!$N:$N,'2a. Database N flows'!$G:$G,$B20,'2a. Database N flows'!$D:$D,"&lt;&gt;"&amp;$B20,'2a. Database N flows'!$M:$M,BL$16,'2a. Database N flows'!$P:$P,BL$15)</f>
        <v>0</v>
      </c>
      <c r="BM20" s="293">
        <f>SUMIFS('2a. Database N flows'!$N:$N,'2a. Database N flows'!$G:$G,$B20,'2a. Database N flows'!$D:$D,"&lt;&gt;"&amp;$B20,'2a. Database N flows'!$M:$M,BM$16,'2a. Database N flows'!$P:$P,BM$15)</f>
        <v>0</v>
      </c>
      <c r="BN20" s="293">
        <f>SUMIFS('2a. Database N flows'!$N:$N,'2a. Database N flows'!$G:$G,$B20,'2a. Database N flows'!$D:$D,"&lt;&gt;"&amp;$B20,'2a. Database N flows'!$M:$M,BN$16,'2a. Database N flows'!$P:$P,BN$15)</f>
        <v>0</v>
      </c>
      <c r="BO20" s="293">
        <f>SUMIFS('2a. Database N flows'!$N:$N,'2a. Database N flows'!$G:$G,$B20,'2a. Database N flows'!$D:$D,"&lt;&gt;"&amp;$B20,'2a. Database N flows'!$M:$M,BO$16,'2a. Database N flows'!$P:$P,BO$15)</f>
        <v>0</v>
      </c>
      <c r="BP20" s="296">
        <f>SUMIFS('2a. Database N flows'!$N:$N,'2a. Database N flows'!$G:$G,$B20,'2a. Database N flows'!$D:$D,"&lt;&gt;"&amp;$B20,'2a. Database N flows'!$P:$P,BP$15)</f>
        <v>0</v>
      </c>
      <c r="BQ20" s="293">
        <f>SUMIFS('2a. Database N flows'!$N:$N,'2a. Database N flows'!$G:$G,$B20,'2a. Database N flows'!$D:$D,"&lt;&gt;"&amp;$B20,'2a. Database N flows'!$M:$M,BQ$16,'2a. Database N flows'!$P:$P,BQ$15)</f>
        <v>0</v>
      </c>
      <c r="BR20" s="293">
        <f>SUMIFS('2a. Database N flows'!$N:$N,'2a. Database N flows'!$G:$G,$B20,'2a. Database N flows'!$D:$D,"&lt;&gt;"&amp;$B20,'2a. Database N flows'!$M:$M,BR$16,'2a. Database N flows'!$P:$P,BR$15)</f>
        <v>0</v>
      </c>
      <c r="BS20" s="293">
        <f>SUMIFS('2a. Database N flows'!$N:$N,'2a. Database N flows'!$G:$G,$B20,'2a. Database N flows'!$D:$D,"&lt;&gt;"&amp;$B20,'2a. Database N flows'!$M:$M,BS$16,'2a. Database N flows'!$P:$P,BS$15)</f>
        <v>0</v>
      </c>
      <c r="BT20" s="293">
        <f>SUMIFS('2a. Database N flows'!$N:$N,'2a. Database N flows'!$G:$G,$B20,'2a. Database N flows'!$D:$D,"&lt;&gt;"&amp;$B20,'2a. Database N flows'!$M:$M,BT$16,'2a. Database N flows'!$P:$P,BT$15)</f>
        <v>0</v>
      </c>
      <c r="BU20" s="293">
        <f>SUMIFS('2a. Database N flows'!$N:$N,'2a. Database N flows'!$G:$G,$B20,'2a. Database N flows'!$D:$D,"&lt;&gt;"&amp;$B20,'2a. Database N flows'!$M:$M,BU$16,'2a. Database N flows'!$P:$P,BU$15)</f>
        <v>0</v>
      </c>
      <c r="BV20" s="293">
        <f>SUMIFS('2a. Database N flows'!$N:$N,'2a. Database N flows'!$G:$G,$B20,'2a. Database N flows'!$D:$D,"&lt;&gt;"&amp;$B20,'2a. Database N flows'!$M:$M,BV$16,'2a. Database N flows'!$P:$P,BV$15)</f>
        <v>0</v>
      </c>
      <c r="BW20" s="293">
        <f>SUMIFS('2a. Database N flows'!$N:$N,'2a. Database N flows'!$G:$G,$B20,'2a. Database N flows'!$D:$D,"&lt;&gt;"&amp;$B20,'2a. Database N flows'!$M:$M,BW$16,'2a. Database N flows'!$P:$P,BW$15)</f>
        <v>0</v>
      </c>
      <c r="BX20" s="296">
        <f>SUMIFS('2a. Database N flows'!$N:$N,'2a. Database N flows'!$G:$G,$B20,'2a. Database N flows'!$D:$D,"&lt;&gt;"&amp;$B20,'2a. Database N flows'!$P:$P,BX$15)</f>
        <v>0</v>
      </c>
      <c r="BY20" s="293">
        <f>SUMIFS('2a. Database N flows'!$N:$N,'2a. Database N flows'!$G:$G,$B20,'2a. Database N flows'!$D:$D,"&lt;&gt;"&amp;$B20,'2a. Database N flows'!$M:$M,BY$16,'2a. Database N flows'!$P:$P,BY$15)</f>
        <v>0</v>
      </c>
      <c r="BZ20" s="293">
        <f>SUMIFS('2a. Database N flows'!$N:$N,'2a. Database N flows'!$G:$G,$B20,'2a. Database N flows'!$D:$D,"&lt;&gt;"&amp;$B20,'2a. Database N flows'!$M:$M,BZ$16,'2a. Database N flows'!$P:$P,BZ$15)</f>
        <v>0</v>
      </c>
      <c r="CA20" s="293">
        <f>SUMIFS('2a. Database N flows'!$N:$N,'2a. Database N flows'!$G:$G,$B20,'2a. Database N flows'!$D:$D,"&lt;&gt;"&amp;$B20,'2a. Database N flows'!$M:$M,CA$16,'2a. Database N flows'!$P:$P,CA$15)</f>
        <v>0</v>
      </c>
      <c r="CB20" s="293">
        <f>SUMIFS('2a. Database N flows'!$N:$N,'2a. Database N flows'!$G:$G,$B20,'2a. Database N flows'!$D:$D,"&lt;&gt;"&amp;$B20,'2a. Database N flows'!$M:$M,CB$16,'2a. Database N flows'!$P:$P,CB$15)</f>
        <v>0</v>
      </c>
      <c r="CC20" s="293">
        <f>SUMIFS('2a. Database N flows'!$N:$N,'2a. Database N flows'!$G:$G,$B20,'2a. Database N flows'!$D:$D,"&lt;&gt;"&amp;$B20,'2a. Database N flows'!$M:$M,CC$16,'2a. Database N flows'!$P:$P,CC$15)</f>
        <v>0</v>
      </c>
      <c r="CD20" s="293">
        <f>SUMIFS('2a. Database N flows'!$N:$N,'2a. Database N flows'!$G:$G,$B20,'2a. Database N flows'!$D:$D,"&lt;&gt;"&amp;$B20,'2a. Database N flows'!$M:$M,CD$16,'2a. Database N flows'!$P:$P,CD$15)</f>
        <v>0</v>
      </c>
      <c r="CE20" s="293">
        <f>SUMIFS('2a. Database N flows'!$N:$N,'2a. Database N flows'!$G:$G,$B20,'2a. Database N flows'!$D:$D,"&lt;&gt;"&amp;$B20,'2a. Database N flows'!$M:$M,CE$16,'2a. Database N flows'!$P:$P,CE$15)</f>
        <v>0</v>
      </c>
      <c r="CF20" s="296">
        <f>SUMIFS('2a. Database N flows'!$N:$N,'2a. Database N flows'!$G:$G,$B20,'2a. Database N flows'!$D:$D,"&lt;&gt;"&amp;$B20,'2a. Database N flows'!$P:$P,CF$15)</f>
        <v>0</v>
      </c>
      <c r="CG20" s="293">
        <f>SUMIFS('2a. Database N flows'!$N:$N,'2a. Database N flows'!$G:$G,$B20,'2a. Database N flows'!$D:$D,"&lt;&gt;"&amp;$B20,'2a. Database N flows'!$M:$M,CG$16,'2a. Database N flows'!$P:$P,CG$15)</f>
        <v>0</v>
      </c>
      <c r="CH20" s="293">
        <f>SUMIFS('2a. Database N flows'!$N:$N,'2a. Database N flows'!$G:$G,$B20,'2a. Database N flows'!$D:$D,"&lt;&gt;"&amp;$B20,'2a. Database N flows'!$M:$M,CH$16,'2a. Database N flows'!$P:$P,CH$15)</f>
        <v>0</v>
      </c>
      <c r="CI20" s="293">
        <f>SUMIFS('2a. Database N flows'!$N:$N,'2a. Database N flows'!$G:$G,$B20,'2a. Database N flows'!$D:$D,"&lt;&gt;"&amp;$B20,'2a. Database N flows'!$M:$M,CI$16,'2a. Database N flows'!$P:$P,CI$15)</f>
        <v>0</v>
      </c>
      <c r="CJ20" s="293">
        <f>SUMIFS('2a. Database N flows'!$N:$N,'2a. Database N flows'!$G:$G,$B20,'2a. Database N flows'!$D:$D,"&lt;&gt;"&amp;$B20,'2a. Database N flows'!$M:$M,CJ$16,'2a. Database N flows'!$P:$P,CJ$15)</f>
        <v>0</v>
      </c>
      <c r="CK20" s="293">
        <f>SUMIFS('2a. Database N flows'!$N:$N,'2a. Database N flows'!$G:$G,$B20,'2a. Database N flows'!$D:$D,"&lt;&gt;"&amp;$B20,'2a. Database N flows'!$M:$M,CK$16,'2a. Database N flows'!$P:$P,CK$15)</f>
        <v>0</v>
      </c>
      <c r="CL20" s="293">
        <f>SUMIFS('2a. Database N flows'!$N:$N,'2a. Database N flows'!$G:$G,$B20,'2a. Database N flows'!$D:$D,"&lt;&gt;"&amp;$B20,'2a. Database N flows'!$M:$M,CL$16,'2a. Database N flows'!$P:$P,CL$15)</f>
        <v>0</v>
      </c>
      <c r="CM20" s="293">
        <f>SUMIFS('2a. Database N flows'!$N:$N,'2a. Database N flows'!$G:$G,$B20,'2a. Database N flows'!$D:$D,"&lt;&gt;"&amp;$B20,'2a. Database N flows'!$M:$M,CM$16,'2a. Database N flows'!$P:$P,CM$15)</f>
        <v>0</v>
      </c>
      <c r="CN20" s="296">
        <f>SUMIFS('2a. Database N flows'!$N:$N,'2a. Database N flows'!$G:$G,$B20,'2a. Database N flows'!$D:$D,"&lt;&gt;"&amp;$B20,'2a. Database N flows'!$P:$P,CN$15)</f>
        <v>0</v>
      </c>
      <c r="CO20" s="293">
        <f>SUMIFS('2a. Database N flows'!$N:$N,'2a. Database N flows'!$G:$G,$B20,'2a. Database N flows'!$D:$D,"&lt;&gt;"&amp;$B20,'2a. Database N flows'!$M:$M,CO$16,'2a. Database N flows'!$P:$P,CO$15)</f>
        <v>0</v>
      </c>
      <c r="CP20" s="293">
        <f>SUMIFS('2a. Database N flows'!$N:$N,'2a. Database N flows'!$G:$G,$B20,'2a. Database N flows'!$D:$D,"&lt;&gt;"&amp;$B20,'2a. Database N flows'!$M:$M,CP$16,'2a. Database N flows'!$P:$P,CP$15)</f>
        <v>0</v>
      </c>
      <c r="CQ20" s="293">
        <f>SUMIFS('2a. Database N flows'!$N:$N,'2a. Database N flows'!$G:$G,$B20,'2a. Database N flows'!$D:$D,"&lt;&gt;"&amp;$B20,'2a. Database N flows'!$M:$M,CQ$16,'2a. Database N flows'!$P:$P,CQ$15)</f>
        <v>0</v>
      </c>
      <c r="CR20" s="293">
        <f>SUMIFS('2a. Database N flows'!$N:$N,'2a. Database N flows'!$G:$G,$B20,'2a. Database N flows'!$D:$D,"&lt;&gt;"&amp;$B20,'2a. Database N flows'!$M:$M,CR$16,'2a. Database N flows'!$P:$P,CR$15)</f>
        <v>0</v>
      </c>
      <c r="CS20" s="293">
        <f>SUMIFS('2a. Database N flows'!$N:$N,'2a. Database N flows'!$G:$G,$B20,'2a. Database N flows'!$D:$D,"&lt;&gt;"&amp;$B20,'2a. Database N flows'!$M:$M,CS$16,'2a. Database N flows'!$P:$P,CS$15)</f>
        <v>0</v>
      </c>
      <c r="CT20" s="293">
        <f>SUMIFS('2a. Database N flows'!$N:$N,'2a. Database N flows'!$G:$G,$B20,'2a. Database N flows'!$D:$D,"&lt;&gt;"&amp;$B20,'2a. Database N flows'!$M:$M,CT$16,'2a. Database N flows'!$P:$P,CT$15)</f>
        <v>0</v>
      </c>
      <c r="CU20" s="293">
        <f>SUMIFS('2a. Database N flows'!$N:$N,'2a. Database N flows'!$G:$G,$B20,'2a. Database N flows'!$D:$D,"&lt;&gt;"&amp;$B20,'2a. Database N flows'!$M:$M,CU$16,'2a. Database N flows'!$P:$P,CU$15)</f>
        <v>0</v>
      </c>
      <c r="CV20" s="296">
        <f>SUMIFS('2a. Database N flows'!$N:$N,'2a. Database N flows'!$G:$G,$B20,'2a. Database N flows'!$D:$D,"&lt;&gt;"&amp;$B20,'2a. Database N flows'!$P:$P,CV$15)</f>
        <v>0</v>
      </c>
      <c r="CY20" s="410"/>
    </row>
    <row r="21" spans="2:103" x14ac:dyDescent="0.25">
      <c r="B21" s="403" t="s">
        <v>892</v>
      </c>
      <c r="D21" s="292" t="s">
        <v>891</v>
      </c>
      <c r="E21" s="293">
        <f>SUMIFS('2a. Database N flows'!$N:$N,'2a. Database N flows'!$G:$G,$B21,'2a. Database N flows'!$D:$D,"&lt;&gt;"&amp;$B21,'2a. Database N flows'!$M:$M,E$16,'2a. Database N flows'!$P:$P,E$15)</f>
        <v>0</v>
      </c>
      <c r="F21" s="293">
        <f>SUMIFS('2a. Database N flows'!$N:$N,'2a. Database N flows'!$G:$G,$B21,'2a. Database N flows'!$D:$D,"&lt;&gt;"&amp;$B21,'2a. Database N flows'!$M:$M,F$16,'2a. Database N flows'!$P:$P,F$15)</f>
        <v>0</v>
      </c>
      <c r="G21" s="293">
        <f>SUMIFS('2a. Database N flows'!$N:$N,'2a. Database N flows'!$G:$G,$B21,'2a. Database N flows'!$D:$D,"&lt;&gt;"&amp;$B21,'2a. Database N flows'!$M:$M,G$16,'2a. Database N flows'!$P:$P,G$15)</f>
        <v>0</v>
      </c>
      <c r="H21" s="293">
        <f>SUMIFS('2a. Database N flows'!$N:$N,'2a. Database N flows'!$G:$G,$B21,'2a. Database N flows'!$D:$D,"&lt;&gt;"&amp;$B21,'2a. Database N flows'!$M:$M,H$16,'2a. Database N flows'!$P:$P,H$15)</f>
        <v>15</v>
      </c>
      <c r="I21" s="293">
        <f>SUMIFS('2a. Database N flows'!$N:$N,'2a. Database N flows'!$G:$G,$B21,'2a. Database N flows'!$D:$D,"&lt;&gt;"&amp;$B21,'2a. Database N flows'!$M:$M,I$16,'2a. Database N flows'!$P:$P,I$15)</f>
        <v>0</v>
      </c>
      <c r="J21" s="293">
        <f>SUMIFS('2a. Database N flows'!$N:$N,'2a. Database N flows'!$G:$G,$B21,'2a. Database N flows'!$D:$D,"&lt;&gt;"&amp;$B21,'2a. Database N flows'!$M:$M,J$16,'2a. Database N flows'!$P:$P,J$15)</f>
        <v>0</v>
      </c>
      <c r="K21" s="293">
        <f>SUMIFS('2a. Database N flows'!$N:$N,'2a. Database N flows'!$G:$G,$B21,'2a. Database N flows'!$D:$D,"&lt;&gt;"&amp;$B21,'2a. Database N flows'!$M:$M,K$16,'2a. Database N flows'!$P:$P,K$15)</f>
        <v>0</v>
      </c>
      <c r="L21" s="296">
        <f>SUMIFS('2a. Database N flows'!$N:$N,'2a. Database N flows'!$G:$G,$B21,'2a. Database N flows'!$D:$D,"&lt;&gt;"&amp;$B21,'2a. Database N flows'!$P:$P,L$15)</f>
        <v>15</v>
      </c>
      <c r="M21" s="293">
        <f>SUMIFS('2a. Database N flows'!$N:$N,'2a. Database N flows'!$G:$G,$B21,'2a. Database N flows'!$D:$D,"&lt;&gt;"&amp;$B21,'2a. Database N flows'!$M:$M,M$16,'2a. Database N flows'!$P:$P,M$15)</f>
        <v>0</v>
      </c>
      <c r="N21" s="293">
        <f>SUMIFS('2a. Database N flows'!$N:$N,'2a. Database N flows'!$G:$G,$B21,'2a. Database N flows'!$D:$D,"&lt;&gt;"&amp;$B21,'2a. Database N flows'!$M:$M,N$16,'2a. Database N flows'!$P:$P,N$15)</f>
        <v>0</v>
      </c>
      <c r="O21" s="293">
        <f>SUMIFS('2a. Database N flows'!$N:$N,'2a. Database N flows'!$G:$G,$B21,'2a. Database N flows'!$D:$D,"&lt;&gt;"&amp;$B21,'2a. Database N flows'!$M:$M,O$16,'2a. Database N flows'!$P:$P,O$15)</f>
        <v>0</v>
      </c>
      <c r="P21" s="293">
        <f>SUMIFS('2a. Database N flows'!$N:$N,'2a. Database N flows'!$G:$G,$B21,'2a. Database N flows'!$D:$D,"&lt;&gt;"&amp;$B21,'2a. Database N flows'!$M:$M,P$16,'2a. Database N flows'!$P:$P,P$15)</f>
        <v>12</v>
      </c>
      <c r="Q21" s="293">
        <f>SUMIFS('2a. Database N flows'!$N:$N,'2a. Database N flows'!$G:$G,$B21,'2a. Database N flows'!$D:$D,"&lt;&gt;"&amp;$B21,'2a. Database N flows'!$M:$M,Q$16,'2a. Database N flows'!$P:$P,Q$15)</f>
        <v>0</v>
      </c>
      <c r="R21" s="293">
        <f>SUMIFS('2a. Database N flows'!$N:$N,'2a. Database N flows'!$G:$G,$B21,'2a. Database N flows'!$D:$D,"&lt;&gt;"&amp;$B21,'2a. Database N flows'!$M:$M,R$16,'2a. Database N flows'!$P:$P,R$15)</f>
        <v>0</v>
      </c>
      <c r="S21" s="293">
        <f>SUMIFS('2a. Database N flows'!$N:$N,'2a. Database N flows'!$G:$G,$B21,'2a. Database N flows'!$D:$D,"&lt;&gt;"&amp;$B21,'2a. Database N flows'!$M:$M,S$16,'2a. Database N flows'!$P:$P,S$15)</f>
        <v>0</v>
      </c>
      <c r="T21" s="296">
        <f>SUMIFS('2a. Database N flows'!$N:$N,'2a. Database N flows'!$G:$G,$B21,'2a. Database N flows'!$D:$D,"&lt;&gt;"&amp;$B21,'2a. Database N flows'!$P:$P,T$15)</f>
        <v>12</v>
      </c>
      <c r="U21" s="293">
        <f>SUMIFS('2a. Database N flows'!$N:$N,'2a. Database N flows'!$G:$G,$B21,'2a. Database N flows'!$D:$D,"&lt;&gt;"&amp;$B21,'2a. Database N flows'!$M:$M,U$16,'2a. Database N flows'!$P:$P,U$15)</f>
        <v>0</v>
      </c>
      <c r="V21" s="293">
        <f>SUMIFS('2a. Database N flows'!$N:$N,'2a. Database N flows'!$G:$G,$B21,'2a. Database N flows'!$D:$D,"&lt;&gt;"&amp;$B21,'2a. Database N flows'!$M:$M,V$16,'2a. Database N flows'!$P:$P,V$15)</f>
        <v>0</v>
      </c>
      <c r="W21" s="293">
        <f>SUMIFS('2a. Database N flows'!$N:$N,'2a. Database N flows'!$G:$G,$B21,'2a. Database N flows'!$D:$D,"&lt;&gt;"&amp;$B21,'2a. Database N flows'!$M:$M,W$16,'2a. Database N flows'!$P:$P,W$15)</f>
        <v>0</v>
      </c>
      <c r="X21" s="293">
        <f>SUMIFS('2a. Database N flows'!$N:$N,'2a. Database N flows'!$G:$G,$B21,'2a. Database N flows'!$D:$D,"&lt;&gt;"&amp;$B21,'2a. Database N flows'!$M:$M,X$16,'2a. Database N flows'!$P:$P,X$15)</f>
        <v>9.6</v>
      </c>
      <c r="Y21" s="293">
        <f>SUMIFS('2a. Database N flows'!$N:$N,'2a. Database N flows'!$G:$G,$B21,'2a. Database N flows'!$D:$D,"&lt;&gt;"&amp;$B21,'2a. Database N flows'!$M:$M,Y$16,'2a. Database N flows'!$P:$P,Y$15)</f>
        <v>0</v>
      </c>
      <c r="Z21" s="293">
        <f>SUMIFS('2a. Database N flows'!$N:$N,'2a. Database N flows'!$G:$G,$B21,'2a. Database N flows'!$D:$D,"&lt;&gt;"&amp;$B21,'2a. Database N flows'!$M:$M,Z$16,'2a. Database N flows'!$P:$P,Z$15)</f>
        <v>0</v>
      </c>
      <c r="AA21" s="293">
        <f>SUMIFS('2a. Database N flows'!$N:$N,'2a. Database N flows'!$G:$G,$B21,'2a. Database N flows'!$D:$D,"&lt;&gt;"&amp;$B21,'2a. Database N flows'!$M:$M,AA$16,'2a. Database N flows'!$P:$P,AA$15)</f>
        <v>0</v>
      </c>
      <c r="AB21" s="296">
        <f>SUMIFS('2a. Database N flows'!$N:$N,'2a. Database N flows'!$G:$G,$B21,'2a. Database N flows'!$D:$D,"&lt;&gt;"&amp;$B21,'2a. Database N flows'!$P:$P,AB$15)</f>
        <v>9.6</v>
      </c>
      <c r="AC21" s="293">
        <f>SUMIFS('2a. Database N flows'!$N:$N,'2a. Database N flows'!$G:$G,$B21,'2a. Database N flows'!$D:$D,"&lt;&gt;"&amp;$B21,'2a. Database N flows'!$M:$M,AC$16,'2a. Database N flows'!$P:$P,AC$15)</f>
        <v>0</v>
      </c>
      <c r="AD21" s="293">
        <f>SUMIFS('2a. Database N flows'!$N:$N,'2a. Database N flows'!$G:$G,$B21,'2a. Database N flows'!$D:$D,"&lt;&gt;"&amp;$B21,'2a. Database N flows'!$M:$M,AD$16,'2a. Database N flows'!$P:$P,AD$15)</f>
        <v>0</v>
      </c>
      <c r="AE21" s="293">
        <f>SUMIFS('2a. Database N flows'!$N:$N,'2a. Database N flows'!$G:$G,$B21,'2a. Database N flows'!$D:$D,"&lt;&gt;"&amp;$B21,'2a. Database N flows'!$M:$M,AE$16,'2a. Database N flows'!$P:$P,AE$15)</f>
        <v>0</v>
      </c>
      <c r="AF21" s="293">
        <f>SUMIFS('2a. Database N flows'!$N:$N,'2a. Database N flows'!$G:$G,$B21,'2a. Database N flows'!$D:$D,"&lt;&gt;"&amp;$B21,'2a. Database N flows'!$M:$M,AF$16,'2a. Database N flows'!$P:$P,AF$15)</f>
        <v>0</v>
      </c>
      <c r="AG21" s="293">
        <f>SUMIFS('2a. Database N flows'!$N:$N,'2a. Database N flows'!$G:$G,$B21,'2a. Database N flows'!$D:$D,"&lt;&gt;"&amp;$B21,'2a. Database N flows'!$M:$M,AG$16,'2a. Database N flows'!$P:$P,AG$15)</f>
        <v>0</v>
      </c>
      <c r="AH21" s="293">
        <f>SUMIFS('2a. Database N flows'!$N:$N,'2a. Database N flows'!$G:$G,$B21,'2a. Database N flows'!$D:$D,"&lt;&gt;"&amp;$B21,'2a. Database N flows'!$M:$M,AH$16,'2a. Database N flows'!$P:$P,AH$15)</f>
        <v>0</v>
      </c>
      <c r="AI21" s="293">
        <f>SUMIFS('2a. Database N flows'!$N:$N,'2a. Database N flows'!$G:$G,$B21,'2a. Database N flows'!$D:$D,"&lt;&gt;"&amp;$B21,'2a. Database N flows'!$M:$M,AI$16,'2a. Database N flows'!$P:$P,AI$15)</f>
        <v>0</v>
      </c>
      <c r="AJ21" s="296">
        <f>SUMIFS('2a. Database N flows'!$N:$N,'2a. Database N flows'!$G:$G,$B21,'2a. Database N flows'!$D:$D,"&lt;&gt;"&amp;$B21,'2a. Database N flows'!$P:$P,AJ$15)</f>
        <v>0</v>
      </c>
      <c r="AK21" s="293">
        <f>SUMIFS('2a. Database N flows'!$N:$N,'2a. Database N flows'!$G:$G,$B21,'2a. Database N flows'!$D:$D,"&lt;&gt;"&amp;$B21,'2a. Database N flows'!$M:$M,AK$16,'2a. Database N flows'!$P:$P,AK$15)</f>
        <v>0</v>
      </c>
      <c r="AL21" s="293">
        <f>SUMIFS('2a. Database N flows'!$N:$N,'2a. Database N flows'!$G:$G,$B21,'2a. Database N flows'!$D:$D,"&lt;&gt;"&amp;$B21,'2a. Database N flows'!$M:$M,AL$16,'2a. Database N flows'!$P:$P,AL$15)</f>
        <v>0</v>
      </c>
      <c r="AM21" s="293">
        <f>SUMIFS('2a. Database N flows'!$N:$N,'2a. Database N flows'!$G:$G,$B21,'2a. Database N flows'!$D:$D,"&lt;&gt;"&amp;$B21,'2a. Database N flows'!$M:$M,AM$16,'2a. Database N flows'!$P:$P,AM$15)</f>
        <v>0</v>
      </c>
      <c r="AN21" s="293">
        <f>SUMIFS('2a. Database N flows'!$N:$N,'2a. Database N flows'!$G:$G,$B21,'2a. Database N flows'!$D:$D,"&lt;&gt;"&amp;$B21,'2a. Database N flows'!$M:$M,AN$16,'2a. Database N flows'!$P:$P,AN$15)</f>
        <v>0</v>
      </c>
      <c r="AO21" s="293">
        <f>SUMIFS('2a. Database N flows'!$N:$N,'2a. Database N flows'!$G:$G,$B21,'2a. Database N flows'!$D:$D,"&lt;&gt;"&amp;$B21,'2a. Database N flows'!$M:$M,AO$16,'2a. Database N flows'!$P:$P,AO$15)</f>
        <v>0</v>
      </c>
      <c r="AP21" s="293">
        <f>SUMIFS('2a. Database N flows'!$N:$N,'2a. Database N flows'!$G:$G,$B21,'2a. Database N flows'!$D:$D,"&lt;&gt;"&amp;$B21,'2a. Database N flows'!$M:$M,AP$16,'2a. Database N flows'!$P:$P,AP$15)</f>
        <v>0</v>
      </c>
      <c r="AQ21" s="293">
        <f>SUMIFS('2a. Database N flows'!$N:$N,'2a. Database N flows'!$G:$G,$B21,'2a. Database N flows'!$D:$D,"&lt;&gt;"&amp;$B21,'2a. Database N flows'!$M:$M,AQ$16,'2a. Database N flows'!$P:$P,AQ$15)</f>
        <v>0</v>
      </c>
      <c r="AR21" s="296">
        <f>SUMIFS('2a. Database N flows'!$N:$N,'2a. Database N flows'!$G:$G,$B21,'2a. Database N flows'!$D:$D,"&lt;&gt;"&amp;$B21,'2a. Database N flows'!$P:$P,AR$15)</f>
        <v>0</v>
      </c>
      <c r="AS21" s="293">
        <f>SUMIFS('2a. Database N flows'!$N:$N,'2a. Database N flows'!$G:$G,$B21,'2a. Database N flows'!$D:$D,"&lt;&gt;"&amp;$B21,'2a. Database N flows'!$M:$M,AS$16,'2a. Database N flows'!$P:$P,AS$15)</f>
        <v>0</v>
      </c>
      <c r="AT21" s="293">
        <f>SUMIFS('2a. Database N flows'!$N:$N,'2a. Database N flows'!$G:$G,$B21,'2a. Database N flows'!$D:$D,"&lt;&gt;"&amp;$B21,'2a. Database N flows'!$M:$M,AT$16,'2a. Database N flows'!$P:$P,AT$15)</f>
        <v>0</v>
      </c>
      <c r="AU21" s="293">
        <f>SUMIFS('2a. Database N flows'!$N:$N,'2a. Database N flows'!$G:$G,$B21,'2a. Database N flows'!$D:$D,"&lt;&gt;"&amp;$B21,'2a. Database N flows'!$M:$M,AU$16,'2a. Database N flows'!$P:$P,AU$15)</f>
        <v>0</v>
      </c>
      <c r="AV21" s="293">
        <f>SUMIFS('2a. Database N flows'!$N:$N,'2a. Database N flows'!$G:$G,$B21,'2a. Database N flows'!$D:$D,"&lt;&gt;"&amp;$B21,'2a. Database N flows'!$M:$M,AV$16,'2a. Database N flows'!$P:$P,AV$15)</f>
        <v>0</v>
      </c>
      <c r="AW21" s="293">
        <f>SUMIFS('2a. Database N flows'!$N:$N,'2a. Database N flows'!$G:$G,$B21,'2a. Database N flows'!$D:$D,"&lt;&gt;"&amp;$B21,'2a. Database N flows'!$M:$M,AW$16,'2a. Database N flows'!$P:$P,AW$15)</f>
        <v>0</v>
      </c>
      <c r="AX21" s="293">
        <f>SUMIFS('2a. Database N flows'!$N:$N,'2a. Database N flows'!$G:$G,$B21,'2a. Database N flows'!$D:$D,"&lt;&gt;"&amp;$B21,'2a. Database N flows'!$M:$M,AX$16,'2a. Database N flows'!$P:$P,AX$15)</f>
        <v>0</v>
      </c>
      <c r="AY21" s="293">
        <f>SUMIFS('2a. Database N flows'!$N:$N,'2a. Database N flows'!$G:$G,$B21,'2a. Database N flows'!$D:$D,"&lt;&gt;"&amp;$B21,'2a. Database N flows'!$M:$M,AY$16,'2a. Database N flows'!$P:$P,AY$15)</f>
        <v>0</v>
      </c>
      <c r="AZ21" s="296">
        <f>SUMIFS('2a. Database N flows'!$N:$N,'2a. Database N flows'!$G:$G,$B21,'2a. Database N flows'!$D:$D,"&lt;&gt;"&amp;$B21,'2a. Database N flows'!$P:$P,AZ$15)</f>
        <v>0</v>
      </c>
      <c r="BA21" s="293">
        <f>SUMIFS('2a. Database N flows'!$N:$N,'2a. Database N flows'!$G:$G,$B21,'2a. Database N flows'!$D:$D,"&lt;&gt;"&amp;$B21,'2a. Database N flows'!$M:$M,BA$16,'2a. Database N flows'!$P:$P,BA$15)</f>
        <v>0</v>
      </c>
      <c r="BB21" s="293">
        <f>SUMIFS('2a. Database N flows'!$N:$N,'2a. Database N flows'!$G:$G,$B21,'2a. Database N flows'!$D:$D,"&lt;&gt;"&amp;$B21,'2a. Database N flows'!$M:$M,BB$16,'2a. Database N flows'!$P:$P,BB$15)</f>
        <v>0</v>
      </c>
      <c r="BC21" s="293">
        <f>SUMIFS('2a. Database N flows'!$N:$N,'2a. Database N flows'!$G:$G,$B21,'2a. Database N flows'!$D:$D,"&lt;&gt;"&amp;$B21,'2a. Database N flows'!$M:$M,BC$16,'2a. Database N flows'!$P:$P,BC$15)</f>
        <v>0</v>
      </c>
      <c r="BD21" s="293">
        <f>SUMIFS('2a. Database N flows'!$N:$N,'2a. Database N flows'!$G:$G,$B21,'2a. Database N flows'!$D:$D,"&lt;&gt;"&amp;$B21,'2a. Database N flows'!$M:$M,BD$16,'2a. Database N flows'!$P:$P,BD$15)</f>
        <v>0</v>
      </c>
      <c r="BE21" s="293">
        <f>SUMIFS('2a. Database N flows'!$N:$N,'2a. Database N flows'!$G:$G,$B21,'2a. Database N flows'!$D:$D,"&lt;&gt;"&amp;$B21,'2a. Database N flows'!$M:$M,BE$16,'2a. Database N flows'!$P:$P,BE$15)</f>
        <v>0</v>
      </c>
      <c r="BF21" s="293">
        <f>SUMIFS('2a. Database N flows'!$N:$N,'2a. Database N flows'!$G:$G,$B21,'2a. Database N flows'!$D:$D,"&lt;&gt;"&amp;$B21,'2a. Database N flows'!$M:$M,BF$16,'2a. Database N flows'!$P:$P,BF$15)</f>
        <v>0</v>
      </c>
      <c r="BG21" s="293">
        <f>SUMIFS('2a. Database N flows'!$N:$N,'2a. Database N flows'!$G:$G,$B21,'2a. Database N flows'!$D:$D,"&lt;&gt;"&amp;$B21,'2a. Database N flows'!$M:$M,BG$16,'2a. Database N flows'!$P:$P,BG$15)</f>
        <v>0</v>
      </c>
      <c r="BH21" s="296">
        <f>SUMIFS('2a. Database N flows'!$N:$N,'2a. Database N flows'!$G:$G,$B21,'2a. Database N flows'!$D:$D,"&lt;&gt;"&amp;$B21,'2a. Database N flows'!$P:$P,BH$15)</f>
        <v>0</v>
      </c>
      <c r="BI21" s="293">
        <f>SUMIFS('2a. Database N flows'!$N:$N,'2a. Database N flows'!$G:$G,$B21,'2a. Database N flows'!$D:$D,"&lt;&gt;"&amp;$B21,'2a. Database N flows'!$M:$M,BI$16,'2a. Database N flows'!$P:$P,BI$15)</f>
        <v>0</v>
      </c>
      <c r="BJ21" s="293">
        <f>SUMIFS('2a. Database N flows'!$N:$N,'2a. Database N flows'!$G:$G,$B21,'2a. Database N flows'!$D:$D,"&lt;&gt;"&amp;$B21,'2a. Database N flows'!$M:$M,BJ$16,'2a. Database N flows'!$P:$P,BJ$15)</f>
        <v>0</v>
      </c>
      <c r="BK21" s="293">
        <f>SUMIFS('2a. Database N flows'!$N:$N,'2a. Database N flows'!$G:$G,$B21,'2a. Database N flows'!$D:$D,"&lt;&gt;"&amp;$B21,'2a. Database N flows'!$M:$M,BK$16,'2a. Database N flows'!$P:$P,BK$15)</f>
        <v>0</v>
      </c>
      <c r="BL21" s="293">
        <f>SUMIFS('2a. Database N flows'!$N:$N,'2a. Database N flows'!$G:$G,$B21,'2a. Database N flows'!$D:$D,"&lt;&gt;"&amp;$B21,'2a. Database N flows'!$M:$M,BL$16,'2a. Database N flows'!$P:$P,BL$15)</f>
        <v>0</v>
      </c>
      <c r="BM21" s="293">
        <f>SUMIFS('2a. Database N flows'!$N:$N,'2a. Database N flows'!$G:$G,$B21,'2a. Database N flows'!$D:$D,"&lt;&gt;"&amp;$B21,'2a. Database N flows'!$M:$M,BM$16,'2a. Database N flows'!$P:$P,BM$15)</f>
        <v>0</v>
      </c>
      <c r="BN21" s="293">
        <f>SUMIFS('2a. Database N flows'!$N:$N,'2a. Database N flows'!$G:$G,$B21,'2a. Database N flows'!$D:$D,"&lt;&gt;"&amp;$B21,'2a. Database N flows'!$M:$M,BN$16,'2a. Database N flows'!$P:$P,BN$15)</f>
        <v>0</v>
      </c>
      <c r="BO21" s="293">
        <f>SUMIFS('2a. Database N flows'!$N:$N,'2a. Database N flows'!$G:$G,$B21,'2a. Database N flows'!$D:$D,"&lt;&gt;"&amp;$B21,'2a. Database N flows'!$M:$M,BO$16,'2a. Database N flows'!$P:$P,BO$15)</f>
        <v>0</v>
      </c>
      <c r="BP21" s="296">
        <f>SUMIFS('2a. Database N flows'!$N:$N,'2a. Database N flows'!$G:$G,$B21,'2a. Database N flows'!$D:$D,"&lt;&gt;"&amp;$B21,'2a. Database N flows'!$P:$P,BP$15)</f>
        <v>0</v>
      </c>
      <c r="BQ21" s="293">
        <f>SUMIFS('2a. Database N flows'!$N:$N,'2a. Database N flows'!$G:$G,$B21,'2a. Database N flows'!$D:$D,"&lt;&gt;"&amp;$B21,'2a. Database N flows'!$M:$M,BQ$16,'2a. Database N flows'!$P:$P,BQ$15)</f>
        <v>0</v>
      </c>
      <c r="BR21" s="293">
        <f>SUMIFS('2a. Database N flows'!$N:$N,'2a. Database N flows'!$G:$G,$B21,'2a. Database N flows'!$D:$D,"&lt;&gt;"&amp;$B21,'2a. Database N flows'!$M:$M,BR$16,'2a. Database N flows'!$P:$P,BR$15)</f>
        <v>0</v>
      </c>
      <c r="BS21" s="293">
        <f>SUMIFS('2a. Database N flows'!$N:$N,'2a. Database N flows'!$G:$G,$B21,'2a. Database N flows'!$D:$D,"&lt;&gt;"&amp;$B21,'2a. Database N flows'!$M:$M,BS$16,'2a. Database N flows'!$P:$P,BS$15)</f>
        <v>0</v>
      </c>
      <c r="BT21" s="293">
        <f>SUMIFS('2a. Database N flows'!$N:$N,'2a. Database N flows'!$G:$G,$B21,'2a. Database N flows'!$D:$D,"&lt;&gt;"&amp;$B21,'2a. Database N flows'!$M:$M,BT$16,'2a. Database N flows'!$P:$P,BT$15)</f>
        <v>0</v>
      </c>
      <c r="BU21" s="293">
        <f>SUMIFS('2a. Database N flows'!$N:$N,'2a. Database N flows'!$G:$G,$B21,'2a. Database N flows'!$D:$D,"&lt;&gt;"&amp;$B21,'2a. Database N flows'!$M:$M,BU$16,'2a. Database N flows'!$P:$P,BU$15)</f>
        <v>0</v>
      </c>
      <c r="BV21" s="293">
        <f>SUMIFS('2a. Database N flows'!$N:$N,'2a. Database N flows'!$G:$G,$B21,'2a. Database N flows'!$D:$D,"&lt;&gt;"&amp;$B21,'2a. Database N flows'!$M:$M,BV$16,'2a. Database N flows'!$P:$P,BV$15)</f>
        <v>0</v>
      </c>
      <c r="BW21" s="293">
        <f>SUMIFS('2a. Database N flows'!$N:$N,'2a. Database N flows'!$G:$G,$B21,'2a. Database N flows'!$D:$D,"&lt;&gt;"&amp;$B21,'2a. Database N flows'!$M:$M,BW$16,'2a. Database N flows'!$P:$P,BW$15)</f>
        <v>0</v>
      </c>
      <c r="BX21" s="296">
        <f>SUMIFS('2a. Database N flows'!$N:$N,'2a. Database N flows'!$G:$G,$B21,'2a. Database N flows'!$D:$D,"&lt;&gt;"&amp;$B21,'2a. Database N flows'!$P:$P,BX$15)</f>
        <v>0</v>
      </c>
      <c r="BY21" s="293">
        <f>SUMIFS('2a. Database N flows'!$N:$N,'2a. Database N flows'!$G:$G,$B21,'2a. Database N flows'!$D:$D,"&lt;&gt;"&amp;$B21,'2a. Database N flows'!$M:$M,BY$16,'2a. Database N flows'!$P:$P,BY$15)</f>
        <v>0</v>
      </c>
      <c r="BZ21" s="293">
        <f>SUMIFS('2a. Database N flows'!$N:$N,'2a. Database N flows'!$G:$G,$B21,'2a. Database N flows'!$D:$D,"&lt;&gt;"&amp;$B21,'2a. Database N flows'!$M:$M,BZ$16,'2a. Database N flows'!$P:$P,BZ$15)</f>
        <v>0</v>
      </c>
      <c r="CA21" s="293">
        <f>SUMIFS('2a. Database N flows'!$N:$N,'2a. Database N flows'!$G:$G,$B21,'2a. Database N flows'!$D:$D,"&lt;&gt;"&amp;$B21,'2a. Database N flows'!$M:$M,CA$16,'2a. Database N flows'!$P:$P,CA$15)</f>
        <v>0</v>
      </c>
      <c r="CB21" s="293">
        <f>SUMIFS('2a. Database N flows'!$N:$N,'2a. Database N flows'!$G:$G,$B21,'2a. Database N flows'!$D:$D,"&lt;&gt;"&amp;$B21,'2a. Database N flows'!$M:$M,CB$16,'2a. Database N flows'!$P:$P,CB$15)</f>
        <v>0</v>
      </c>
      <c r="CC21" s="293">
        <f>SUMIFS('2a. Database N flows'!$N:$N,'2a. Database N flows'!$G:$G,$B21,'2a. Database N flows'!$D:$D,"&lt;&gt;"&amp;$B21,'2a. Database N flows'!$M:$M,CC$16,'2a. Database N flows'!$P:$P,CC$15)</f>
        <v>0</v>
      </c>
      <c r="CD21" s="293">
        <f>SUMIFS('2a. Database N flows'!$N:$N,'2a. Database N flows'!$G:$G,$B21,'2a. Database N flows'!$D:$D,"&lt;&gt;"&amp;$B21,'2a. Database N flows'!$M:$M,CD$16,'2a. Database N flows'!$P:$P,CD$15)</f>
        <v>0</v>
      </c>
      <c r="CE21" s="293">
        <f>SUMIFS('2a. Database N flows'!$N:$N,'2a. Database N flows'!$G:$G,$B21,'2a. Database N flows'!$D:$D,"&lt;&gt;"&amp;$B21,'2a. Database N flows'!$M:$M,CE$16,'2a. Database N flows'!$P:$P,CE$15)</f>
        <v>0</v>
      </c>
      <c r="CF21" s="296">
        <f>SUMIFS('2a. Database N flows'!$N:$N,'2a. Database N flows'!$G:$G,$B21,'2a. Database N flows'!$D:$D,"&lt;&gt;"&amp;$B21,'2a. Database N flows'!$P:$P,CF$15)</f>
        <v>0</v>
      </c>
      <c r="CG21" s="293">
        <f>SUMIFS('2a. Database N flows'!$N:$N,'2a. Database N flows'!$G:$G,$B21,'2a. Database N flows'!$D:$D,"&lt;&gt;"&amp;$B21,'2a. Database N flows'!$M:$M,CG$16,'2a. Database N flows'!$P:$P,CG$15)</f>
        <v>0</v>
      </c>
      <c r="CH21" s="293">
        <f>SUMIFS('2a. Database N flows'!$N:$N,'2a. Database N flows'!$G:$G,$B21,'2a. Database N flows'!$D:$D,"&lt;&gt;"&amp;$B21,'2a. Database N flows'!$M:$M,CH$16,'2a. Database N flows'!$P:$P,CH$15)</f>
        <v>0</v>
      </c>
      <c r="CI21" s="293">
        <f>SUMIFS('2a. Database N flows'!$N:$N,'2a. Database N flows'!$G:$G,$B21,'2a. Database N flows'!$D:$D,"&lt;&gt;"&amp;$B21,'2a. Database N flows'!$M:$M,CI$16,'2a. Database N flows'!$P:$P,CI$15)</f>
        <v>0</v>
      </c>
      <c r="CJ21" s="293">
        <f>SUMIFS('2a. Database N flows'!$N:$N,'2a. Database N flows'!$G:$G,$B21,'2a. Database N flows'!$D:$D,"&lt;&gt;"&amp;$B21,'2a. Database N flows'!$M:$M,CJ$16,'2a. Database N flows'!$P:$P,CJ$15)</f>
        <v>0</v>
      </c>
      <c r="CK21" s="293">
        <f>SUMIFS('2a. Database N flows'!$N:$N,'2a. Database N flows'!$G:$G,$B21,'2a. Database N flows'!$D:$D,"&lt;&gt;"&amp;$B21,'2a. Database N flows'!$M:$M,CK$16,'2a. Database N flows'!$P:$P,CK$15)</f>
        <v>0</v>
      </c>
      <c r="CL21" s="293">
        <f>SUMIFS('2a. Database N flows'!$N:$N,'2a. Database N flows'!$G:$G,$B21,'2a. Database N flows'!$D:$D,"&lt;&gt;"&amp;$B21,'2a. Database N flows'!$M:$M,CL$16,'2a. Database N flows'!$P:$P,CL$15)</f>
        <v>0</v>
      </c>
      <c r="CM21" s="293">
        <f>SUMIFS('2a. Database N flows'!$N:$N,'2a. Database N flows'!$G:$G,$B21,'2a. Database N flows'!$D:$D,"&lt;&gt;"&amp;$B21,'2a. Database N flows'!$M:$M,CM$16,'2a. Database N flows'!$P:$P,CM$15)</f>
        <v>0</v>
      </c>
      <c r="CN21" s="296">
        <f>SUMIFS('2a. Database N flows'!$N:$N,'2a. Database N flows'!$G:$G,$B21,'2a. Database N flows'!$D:$D,"&lt;&gt;"&amp;$B21,'2a. Database N flows'!$P:$P,CN$15)</f>
        <v>0</v>
      </c>
      <c r="CO21" s="293">
        <f>SUMIFS('2a. Database N flows'!$N:$N,'2a. Database N flows'!$G:$G,$B21,'2a. Database N flows'!$D:$D,"&lt;&gt;"&amp;$B21,'2a. Database N flows'!$M:$M,CO$16,'2a. Database N flows'!$P:$P,CO$15)</f>
        <v>0</v>
      </c>
      <c r="CP21" s="293">
        <f>SUMIFS('2a. Database N flows'!$N:$N,'2a. Database N flows'!$G:$G,$B21,'2a. Database N flows'!$D:$D,"&lt;&gt;"&amp;$B21,'2a. Database N flows'!$M:$M,CP$16,'2a. Database N flows'!$P:$P,CP$15)</f>
        <v>0</v>
      </c>
      <c r="CQ21" s="293">
        <f>SUMIFS('2a. Database N flows'!$N:$N,'2a. Database N flows'!$G:$G,$B21,'2a. Database N flows'!$D:$D,"&lt;&gt;"&amp;$B21,'2a. Database N flows'!$M:$M,CQ$16,'2a. Database N flows'!$P:$P,CQ$15)</f>
        <v>0</v>
      </c>
      <c r="CR21" s="293">
        <f>SUMIFS('2a. Database N flows'!$N:$N,'2a. Database N flows'!$G:$G,$B21,'2a. Database N flows'!$D:$D,"&lt;&gt;"&amp;$B21,'2a. Database N flows'!$M:$M,CR$16,'2a. Database N flows'!$P:$P,CR$15)</f>
        <v>0</v>
      </c>
      <c r="CS21" s="293">
        <f>SUMIFS('2a. Database N flows'!$N:$N,'2a. Database N flows'!$G:$G,$B21,'2a. Database N flows'!$D:$D,"&lt;&gt;"&amp;$B21,'2a. Database N flows'!$M:$M,CS$16,'2a. Database N flows'!$P:$P,CS$15)</f>
        <v>0</v>
      </c>
      <c r="CT21" s="293">
        <f>SUMIFS('2a. Database N flows'!$N:$N,'2a. Database N flows'!$G:$G,$B21,'2a. Database N flows'!$D:$D,"&lt;&gt;"&amp;$B21,'2a. Database N flows'!$M:$M,CT$16,'2a. Database N flows'!$P:$P,CT$15)</f>
        <v>0</v>
      </c>
      <c r="CU21" s="293">
        <f>SUMIFS('2a. Database N flows'!$N:$N,'2a. Database N flows'!$G:$G,$B21,'2a. Database N flows'!$D:$D,"&lt;&gt;"&amp;$B21,'2a. Database N flows'!$M:$M,CU$16,'2a. Database N flows'!$P:$P,CU$15)</f>
        <v>0</v>
      </c>
      <c r="CV21" s="296">
        <f>SUMIFS('2a. Database N flows'!$N:$N,'2a. Database N flows'!$G:$G,$B21,'2a. Database N flows'!$D:$D,"&lt;&gt;"&amp;$B21,'2a. Database N flows'!$P:$P,CV$15)</f>
        <v>0</v>
      </c>
      <c r="CY21" s="410"/>
    </row>
    <row r="22" spans="2:103" x14ac:dyDescent="0.25">
      <c r="B22" s="403" t="s">
        <v>95</v>
      </c>
      <c r="D22" s="292" t="s">
        <v>316</v>
      </c>
      <c r="E22" s="293">
        <f>SUMIFS('2a. Database N flows'!$N:$N,'2a. Database N flows'!$G:$G,$B22,'2a. Database N flows'!$D:$D,"&lt;&gt;"&amp;$B22,'2a. Database N flows'!$M:$M,E$16,'2a. Database N flows'!$P:$P,E$15)</f>
        <v>0</v>
      </c>
      <c r="F22" s="293">
        <f>SUMIFS('2a. Database N flows'!$N:$N,'2a. Database N flows'!$G:$G,$B22,'2a. Database N flows'!$D:$D,"&lt;&gt;"&amp;$B22,'2a. Database N flows'!$M:$M,F$16,'2a. Database N flows'!$P:$P,F$15)</f>
        <v>0</v>
      </c>
      <c r="G22" s="293">
        <f>SUMIFS('2a. Database N flows'!$N:$N,'2a. Database N flows'!$G:$G,$B22,'2a. Database N flows'!$D:$D,"&lt;&gt;"&amp;$B22,'2a. Database N flows'!$M:$M,G$16,'2a. Database N flows'!$P:$P,G$15)</f>
        <v>0</v>
      </c>
      <c r="H22" s="293">
        <f>SUMIFS('2a. Database N flows'!$N:$N,'2a. Database N flows'!$G:$G,$B22,'2a. Database N flows'!$D:$D,"&lt;&gt;"&amp;$B22,'2a. Database N flows'!$M:$M,H$16,'2a. Database N flows'!$P:$P,H$15)</f>
        <v>7.5</v>
      </c>
      <c r="I22" s="293">
        <f>SUMIFS('2a. Database N flows'!$N:$N,'2a. Database N flows'!$G:$G,$B22,'2a. Database N flows'!$D:$D,"&lt;&gt;"&amp;$B22,'2a. Database N flows'!$M:$M,I$16,'2a. Database N flows'!$P:$P,I$15)</f>
        <v>0</v>
      </c>
      <c r="J22" s="293">
        <f>SUMIFS('2a. Database N flows'!$N:$N,'2a. Database N flows'!$G:$G,$B22,'2a. Database N flows'!$D:$D,"&lt;&gt;"&amp;$B22,'2a. Database N flows'!$M:$M,J$16,'2a. Database N flows'!$P:$P,J$15)</f>
        <v>1.25</v>
      </c>
      <c r="K22" s="293">
        <f>SUMIFS('2a. Database N flows'!$N:$N,'2a. Database N flows'!$G:$G,$B22,'2a. Database N flows'!$D:$D,"&lt;&gt;"&amp;$B22,'2a. Database N flows'!$M:$M,K$16,'2a. Database N flows'!$P:$P,K$15)</f>
        <v>1.25</v>
      </c>
      <c r="L22" s="296">
        <f>SUMIFS('2a. Database N flows'!$N:$N,'2a. Database N flows'!$G:$G,$B22,'2a. Database N flows'!$D:$D,"&lt;&gt;"&amp;$B22,'2a. Database N flows'!$P:$P,L$15)</f>
        <v>10</v>
      </c>
      <c r="M22" s="293">
        <f>SUMIFS('2a. Database N flows'!$N:$N,'2a. Database N flows'!$G:$G,$B22,'2a. Database N flows'!$D:$D,"&lt;&gt;"&amp;$B22,'2a. Database N flows'!$M:$M,M$16,'2a. Database N flows'!$P:$P,M$15)</f>
        <v>0</v>
      </c>
      <c r="N22" s="293">
        <f>SUMIFS('2a. Database N flows'!$N:$N,'2a. Database N flows'!$G:$G,$B22,'2a. Database N flows'!$D:$D,"&lt;&gt;"&amp;$B22,'2a. Database N flows'!$M:$M,N$16,'2a. Database N flows'!$P:$P,N$15)</f>
        <v>0</v>
      </c>
      <c r="O22" s="293">
        <f>SUMIFS('2a. Database N flows'!$N:$N,'2a. Database N flows'!$G:$G,$B22,'2a. Database N flows'!$D:$D,"&lt;&gt;"&amp;$B22,'2a. Database N flows'!$M:$M,O$16,'2a. Database N flows'!$P:$P,O$15)</f>
        <v>0</v>
      </c>
      <c r="P22" s="293">
        <f>SUMIFS('2a. Database N flows'!$N:$N,'2a. Database N flows'!$G:$G,$B22,'2a. Database N flows'!$D:$D,"&lt;&gt;"&amp;$B22,'2a. Database N flows'!$M:$M,P$16,'2a. Database N flows'!$P:$P,P$15)</f>
        <v>6</v>
      </c>
      <c r="Q22" s="293">
        <f>SUMIFS('2a. Database N flows'!$N:$N,'2a. Database N flows'!$G:$G,$B22,'2a. Database N flows'!$D:$D,"&lt;&gt;"&amp;$B22,'2a. Database N flows'!$M:$M,Q$16,'2a. Database N flows'!$P:$P,Q$15)</f>
        <v>0</v>
      </c>
      <c r="R22" s="293">
        <f>SUMIFS('2a. Database N flows'!$N:$N,'2a. Database N flows'!$G:$G,$B22,'2a. Database N flows'!$D:$D,"&lt;&gt;"&amp;$B22,'2a. Database N flows'!$M:$M,R$16,'2a. Database N flows'!$P:$P,R$15)</f>
        <v>1</v>
      </c>
      <c r="S22" s="293">
        <f>SUMIFS('2a. Database N flows'!$N:$N,'2a. Database N flows'!$G:$G,$B22,'2a. Database N flows'!$D:$D,"&lt;&gt;"&amp;$B22,'2a. Database N flows'!$M:$M,S$16,'2a. Database N flows'!$P:$P,S$15)</f>
        <v>1</v>
      </c>
      <c r="T22" s="296">
        <f>SUMIFS('2a. Database N flows'!$N:$N,'2a. Database N flows'!$G:$G,$B22,'2a. Database N flows'!$D:$D,"&lt;&gt;"&amp;$B22,'2a. Database N flows'!$P:$P,T$15)</f>
        <v>8</v>
      </c>
      <c r="U22" s="293">
        <f>SUMIFS('2a. Database N flows'!$N:$N,'2a. Database N flows'!$G:$G,$B22,'2a. Database N flows'!$D:$D,"&lt;&gt;"&amp;$B22,'2a. Database N flows'!$M:$M,U$16,'2a. Database N flows'!$P:$P,U$15)</f>
        <v>0</v>
      </c>
      <c r="V22" s="293">
        <f>SUMIFS('2a. Database N flows'!$N:$N,'2a. Database N flows'!$G:$G,$B22,'2a. Database N flows'!$D:$D,"&lt;&gt;"&amp;$B22,'2a. Database N flows'!$M:$M,V$16,'2a. Database N flows'!$P:$P,V$15)</f>
        <v>0</v>
      </c>
      <c r="W22" s="293">
        <f>SUMIFS('2a. Database N flows'!$N:$N,'2a. Database N flows'!$G:$G,$B22,'2a. Database N flows'!$D:$D,"&lt;&gt;"&amp;$B22,'2a. Database N flows'!$M:$M,W$16,'2a. Database N flows'!$P:$P,W$15)</f>
        <v>0</v>
      </c>
      <c r="X22" s="293">
        <f>SUMIFS('2a. Database N flows'!$N:$N,'2a. Database N flows'!$G:$G,$B22,'2a. Database N flows'!$D:$D,"&lt;&gt;"&amp;$B22,'2a. Database N flows'!$M:$M,X$16,'2a. Database N flows'!$P:$P,X$15)</f>
        <v>4.8</v>
      </c>
      <c r="Y22" s="293">
        <f>SUMIFS('2a. Database N flows'!$N:$N,'2a. Database N flows'!$G:$G,$B22,'2a. Database N flows'!$D:$D,"&lt;&gt;"&amp;$B22,'2a. Database N flows'!$M:$M,Y$16,'2a. Database N flows'!$P:$P,Y$15)</f>
        <v>0</v>
      </c>
      <c r="Z22" s="293">
        <f>SUMIFS('2a. Database N flows'!$N:$N,'2a. Database N flows'!$G:$G,$B22,'2a. Database N flows'!$D:$D,"&lt;&gt;"&amp;$B22,'2a. Database N flows'!$M:$M,Z$16,'2a. Database N flows'!$P:$P,Z$15)</f>
        <v>0.8</v>
      </c>
      <c r="AA22" s="293">
        <f>SUMIFS('2a. Database N flows'!$N:$N,'2a. Database N flows'!$G:$G,$B22,'2a. Database N flows'!$D:$D,"&lt;&gt;"&amp;$B22,'2a. Database N flows'!$M:$M,AA$16,'2a. Database N flows'!$P:$P,AA$15)</f>
        <v>0.8</v>
      </c>
      <c r="AB22" s="296">
        <f>SUMIFS('2a. Database N flows'!$N:$N,'2a. Database N flows'!$G:$G,$B22,'2a. Database N flows'!$D:$D,"&lt;&gt;"&amp;$B22,'2a. Database N flows'!$P:$P,AB$15)</f>
        <v>6.3999999999999995</v>
      </c>
      <c r="AC22" s="293">
        <f>SUMIFS('2a. Database N flows'!$N:$N,'2a. Database N flows'!$G:$G,$B22,'2a. Database N flows'!$D:$D,"&lt;&gt;"&amp;$B22,'2a. Database N flows'!$M:$M,AC$16,'2a. Database N flows'!$P:$P,AC$15)</f>
        <v>0</v>
      </c>
      <c r="AD22" s="293">
        <f>SUMIFS('2a. Database N flows'!$N:$N,'2a. Database N flows'!$G:$G,$B22,'2a. Database N flows'!$D:$D,"&lt;&gt;"&amp;$B22,'2a. Database N flows'!$M:$M,AD$16,'2a. Database N flows'!$P:$P,AD$15)</f>
        <v>0</v>
      </c>
      <c r="AE22" s="293">
        <f>SUMIFS('2a. Database N flows'!$N:$N,'2a. Database N flows'!$G:$G,$B22,'2a. Database N flows'!$D:$D,"&lt;&gt;"&amp;$B22,'2a. Database N flows'!$M:$M,AE$16,'2a. Database N flows'!$P:$P,AE$15)</f>
        <v>0</v>
      </c>
      <c r="AF22" s="293">
        <f>SUMIFS('2a. Database N flows'!$N:$N,'2a. Database N flows'!$G:$G,$B22,'2a. Database N flows'!$D:$D,"&lt;&gt;"&amp;$B22,'2a. Database N flows'!$M:$M,AF$16,'2a. Database N flows'!$P:$P,AF$15)</f>
        <v>0</v>
      </c>
      <c r="AG22" s="293">
        <f>SUMIFS('2a. Database N flows'!$N:$N,'2a. Database N flows'!$G:$G,$B22,'2a. Database N flows'!$D:$D,"&lt;&gt;"&amp;$B22,'2a. Database N flows'!$M:$M,AG$16,'2a. Database N flows'!$P:$P,AG$15)</f>
        <v>0</v>
      </c>
      <c r="AH22" s="293">
        <f>SUMIFS('2a. Database N flows'!$N:$N,'2a. Database N flows'!$G:$G,$B22,'2a. Database N flows'!$D:$D,"&lt;&gt;"&amp;$B22,'2a. Database N flows'!$M:$M,AH$16,'2a. Database N flows'!$P:$P,AH$15)</f>
        <v>0</v>
      </c>
      <c r="AI22" s="293">
        <f>SUMIFS('2a. Database N flows'!$N:$N,'2a. Database N flows'!$G:$G,$B22,'2a. Database N flows'!$D:$D,"&lt;&gt;"&amp;$B22,'2a. Database N flows'!$M:$M,AI$16,'2a. Database N flows'!$P:$P,AI$15)</f>
        <v>0</v>
      </c>
      <c r="AJ22" s="296">
        <f>SUMIFS('2a. Database N flows'!$N:$N,'2a. Database N flows'!$G:$G,$B22,'2a. Database N flows'!$D:$D,"&lt;&gt;"&amp;$B22,'2a. Database N flows'!$P:$P,AJ$15)</f>
        <v>0</v>
      </c>
      <c r="AK22" s="293">
        <f>SUMIFS('2a. Database N flows'!$N:$N,'2a. Database N flows'!$G:$G,$B22,'2a. Database N flows'!$D:$D,"&lt;&gt;"&amp;$B22,'2a. Database N flows'!$M:$M,AK$16,'2a. Database N flows'!$P:$P,AK$15)</f>
        <v>0</v>
      </c>
      <c r="AL22" s="293">
        <f>SUMIFS('2a. Database N flows'!$N:$N,'2a. Database N flows'!$G:$G,$B22,'2a. Database N flows'!$D:$D,"&lt;&gt;"&amp;$B22,'2a. Database N flows'!$M:$M,AL$16,'2a. Database N flows'!$P:$P,AL$15)</f>
        <v>0</v>
      </c>
      <c r="AM22" s="293">
        <f>SUMIFS('2a. Database N flows'!$N:$N,'2a. Database N flows'!$G:$G,$B22,'2a. Database N flows'!$D:$D,"&lt;&gt;"&amp;$B22,'2a. Database N flows'!$M:$M,AM$16,'2a. Database N flows'!$P:$P,AM$15)</f>
        <v>0</v>
      </c>
      <c r="AN22" s="293">
        <f>SUMIFS('2a. Database N flows'!$N:$N,'2a. Database N flows'!$G:$G,$B22,'2a. Database N flows'!$D:$D,"&lt;&gt;"&amp;$B22,'2a. Database N flows'!$M:$M,AN$16,'2a. Database N flows'!$P:$P,AN$15)</f>
        <v>0</v>
      </c>
      <c r="AO22" s="293">
        <f>SUMIFS('2a. Database N flows'!$N:$N,'2a. Database N flows'!$G:$G,$B22,'2a. Database N flows'!$D:$D,"&lt;&gt;"&amp;$B22,'2a. Database N flows'!$M:$M,AO$16,'2a. Database N flows'!$P:$P,AO$15)</f>
        <v>0</v>
      </c>
      <c r="AP22" s="293">
        <f>SUMIFS('2a. Database N flows'!$N:$N,'2a. Database N flows'!$G:$G,$B22,'2a. Database N flows'!$D:$D,"&lt;&gt;"&amp;$B22,'2a. Database N flows'!$M:$M,AP$16,'2a. Database N flows'!$P:$P,AP$15)</f>
        <v>0</v>
      </c>
      <c r="AQ22" s="293">
        <f>SUMIFS('2a. Database N flows'!$N:$N,'2a. Database N flows'!$G:$G,$B22,'2a. Database N flows'!$D:$D,"&lt;&gt;"&amp;$B22,'2a. Database N flows'!$M:$M,AQ$16,'2a. Database N flows'!$P:$P,AQ$15)</f>
        <v>0</v>
      </c>
      <c r="AR22" s="296">
        <f>SUMIFS('2a. Database N flows'!$N:$N,'2a. Database N flows'!$G:$G,$B22,'2a. Database N flows'!$D:$D,"&lt;&gt;"&amp;$B22,'2a. Database N flows'!$P:$P,AR$15)</f>
        <v>0</v>
      </c>
      <c r="AS22" s="293">
        <f>SUMIFS('2a. Database N flows'!$N:$N,'2a. Database N flows'!$G:$G,$B22,'2a. Database N flows'!$D:$D,"&lt;&gt;"&amp;$B22,'2a. Database N flows'!$M:$M,AS$16,'2a. Database N flows'!$P:$P,AS$15)</f>
        <v>0</v>
      </c>
      <c r="AT22" s="293">
        <f>SUMIFS('2a. Database N flows'!$N:$N,'2a. Database N flows'!$G:$G,$B22,'2a. Database N flows'!$D:$D,"&lt;&gt;"&amp;$B22,'2a. Database N flows'!$M:$M,AT$16,'2a. Database N flows'!$P:$P,AT$15)</f>
        <v>0</v>
      </c>
      <c r="AU22" s="293">
        <f>SUMIFS('2a. Database N flows'!$N:$N,'2a. Database N flows'!$G:$G,$B22,'2a. Database N flows'!$D:$D,"&lt;&gt;"&amp;$B22,'2a. Database N flows'!$M:$M,AU$16,'2a. Database N flows'!$P:$P,AU$15)</f>
        <v>0</v>
      </c>
      <c r="AV22" s="293">
        <f>SUMIFS('2a. Database N flows'!$N:$N,'2a. Database N flows'!$G:$G,$B22,'2a. Database N flows'!$D:$D,"&lt;&gt;"&amp;$B22,'2a. Database N flows'!$M:$M,AV$16,'2a. Database N flows'!$P:$P,AV$15)</f>
        <v>0</v>
      </c>
      <c r="AW22" s="293">
        <f>SUMIFS('2a. Database N flows'!$N:$N,'2a. Database N flows'!$G:$G,$B22,'2a. Database N flows'!$D:$D,"&lt;&gt;"&amp;$B22,'2a. Database N flows'!$M:$M,AW$16,'2a. Database N flows'!$P:$P,AW$15)</f>
        <v>0</v>
      </c>
      <c r="AX22" s="293">
        <f>SUMIFS('2a. Database N flows'!$N:$N,'2a. Database N flows'!$G:$G,$B22,'2a. Database N flows'!$D:$D,"&lt;&gt;"&amp;$B22,'2a. Database N flows'!$M:$M,AX$16,'2a. Database N flows'!$P:$P,AX$15)</f>
        <v>0</v>
      </c>
      <c r="AY22" s="293">
        <f>SUMIFS('2a. Database N flows'!$N:$N,'2a. Database N flows'!$G:$G,$B22,'2a. Database N flows'!$D:$D,"&lt;&gt;"&amp;$B22,'2a. Database N flows'!$M:$M,AY$16,'2a. Database N flows'!$P:$P,AY$15)</f>
        <v>0</v>
      </c>
      <c r="AZ22" s="296">
        <f>SUMIFS('2a. Database N flows'!$N:$N,'2a. Database N flows'!$G:$G,$B22,'2a. Database N flows'!$D:$D,"&lt;&gt;"&amp;$B22,'2a. Database N flows'!$P:$P,AZ$15)</f>
        <v>0</v>
      </c>
      <c r="BA22" s="293">
        <f>SUMIFS('2a. Database N flows'!$N:$N,'2a. Database N flows'!$G:$G,$B22,'2a. Database N flows'!$D:$D,"&lt;&gt;"&amp;$B22,'2a. Database N flows'!$M:$M,BA$16,'2a. Database N flows'!$P:$P,BA$15)</f>
        <v>0</v>
      </c>
      <c r="BB22" s="293">
        <f>SUMIFS('2a. Database N flows'!$N:$N,'2a. Database N flows'!$G:$G,$B22,'2a. Database N flows'!$D:$D,"&lt;&gt;"&amp;$B22,'2a. Database N flows'!$M:$M,BB$16,'2a. Database N flows'!$P:$P,BB$15)</f>
        <v>0</v>
      </c>
      <c r="BC22" s="293">
        <f>SUMIFS('2a. Database N flows'!$N:$N,'2a. Database N flows'!$G:$G,$B22,'2a. Database N flows'!$D:$D,"&lt;&gt;"&amp;$B22,'2a. Database N flows'!$M:$M,BC$16,'2a. Database N flows'!$P:$P,BC$15)</f>
        <v>0</v>
      </c>
      <c r="BD22" s="293">
        <f>SUMIFS('2a. Database N flows'!$N:$N,'2a. Database N flows'!$G:$G,$B22,'2a. Database N flows'!$D:$D,"&lt;&gt;"&amp;$B22,'2a. Database N flows'!$M:$M,BD$16,'2a. Database N flows'!$P:$P,BD$15)</f>
        <v>0</v>
      </c>
      <c r="BE22" s="293">
        <f>SUMIFS('2a. Database N flows'!$N:$N,'2a. Database N flows'!$G:$G,$B22,'2a. Database N flows'!$D:$D,"&lt;&gt;"&amp;$B22,'2a. Database N flows'!$M:$M,BE$16,'2a. Database N flows'!$P:$P,BE$15)</f>
        <v>0</v>
      </c>
      <c r="BF22" s="293">
        <f>SUMIFS('2a. Database N flows'!$N:$N,'2a. Database N flows'!$G:$G,$B22,'2a. Database N flows'!$D:$D,"&lt;&gt;"&amp;$B22,'2a. Database N flows'!$M:$M,BF$16,'2a. Database N flows'!$P:$P,BF$15)</f>
        <v>0</v>
      </c>
      <c r="BG22" s="293">
        <f>SUMIFS('2a. Database N flows'!$N:$N,'2a. Database N flows'!$G:$G,$B22,'2a. Database N flows'!$D:$D,"&lt;&gt;"&amp;$B22,'2a. Database N flows'!$M:$M,BG$16,'2a. Database N flows'!$P:$P,BG$15)</f>
        <v>0</v>
      </c>
      <c r="BH22" s="296">
        <f>SUMIFS('2a. Database N flows'!$N:$N,'2a. Database N flows'!$G:$G,$B22,'2a. Database N flows'!$D:$D,"&lt;&gt;"&amp;$B22,'2a. Database N flows'!$P:$P,BH$15)</f>
        <v>0</v>
      </c>
      <c r="BI22" s="293">
        <f>SUMIFS('2a. Database N flows'!$N:$N,'2a. Database N flows'!$G:$G,$B22,'2a. Database N flows'!$D:$D,"&lt;&gt;"&amp;$B22,'2a. Database N flows'!$M:$M,BI$16,'2a. Database N flows'!$P:$P,BI$15)</f>
        <v>0</v>
      </c>
      <c r="BJ22" s="293">
        <f>SUMIFS('2a. Database N flows'!$N:$N,'2a. Database N flows'!$G:$G,$B22,'2a. Database N flows'!$D:$D,"&lt;&gt;"&amp;$B22,'2a. Database N flows'!$M:$M,BJ$16,'2a. Database N flows'!$P:$P,BJ$15)</f>
        <v>0</v>
      </c>
      <c r="BK22" s="293">
        <f>SUMIFS('2a. Database N flows'!$N:$N,'2a. Database N flows'!$G:$G,$B22,'2a. Database N flows'!$D:$D,"&lt;&gt;"&amp;$B22,'2a. Database N flows'!$M:$M,BK$16,'2a. Database N flows'!$P:$P,BK$15)</f>
        <v>0</v>
      </c>
      <c r="BL22" s="293">
        <f>SUMIFS('2a. Database N flows'!$N:$N,'2a. Database N flows'!$G:$G,$B22,'2a. Database N flows'!$D:$D,"&lt;&gt;"&amp;$B22,'2a. Database N flows'!$M:$M,BL$16,'2a. Database N flows'!$P:$P,BL$15)</f>
        <v>0</v>
      </c>
      <c r="BM22" s="293">
        <f>SUMIFS('2a. Database N flows'!$N:$N,'2a. Database N flows'!$G:$G,$B22,'2a. Database N flows'!$D:$D,"&lt;&gt;"&amp;$B22,'2a. Database N flows'!$M:$M,BM$16,'2a. Database N flows'!$P:$P,BM$15)</f>
        <v>0</v>
      </c>
      <c r="BN22" s="293">
        <f>SUMIFS('2a. Database N flows'!$N:$N,'2a. Database N flows'!$G:$G,$B22,'2a. Database N flows'!$D:$D,"&lt;&gt;"&amp;$B22,'2a. Database N flows'!$M:$M,BN$16,'2a. Database N flows'!$P:$P,BN$15)</f>
        <v>0</v>
      </c>
      <c r="BO22" s="293">
        <f>SUMIFS('2a. Database N flows'!$N:$N,'2a. Database N flows'!$G:$G,$B22,'2a. Database N flows'!$D:$D,"&lt;&gt;"&amp;$B22,'2a. Database N flows'!$M:$M,BO$16,'2a. Database N flows'!$P:$P,BO$15)</f>
        <v>0</v>
      </c>
      <c r="BP22" s="296">
        <f>SUMIFS('2a. Database N flows'!$N:$N,'2a. Database N flows'!$G:$G,$B22,'2a. Database N flows'!$D:$D,"&lt;&gt;"&amp;$B22,'2a. Database N flows'!$P:$P,BP$15)</f>
        <v>0</v>
      </c>
      <c r="BQ22" s="293">
        <f>SUMIFS('2a. Database N flows'!$N:$N,'2a. Database N flows'!$G:$G,$B22,'2a. Database N flows'!$D:$D,"&lt;&gt;"&amp;$B22,'2a. Database N flows'!$M:$M,BQ$16,'2a. Database N flows'!$P:$P,BQ$15)</f>
        <v>0</v>
      </c>
      <c r="BR22" s="293">
        <f>SUMIFS('2a. Database N flows'!$N:$N,'2a. Database N flows'!$G:$G,$B22,'2a. Database N flows'!$D:$D,"&lt;&gt;"&amp;$B22,'2a. Database N flows'!$M:$M,BR$16,'2a. Database N flows'!$P:$P,BR$15)</f>
        <v>0</v>
      </c>
      <c r="BS22" s="293">
        <f>SUMIFS('2a. Database N flows'!$N:$N,'2a. Database N flows'!$G:$G,$B22,'2a. Database N flows'!$D:$D,"&lt;&gt;"&amp;$B22,'2a. Database N flows'!$M:$M,BS$16,'2a. Database N flows'!$P:$P,BS$15)</f>
        <v>0</v>
      </c>
      <c r="BT22" s="293">
        <f>SUMIFS('2a. Database N flows'!$N:$N,'2a. Database N flows'!$G:$G,$B22,'2a. Database N flows'!$D:$D,"&lt;&gt;"&amp;$B22,'2a. Database N flows'!$M:$M,BT$16,'2a. Database N flows'!$P:$P,BT$15)</f>
        <v>0</v>
      </c>
      <c r="BU22" s="293">
        <f>SUMIFS('2a. Database N flows'!$N:$N,'2a. Database N flows'!$G:$G,$B22,'2a. Database N flows'!$D:$D,"&lt;&gt;"&amp;$B22,'2a. Database N flows'!$M:$M,BU$16,'2a. Database N flows'!$P:$P,BU$15)</f>
        <v>0</v>
      </c>
      <c r="BV22" s="293">
        <f>SUMIFS('2a. Database N flows'!$N:$N,'2a. Database N flows'!$G:$G,$B22,'2a. Database N flows'!$D:$D,"&lt;&gt;"&amp;$B22,'2a. Database N flows'!$M:$M,BV$16,'2a. Database N flows'!$P:$P,BV$15)</f>
        <v>0</v>
      </c>
      <c r="BW22" s="293">
        <f>SUMIFS('2a. Database N flows'!$N:$N,'2a. Database N flows'!$G:$G,$B22,'2a. Database N flows'!$D:$D,"&lt;&gt;"&amp;$B22,'2a. Database N flows'!$M:$M,BW$16,'2a. Database N flows'!$P:$P,BW$15)</f>
        <v>0</v>
      </c>
      <c r="BX22" s="296">
        <f>SUMIFS('2a. Database N flows'!$N:$N,'2a. Database N flows'!$G:$G,$B22,'2a. Database N flows'!$D:$D,"&lt;&gt;"&amp;$B22,'2a. Database N flows'!$P:$P,BX$15)</f>
        <v>0</v>
      </c>
      <c r="BY22" s="293">
        <f>SUMIFS('2a. Database N flows'!$N:$N,'2a. Database N flows'!$G:$G,$B22,'2a. Database N flows'!$D:$D,"&lt;&gt;"&amp;$B22,'2a. Database N flows'!$M:$M,BY$16,'2a. Database N flows'!$P:$P,BY$15)</f>
        <v>0</v>
      </c>
      <c r="BZ22" s="293">
        <f>SUMIFS('2a. Database N flows'!$N:$N,'2a. Database N flows'!$G:$G,$B22,'2a. Database N flows'!$D:$D,"&lt;&gt;"&amp;$B22,'2a. Database N flows'!$M:$M,BZ$16,'2a. Database N flows'!$P:$P,BZ$15)</f>
        <v>0</v>
      </c>
      <c r="CA22" s="293">
        <f>SUMIFS('2a. Database N flows'!$N:$N,'2a. Database N flows'!$G:$G,$B22,'2a. Database N flows'!$D:$D,"&lt;&gt;"&amp;$B22,'2a. Database N flows'!$M:$M,CA$16,'2a. Database N flows'!$P:$P,CA$15)</f>
        <v>0</v>
      </c>
      <c r="CB22" s="293">
        <f>SUMIFS('2a. Database N flows'!$N:$N,'2a. Database N flows'!$G:$G,$B22,'2a. Database N flows'!$D:$D,"&lt;&gt;"&amp;$B22,'2a. Database N flows'!$M:$M,CB$16,'2a. Database N flows'!$P:$P,CB$15)</f>
        <v>0</v>
      </c>
      <c r="CC22" s="293">
        <f>SUMIFS('2a. Database N flows'!$N:$N,'2a. Database N flows'!$G:$G,$B22,'2a. Database N flows'!$D:$D,"&lt;&gt;"&amp;$B22,'2a. Database N flows'!$M:$M,CC$16,'2a. Database N flows'!$P:$P,CC$15)</f>
        <v>0</v>
      </c>
      <c r="CD22" s="293">
        <f>SUMIFS('2a. Database N flows'!$N:$N,'2a. Database N flows'!$G:$G,$B22,'2a. Database N flows'!$D:$D,"&lt;&gt;"&amp;$B22,'2a. Database N flows'!$M:$M,CD$16,'2a. Database N flows'!$P:$P,CD$15)</f>
        <v>0</v>
      </c>
      <c r="CE22" s="293">
        <f>SUMIFS('2a. Database N flows'!$N:$N,'2a. Database N flows'!$G:$G,$B22,'2a. Database N flows'!$D:$D,"&lt;&gt;"&amp;$B22,'2a. Database N flows'!$M:$M,CE$16,'2a. Database N flows'!$P:$P,CE$15)</f>
        <v>0</v>
      </c>
      <c r="CF22" s="296">
        <f>SUMIFS('2a. Database N flows'!$N:$N,'2a. Database N flows'!$G:$G,$B22,'2a. Database N flows'!$D:$D,"&lt;&gt;"&amp;$B22,'2a. Database N flows'!$P:$P,CF$15)</f>
        <v>0</v>
      </c>
      <c r="CG22" s="293">
        <f>SUMIFS('2a. Database N flows'!$N:$N,'2a. Database N flows'!$G:$G,$B22,'2a. Database N flows'!$D:$D,"&lt;&gt;"&amp;$B22,'2a. Database N flows'!$M:$M,CG$16,'2a. Database N flows'!$P:$P,CG$15)</f>
        <v>0</v>
      </c>
      <c r="CH22" s="293">
        <f>SUMIFS('2a. Database N flows'!$N:$N,'2a. Database N flows'!$G:$G,$B22,'2a. Database N flows'!$D:$D,"&lt;&gt;"&amp;$B22,'2a. Database N flows'!$M:$M,CH$16,'2a. Database N flows'!$P:$P,CH$15)</f>
        <v>0</v>
      </c>
      <c r="CI22" s="293">
        <f>SUMIFS('2a. Database N flows'!$N:$N,'2a. Database N flows'!$G:$G,$B22,'2a. Database N flows'!$D:$D,"&lt;&gt;"&amp;$B22,'2a. Database N flows'!$M:$M,CI$16,'2a. Database N flows'!$P:$P,CI$15)</f>
        <v>0</v>
      </c>
      <c r="CJ22" s="293">
        <f>SUMIFS('2a. Database N flows'!$N:$N,'2a. Database N flows'!$G:$G,$B22,'2a. Database N flows'!$D:$D,"&lt;&gt;"&amp;$B22,'2a. Database N flows'!$M:$M,CJ$16,'2a. Database N flows'!$P:$P,CJ$15)</f>
        <v>0</v>
      </c>
      <c r="CK22" s="293">
        <f>SUMIFS('2a. Database N flows'!$N:$N,'2a. Database N flows'!$G:$G,$B22,'2a. Database N flows'!$D:$D,"&lt;&gt;"&amp;$B22,'2a. Database N flows'!$M:$M,CK$16,'2a. Database N flows'!$P:$P,CK$15)</f>
        <v>0</v>
      </c>
      <c r="CL22" s="293">
        <f>SUMIFS('2a. Database N flows'!$N:$N,'2a. Database N flows'!$G:$G,$B22,'2a. Database N flows'!$D:$D,"&lt;&gt;"&amp;$B22,'2a. Database N flows'!$M:$M,CL$16,'2a. Database N flows'!$P:$P,CL$15)</f>
        <v>0</v>
      </c>
      <c r="CM22" s="293">
        <f>SUMIFS('2a. Database N flows'!$N:$N,'2a. Database N flows'!$G:$G,$B22,'2a. Database N flows'!$D:$D,"&lt;&gt;"&amp;$B22,'2a. Database N flows'!$M:$M,CM$16,'2a. Database N flows'!$P:$P,CM$15)</f>
        <v>0</v>
      </c>
      <c r="CN22" s="296">
        <f>SUMIFS('2a. Database N flows'!$N:$N,'2a. Database N flows'!$G:$G,$B22,'2a. Database N flows'!$D:$D,"&lt;&gt;"&amp;$B22,'2a. Database N flows'!$P:$P,CN$15)</f>
        <v>0</v>
      </c>
      <c r="CO22" s="293">
        <f>SUMIFS('2a. Database N flows'!$N:$N,'2a. Database N flows'!$G:$G,$B22,'2a. Database N flows'!$D:$D,"&lt;&gt;"&amp;$B22,'2a. Database N flows'!$M:$M,CO$16,'2a. Database N flows'!$P:$P,CO$15)</f>
        <v>0</v>
      </c>
      <c r="CP22" s="293">
        <f>SUMIFS('2a. Database N flows'!$N:$N,'2a. Database N flows'!$G:$G,$B22,'2a. Database N flows'!$D:$D,"&lt;&gt;"&amp;$B22,'2a. Database N flows'!$M:$M,CP$16,'2a. Database N flows'!$P:$P,CP$15)</f>
        <v>0</v>
      </c>
      <c r="CQ22" s="293">
        <f>SUMIFS('2a. Database N flows'!$N:$N,'2a. Database N flows'!$G:$G,$B22,'2a. Database N flows'!$D:$D,"&lt;&gt;"&amp;$B22,'2a. Database N flows'!$M:$M,CQ$16,'2a. Database N flows'!$P:$P,CQ$15)</f>
        <v>0</v>
      </c>
      <c r="CR22" s="293">
        <f>SUMIFS('2a. Database N flows'!$N:$N,'2a. Database N flows'!$G:$G,$B22,'2a. Database N flows'!$D:$D,"&lt;&gt;"&amp;$B22,'2a. Database N flows'!$M:$M,CR$16,'2a. Database N flows'!$P:$P,CR$15)</f>
        <v>0</v>
      </c>
      <c r="CS22" s="293">
        <f>SUMIFS('2a. Database N flows'!$N:$N,'2a. Database N flows'!$G:$G,$B22,'2a. Database N flows'!$D:$D,"&lt;&gt;"&amp;$B22,'2a. Database N flows'!$M:$M,CS$16,'2a. Database N flows'!$P:$P,CS$15)</f>
        <v>0</v>
      </c>
      <c r="CT22" s="293">
        <f>SUMIFS('2a. Database N flows'!$N:$N,'2a. Database N flows'!$G:$G,$B22,'2a. Database N flows'!$D:$D,"&lt;&gt;"&amp;$B22,'2a. Database N flows'!$M:$M,CT$16,'2a. Database N flows'!$P:$P,CT$15)</f>
        <v>0</v>
      </c>
      <c r="CU22" s="293">
        <f>SUMIFS('2a. Database N flows'!$N:$N,'2a. Database N flows'!$G:$G,$B22,'2a. Database N flows'!$D:$D,"&lt;&gt;"&amp;$B22,'2a. Database N flows'!$M:$M,CU$16,'2a. Database N flows'!$P:$P,CU$15)</f>
        <v>0</v>
      </c>
      <c r="CV22" s="296">
        <f>SUMIFS('2a. Database N flows'!$N:$N,'2a. Database N flows'!$G:$G,$B22,'2a. Database N flows'!$D:$D,"&lt;&gt;"&amp;$B22,'2a. Database N flows'!$P:$P,CV$15)</f>
        <v>0</v>
      </c>
      <c r="CY22" s="410"/>
    </row>
    <row r="23" spans="2:103" x14ac:dyDescent="0.25">
      <c r="B23" s="403" t="s">
        <v>75</v>
      </c>
      <c r="D23" s="292" t="s">
        <v>213</v>
      </c>
      <c r="E23" s="293">
        <f>SUMIFS('2a. Database N flows'!$N:$N,'2a. Database N flows'!$G:$G,$B23,'2a. Database N flows'!$D:$D,"&lt;&gt;"&amp;$B23,'2a. Database N flows'!$M:$M,E$16,'2a. Database N flows'!$P:$P,E$15)</f>
        <v>21.25</v>
      </c>
      <c r="F23" s="293">
        <f>SUMIFS('2a. Database N flows'!$N:$N,'2a. Database N flows'!$G:$G,$B23,'2a. Database N flows'!$D:$D,"&lt;&gt;"&amp;$B23,'2a. Database N flows'!$M:$M,F$16,'2a. Database N flows'!$P:$P,F$15)</f>
        <v>16.25</v>
      </c>
      <c r="G23" s="293">
        <f>SUMIFS('2a. Database N flows'!$N:$N,'2a. Database N flows'!$G:$G,$B23,'2a. Database N flows'!$D:$D,"&lt;&gt;"&amp;$B23,'2a. Database N flows'!$M:$M,G$16,'2a. Database N flows'!$P:$P,G$15)</f>
        <v>21.25</v>
      </c>
      <c r="H23" s="293">
        <f>SUMIFS('2a. Database N flows'!$N:$N,'2a. Database N flows'!$G:$G,$B23,'2a. Database N flows'!$D:$D,"&lt;&gt;"&amp;$B23,'2a. Database N flows'!$M:$M,H$16,'2a. Database N flows'!$P:$P,H$15)</f>
        <v>0</v>
      </c>
      <c r="I23" s="293">
        <f>SUMIFS('2a. Database N flows'!$N:$N,'2a. Database N flows'!$G:$G,$B23,'2a. Database N flows'!$D:$D,"&lt;&gt;"&amp;$B23,'2a. Database N flows'!$M:$M,I$16,'2a. Database N flows'!$P:$P,I$15)</f>
        <v>15</v>
      </c>
      <c r="J23" s="293">
        <f>SUMIFS('2a. Database N flows'!$N:$N,'2a. Database N flows'!$G:$G,$B23,'2a. Database N flows'!$D:$D,"&lt;&gt;"&amp;$B23,'2a. Database N flows'!$M:$M,J$16,'2a. Database N flows'!$P:$P,J$15)</f>
        <v>1.25</v>
      </c>
      <c r="K23" s="293">
        <f>SUMIFS('2a. Database N flows'!$N:$N,'2a. Database N flows'!$G:$G,$B23,'2a. Database N flows'!$D:$D,"&lt;&gt;"&amp;$B23,'2a. Database N flows'!$M:$M,K$16,'2a. Database N flows'!$P:$P,K$15)</f>
        <v>1.25</v>
      </c>
      <c r="L23" s="296">
        <f>SUMIFS('2a. Database N flows'!$N:$N,'2a. Database N flows'!$G:$G,$B23,'2a. Database N flows'!$D:$D,"&lt;&gt;"&amp;$B23,'2a. Database N flows'!$P:$P,L$15)</f>
        <v>76.25</v>
      </c>
      <c r="M23" s="293">
        <f>SUMIFS('2a. Database N flows'!$N:$N,'2a. Database N flows'!$G:$G,$B23,'2a. Database N flows'!$D:$D,"&lt;&gt;"&amp;$B23,'2a. Database N flows'!$M:$M,M$16,'2a. Database N flows'!$P:$P,M$15)</f>
        <v>17</v>
      </c>
      <c r="N23" s="293">
        <f>SUMIFS('2a. Database N flows'!$N:$N,'2a. Database N flows'!$G:$G,$B23,'2a. Database N flows'!$D:$D,"&lt;&gt;"&amp;$B23,'2a. Database N flows'!$M:$M,N$16,'2a. Database N flows'!$P:$P,N$15)</f>
        <v>13</v>
      </c>
      <c r="O23" s="293">
        <f>SUMIFS('2a. Database N flows'!$N:$N,'2a. Database N flows'!$G:$G,$B23,'2a. Database N flows'!$D:$D,"&lt;&gt;"&amp;$B23,'2a. Database N flows'!$M:$M,O$16,'2a. Database N flows'!$P:$P,O$15)</f>
        <v>17</v>
      </c>
      <c r="P23" s="293">
        <f>SUMIFS('2a. Database N flows'!$N:$N,'2a. Database N flows'!$G:$G,$B23,'2a. Database N flows'!$D:$D,"&lt;&gt;"&amp;$B23,'2a. Database N flows'!$M:$M,P$16,'2a. Database N flows'!$P:$P,P$15)</f>
        <v>0</v>
      </c>
      <c r="Q23" s="293">
        <f>SUMIFS('2a. Database N flows'!$N:$N,'2a. Database N flows'!$G:$G,$B23,'2a. Database N flows'!$D:$D,"&lt;&gt;"&amp;$B23,'2a. Database N flows'!$M:$M,Q$16,'2a. Database N flows'!$P:$P,Q$15)</f>
        <v>12</v>
      </c>
      <c r="R23" s="293">
        <f>SUMIFS('2a. Database N flows'!$N:$N,'2a. Database N flows'!$G:$G,$B23,'2a. Database N flows'!$D:$D,"&lt;&gt;"&amp;$B23,'2a. Database N flows'!$M:$M,R$16,'2a. Database N flows'!$P:$P,R$15)</f>
        <v>1</v>
      </c>
      <c r="S23" s="293">
        <f>SUMIFS('2a. Database N flows'!$N:$N,'2a. Database N flows'!$G:$G,$B23,'2a. Database N flows'!$D:$D,"&lt;&gt;"&amp;$B23,'2a. Database N flows'!$M:$M,S$16,'2a. Database N flows'!$P:$P,S$15)</f>
        <v>1</v>
      </c>
      <c r="T23" s="296">
        <f>SUMIFS('2a. Database N flows'!$N:$N,'2a. Database N flows'!$G:$G,$B23,'2a. Database N flows'!$D:$D,"&lt;&gt;"&amp;$B23,'2a. Database N flows'!$P:$P,T$15)</f>
        <v>61</v>
      </c>
      <c r="U23" s="293">
        <f>SUMIFS('2a. Database N flows'!$N:$N,'2a. Database N flows'!$G:$G,$B23,'2a. Database N flows'!$D:$D,"&lt;&gt;"&amp;$B23,'2a. Database N flows'!$M:$M,U$16,'2a. Database N flows'!$P:$P,U$15)</f>
        <v>13.600000000000003</v>
      </c>
      <c r="V23" s="293">
        <f>SUMIFS('2a. Database N flows'!$N:$N,'2a. Database N flows'!$G:$G,$B23,'2a. Database N flows'!$D:$D,"&lt;&gt;"&amp;$B23,'2a. Database N flows'!$M:$M,V$16,'2a. Database N flows'!$P:$P,V$15)</f>
        <v>10.4</v>
      </c>
      <c r="W23" s="293">
        <f>SUMIFS('2a. Database N flows'!$N:$N,'2a. Database N flows'!$G:$G,$B23,'2a. Database N flows'!$D:$D,"&lt;&gt;"&amp;$B23,'2a. Database N flows'!$M:$M,W$16,'2a. Database N flows'!$P:$P,W$15)</f>
        <v>13.600000000000003</v>
      </c>
      <c r="X23" s="293">
        <f>SUMIFS('2a. Database N flows'!$N:$N,'2a. Database N flows'!$G:$G,$B23,'2a. Database N flows'!$D:$D,"&lt;&gt;"&amp;$B23,'2a. Database N flows'!$M:$M,X$16,'2a. Database N flows'!$P:$P,X$15)</f>
        <v>0</v>
      </c>
      <c r="Y23" s="293">
        <f>SUMIFS('2a. Database N flows'!$N:$N,'2a. Database N flows'!$G:$G,$B23,'2a. Database N flows'!$D:$D,"&lt;&gt;"&amp;$B23,'2a. Database N flows'!$M:$M,Y$16,'2a. Database N flows'!$P:$P,Y$15)</f>
        <v>9.6</v>
      </c>
      <c r="Z23" s="293">
        <f>SUMIFS('2a. Database N flows'!$N:$N,'2a. Database N flows'!$G:$G,$B23,'2a. Database N flows'!$D:$D,"&lt;&gt;"&amp;$B23,'2a. Database N flows'!$M:$M,Z$16,'2a. Database N flows'!$P:$P,Z$15)</f>
        <v>0.8</v>
      </c>
      <c r="AA23" s="293">
        <f>SUMIFS('2a. Database N flows'!$N:$N,'2a. Database N flows'!$G:$G,$B23,'2a. Database N flows'!$D:$D,"&lt;&gt;"&amp;$B23,'2a. Database N flows'!$M:$M,AA$16,'2a. Database N flows'!$P:$P,AA$15)</f>
        <v>0.8</v>
      </c>
      <c r="AB23" s="296">
        <f>SUMIFS('2a. Database N flows'!$N:$N,'2a. Database N flows'!$G:$G,$B23,'2a. Database N flows'!$D:$D,"&lt;&gt;"&amp;$B23,'2a. Database N flows'!$P:$P,AB$15)</f>
        <v>48.799999999999955</v>
      </c>
      <c r="AC23" s="293">
        <f>SUMIFS('2a. Database N flows'!$N:$N,'2a. Database N flows'!$G:$G,$B23,'2a. Database N flows'!$D:$D,"&lt;&gt;"&amp;$B23,'2a. Database N flows'!$M:$M,AC$16,'2a. Database N flows'!$P:$P,AC$15)</f>
        <v>0</v>
      </c>
      <c r="AD23" s="293">
        <f>SUMIFS('2a. Database N flows'!$N:$N,'2a. Database N flows'!$G:$G,$B23,'2a. Database N flows'!$D:$D,"&lt;&gt;"&amp;$B23,'2a. Database N flows'!$M:$M,AD$16,'2a. Database N flows'!$P:$P,AD$15)</f>
        <v>0</v>
      </c>
      <c r="AE23" s="293">
        <f>SUMIFS('2a. Database N flows'!$N:$N,'2a. Database N flows'!$G:$G,$B23,'2a. Database N flows'!$D:$D,"&lt;&gt;"&amp;$B23,'2a. Database N flows'!$M:$M,AE$16,'2a. Database N flows'!$P:$P,AE$15)</f>
        <v>0</v>
      </c>
      <c r="AF23" s="293">
        <f>SUMIFS('2a. Database N flows'!$N:$N,'2a. Database N flows'!$G:$G,$B23,'2a. Database N flows'!$D:$D,"&lt;&gt;"&amp;$B23,'2a. Database N flows'!$M:$M,AF$16,'2a. Database N flows'!$P:$P,AF$15)</f>
        <v>0</v>
      </c>
      <c r="AG23" s="293">
        <f>SUMIFS('2a. Database N flows'!$N:$N,'2a. Database N flows'!$G:$G,$B23,'2a. Database N flows'!$D:$D,"&lt;&gt;"&amp;$B23,'2a. Database N flows'!$M:$M,AG$16,'2a. Database N flows'!$P:$P,AG$15)</f>
        <v>0</v>
      </c>
      <c r="AH23" s="293">
        <f>SUMIFS('2a. Database N flows'!$N:$N,'2a. Database N flows'!$G:$G,$B23,'2a. Database N flows'!$D:$D,"&lt;&gt;"&amp;$B23,'2a. Database N flows'!$M:$M,AH$16,'2a. Database N flows'!$P:$P,AH$15)</f>
        <v>0</v>
      </c>
      <c r="AI23" s="293">
        <f>SUMIFS('2a. Database N flows'!$N:$N,'2a. Database N flows'!$G:$G,$B23,'2a. Database N flows'!$D:$D,"&lt;&gt;"&amp;$B23,'2a. Database N flows'!$M:$M,AI$16,'2a. Database N flows'!$P:$P,AI$15)</f>
        <v>0</v>
      </c>
      <c r="AJ23" s="296">
        <f>SUMIFS('2a. Database N flows'!$N:$N,'2a. Database N flows'!$G:$G,$B23,'2a. Database N flows'!$D:$D,"&lt;&gt;"&amp;$B23,'2a. Database N flows'!$P:$P,AJ$15)</f>
        <v>0</v>
      </c>
      <c r="AK23" s="293">
        <f>SUMIFS('2a. Database N flows'!$N:$N,'2a. Database N flows'!$G:$G,$B23,'2a. Database N flows'!$D:$D,"&lt;&gt;"&amp;$B23,'2a. Database N flows'!$M:$M,AK$16,'2a. Database N flows'!$P:$P,AK$15)</f>
        <v>0</v>
      </c>
      <c r="AL23" s="293">
        <f>SUMIFS('2a. Database N flows'!$N:$N,'2a. Database N flows'!$G:$G,$B23,'2a. Database N flows'!$D:$D,"&lt;&gt;"&amp;$B23,'2a. Database N flows'!$M:$M,AL$16,'2a. Database N flows'!$P:$P,AL$15)</f>
        <v>0</v>
      </c>
      <c r="AM23" s="293">
        <f>SUMIFS('2a. Database N flows'!$N:$N,'2a. Database N flows'!$G:$G,$B23,'2a. Database N flows'!$D:$D,"&lt;&gt;"&amp;$B23,'2a. Database N flows'!$M:$M,AM$16,'2a. Database N flows'!$P:$P,AM$15)</f>
        <v>0</v>
      </c>
      <c r="AN23" s="293">
        <f>SUMIFS('2a. Database N flows'!$N:$N,'2a. Database N flows'!$G:$G,$B23,'2a. Database N flows'!$D:$D,"&lt;&gt;"&amp;$B23,'2a. Database N flows'!$M:$M,AN$16,'2a. Database N flows'!$P:$P,AN$15)</f>
        <v>0</v>
      </c>
      <c r="AO23" s="293">
        <f>SUMIFS('2a. Database N flows'!$N:$N,'2a. Database N flows'!$G:$G,$B23,'2a. Database N flows'!$D:$D,"&lt;&gt;"&amp;$B23,'2a. Database N flows'!$M:$M,AO$16,'2a. Database N flows'!$P:$P,AO$15)</f>
        <v>0</v>
      </c>
      <c r="AP23" s="293">
        <f>SUMIFS('2a. Database N flows'!$N:$N,'2a. Database N flows'!$G:$G,$B23,'2a. Database N flows'!$D:$D,"&lt;&gt;"&amp;$B23,'2a. Database N flows'!$M:$M,AP$16,'2a. Database N flows'!$P:$P,AP$15)</f>
        <v>0</v>
      </c>
      <c r="AQ23" s="293">
        <f>SUMIFS('2a. Database N flows'!$N:$N,'2a. Database N flows'!$G:$G,$B23,'2a. Database N flows'!$D:$D,"&lt;&gt;"&amp;$B23,'2a. Database N flows'!$M:$M,AQ$16,'2a. Database N flows'!$P:$P,AQ$15)</f>
        <v>0</v>
      </c>
      <c r="AR23" s="296">
        <f>SUMIFS('2a. Database N flows'!$N:$N,'2a. Database N flows'!$G:$G,$B23,'2a. Database N flows'!$D:$D,"&lt;&gt;"&amp;$B23,'2a. Database N flows'!$P:$P,AR$15)</f>
        <v>0</v>
      </c>
      <c r="AS23" s="293">
        <f>SUMIFS('2a. Database N flows'!$N:$N,'2a. Database N flows'!$G:$G,$B23,'2a. Database N flows'!$D:$D,"&lt;&gt;"&amp;$B23,'2a. Database N flows'!$M:$M,AS$16,'2a. Database N flows'!$P:$P,AS$15)</f>
        <v>0</v>
      </c>
      <c r="AT23" s="293">
        <f>SUMIFS('2a. Database N flows'!$N:$N,'2a. Database N flows'!$G:$G,$B23,'2a. Database N flows'!$D:$D,"&lt;&gt;"&amp;$B23,'2a. Database N flows'!$M:$M,AT$16,'2a. Database N flows'!$P:$P,AT$15)</f>
        <v>0</v>
      </c>
      <c r="AU23" s="293">
        <f>SUMIFS('2a. Database N flows'!$N:$N,'2a. Database N flows'!$G:$G,$B23,'2a. Database N flows'!$D:$D,"&lt;&gt;"&amp;$B23,'2a. Database N flows'!$M:$M,AU$16,'2a. Database N flows'!$P:$P,AU$15)</f>
        <v>0</v>
      </c>
      <c r="AV23" s="293">
        <f>SUMIFS('2a. Database N flows'!$N:$N,'2a. Database N flows'!$G:$G,$B23,'2a. Database N flows'!$D:$D,"&lt;&gt;"&amp;$B23,'2a. Database N flows'!$M:$M,AV$16,'2a. Database N flows'!$P:$P,AV$15)</f>
        <v>0</v>
      </c>
      <c r="AW23" s="293">
        <f>SUMIFS('2a. Database N flows'!$N:$N,'2a. Database N flows'!$G:$G,$B23,'2a. Database N flows'!$D:$D,"&lt;&gt;"&amp;$B23,'2a. Database N flows'!$M:$M,AW$16,'2a. Database N flows'!$P:$P,AW$15)</f>
        <v>0</v>
      </c>
      <c r="AX23" s="293">
        <f>SUMIFS('2a. Database N flows'!$N:$N,'2a. Database N flows'!$G:$G,$B23,'2a. Database N flows'!$D:$D,"&lt;&gt;"&amp;$B23,'2a. Database N flows'!$M:$M,AX$16,'2a. Database N flows'!$P:$P,AX$15)</f>
        <v>0</v>
      </c>
      <c r="AY23" s="293">
        <f>SUMIFS('2a. Database N flows'!$N:$N,'2a. Database N flows'!$G:$G,$B23,'2a. Database N flows'!$D:$D,"&lt;&gt;"&amp;$B23,'2a. Database N flows'!$M:$M,AY$16,'2a. Database N flows'!$P:$P,AY$15)</f>
        <v>0</v>
      </c>
      <c r="AZ23" s="296">
        <f>SUMIFS('2a. Database N flows'!$N:$N,'2a. Database N flows'!$G:$G,$B23,'2a. Database N flows'!$D:$D,"&lt;&gt;"&amp;$B23,'2a. Database N flows'!$P:$P,AZ$15)</f>
        <v>0</v>
      </c>
      <c r="BA23" s="293">
        <f>SUMIFS('2a. Database N flows'!$N:$N,'2a. Database N flows'!$G:$G,$B23,'2a. Database N flows'!$D:$D,"&lt;&gt;"&amp;$B23,'2a. Database N flows'!$M:$M,BA$16,'2a. Database N flows'!$P:$P,BA$15)</f>
        <v>0</v>
      </c>
      <c r="BB23" s="293">
        <f>SUMIFS('2a. Database N flows'!$N:$N,'2a. Database N flows'!$G:$G,$B23,'2a. Database N flows'!$D:$D,"&lt;&gt;"&amp;$B23,'2a. Database N flows'!$M:$M,BB$16,'2a. Database N flows'!$P:$P,BB$15)</f>
        <v>0</v>
      </c>
      <c r="BC23" s="293">
        <f>SUMIFS('2a. Database N flows'!$N:$N,'2a. Database N flows'!$G:$G,$B23,'2a. Database N flows'!$D:$D,"&lt;&gt;"&amp;$B23,'2a. Database N flows'!$M:$M,BC$16,'2a. Database N flows'!$P:$P,BC$15)</f>
        <v>0</v>
      </c>
      <c r="BD23" s="293">
        <f>SUMIFS('2a. Database N flows'!$N:$N,'2a. Database N flows'!$G:$G,$B23,'2a. Database N flows'!$D:$D,"&lt;&gt;"&amp;$B23,'2a. Database N flows'!$M:$M,BD$16,'2a. Database N flows'!$P:$P,BD$15)</f>
        <v>0</v>
      </c>
      <c r="BE23" s="293">
        <f>SUMIFS('2a. Database N flows'!$N:$N,'2a. Database N flows'!$G:$G,$B23,'2a. Database N flows'!$D:$D,"&lt;&gt;"&amp;$B23,'2a. Database N flows'!$M:$M,BE$16,'2a. Database N flows'!$P:$P,BE$15)</f>
        <v>0</v>
      </c>
      <c r="BF23" s="293">
        <f>SUMIFS('2a. Database N flows'!$N:$N,'2a. Database N flows'!$G:$G,$B23,'2a. Database N flows'!$D:$D,"&lt;&gt;"&amp;$B23,'2a. Database N flows'!$M:$M,BF$16,'2a. Database N flows'!$P:$P,BF$15)</f>
        <v>0</v>
      </c>
      <c r="BG23" s="293">
        <f>SUMIFS('2a. Database N flows'!$N:$N,'2a. Database N flows'!$G:$G,$B23,'2a. Database N flows'!$D:$D,"&lt;&gt;"&amp;$B23,'2a. Database N flows'!$M:$M,BG$16,'2a. Database N flows'!$P:$P,BG$15)</f>
        <v>0</v>
      </c>
      <c r="BH23" s="296">
        <f>SUMIFS('2a. Database N flows'!$N:$N,'2a. Database N flows'!$G:$G,$B23,'2a. Database N flows'!$D:$D,"&lt;&gt;"&amp;$B23,'2a. Database N flows'!$P:$P,BH$15)</f>
        <v>0</v>
      </c>
      <c r="BI23" s="293">
        <f>SUMIFS('2a. Database N flows'!$N:$N,'2a. Database N flows'!$G:$G,$B23,'2a. Database N flows'!$D:$D,"&lt;&gt;"&amp;$B23,'2a. Database N flows'!$M:$M,BI$16,'2a. Database N flows'!$P:$P,BI$15)</f>
        <v>0</v>
      </c>
      <c r="BJ23" s="293">
        <f>SUMIFS('2a. Database N flows'!$N:$N,'2a. Database N flows'!$G:$G,$B23,'2a. Database N flows'!$D:$D,"&lt;&gt;"&amp;$B23,'2a. Database N flows'!$M:$M,BJ$16,'2a. Database N flows'!$P:$P,BJ$15)</f>
        <v>0</v>
      </c>
      <c r="BK23" s="293">
        <f>SUMIFS('2a. Database N flows'!$N:$N,'2a. Database N flows'!$G:$G,$B23,'2a. Database N flows'!$D:$D,"&lt;&gt;"&amp;$B23,'2a. Database N flows'!$M:$M,BK$16,'2a. Database N flows'!$P:$P,BK$15)</f>
        <v>0</v>
      </c>
      <c r="BL23" s="293">
        <f>SUMIFS('2a. Database N flows'!$N:$N,'2a. Database N flows'!$G:$G,$B23,'2a. Database N flows'!$D:$D,"&lt;&gt;"&amp;$B23,'2a. Database N flows'!$M:$M,BL$16,'2a. Database N flows'!$P:$P,BL$15)</f>
        <v>0</v>
      </c>
      <c r="BM23" s="293">
        <f>SUMIFS('2a. Database N flows'!$N:$N,'2a. Database N flows'!$G:$G,$B23,'2a. Database N flows'!$D:$D,"&lt;&gt;"&amp;$B23,'2a. Database N flows'!$M:$M,BM$16,'2a. Database N flows'!$P:$P,BM$15)</f>
        <v>0</v>
      </c>
      <c r="BN23" s="293">
        <f>SUMIFS('2a. Database N flows'!$N:$N,'2a. Database N flows'!$G:$G,$B23,'2a. Database N flows'!$D:$D,"&lt;&gt;"&amp;$B23,'2a. Database N flows'!$M:$M,BN$16,'2a. Database N flows'!$P:$P,BN$15)</f>
        <v>0</v>
      </c>
      <c r="BO23" s="293">
        <f>SUMIFS('2a. Database N flows'!$N:$N,'2a. Database N flows'!$G:$G,$B23,'2a. Database N flows'!$D:$D,"&lt;&gt;"&amp;$B23,'2a. Database N flows'!$M:$M,BO$16,'2a. Database N flows'!$P:$P,BO$15)</f>
        <v>0</v>
      </c>
      <c r="BP23" s="296">
        <f>SUMIFS('2a. Database N flows'!$N:$N,'2a. Database N flows'!$G:$G,$B23,'2a. Database N flows'!$D:$D,"&lt;&gt;"&amp;$B23,'2a. Database N flows'!$P:$P,BP$15)</f>
        <v>0</v>
      </c>
      <c r="BQ23" s="293">
        <f>SUMIFS('2a. Database N flows'!$N:$N,'2a. Database N flows'!$G:$G,$B23,'2a. Database N flows'!$D:$D,"&lt;&gt;"&amp;$B23,'2a. Database N flows'!$M:$M,BQ$16,'2a. Database N flows'!$P:$P,BQ$15)</f>
        <v>0</v>
      </c>
      <c r="BR23" s="293">
        <f>SUMIFS('2a. Database N flows'!$N:$N,'2a. Database N flows'!$G:$G,$B23,'2a. Database N flows'!$D:$D,"&lt;&gt;"&amp;$B23,'2a. Database N flows'!$M:$M,BR$16,'2a. Database N flows'!$P:$P,BR$15)</f>
        <v>0</v>
      </c>
      <c r="BS23" s="293">
        <f>SUMIFS('2a. Database N flows'!$N:$N,'2a. Database N flows'!$G:$G,$B23,'2a. Database N flows'!$D:$D,"&lt;&gt;"&amp;$B23,'2a. Database N flows'!$M:$M,BS$16,'2a. Database N flows'!$P:$P,BS$15)</f>
        <v>0</v>
      </c>
      <c r="BT23" s="293">
        <f>SUMIFS('2a. Database N flows'!$N:$N,'2a. Database N flows'!$G:$G,$B23,'2a. Database N flows'!$D:$D,"&lt;&gt;"&amp;$B23,'2a. Database N flows'!$M:$M,BT$16,'2a. Database N flows'!$P:$P,BT$15)</f>
        <v>0</v>
      </c>
      <c r="BU23" s="293">
        <f>SUMIFS('2a. Database N flows'!$N:$N,'2a. Database N flows'!$G:$G,$B23,'2a. Database N flows'!$D:$D,"&lt;&gt;"&amp;$B23,'2a. Database N flows'!$M:$M,BU$16,'2a. Database N flows'!$P:$P,BU$15)</f>
        <v>0</v>
      </c>
      <c r="BV23" s="293">
        <f>SUMIFS('2a. Database N flows'!$N:$N,'2a. Database N flows'!$G:$G,$B23,'2a. Database N flows'!$D:$D,"&lt;&gt;"&amp;$B23,'2a. Database N flows'!$M:$M,BV$16,'2a. Database N flows'!$P:$P,BV$15)</f>
        <v>0</v>
      </c>
      <c r="BW23" s="293">
        <f>SUMIFS('2a. Database N flows'!$N:$N,'2a. Database N flows'!$G:$G,$B23,'2a. Database N flows'!$D:$D,"&lt;&gt;"&amp;$B23,'2a. Database N flows'!$M:$M,BW$16,'2a. Database N flows'!$P:$P,BW$15)</f>
        <v>0</v>
      </c>
      <c r="BX23" s="296">
        <f>SUMIFS('2a. Database N flows'!$N:$N,'2a. Database N flows'!$G:$G,$B23,'2a. Database N flows'!$D:$D,"&lt;&gt;"&amp;$B23,'2a. Database N flows'!$P:$P,BX$15)</f>
        <v>0</v>
      </c>
      <c r="BY23" s="293">
        <f>SUMIFS('2a. Database N flows'!$N:$N,'2a. Database N flows'!$G:$G,$B23,'2a. Database N flows'!$D:$D,"&lt;&gt;"&amp;$B23,'2a. Database N flows'!$M:$M,BY$16,'2a. Database N flows'!$P:$P,BY$15)</f>
        <v>0</v>
      </c>
      <c r="BZ23" s="293">
        <f>SUMIFS('2a. Database N flows'!$N:$N,'2a. Database N flows'!$G:$G,$B23,'2a. Database N flows'!$D:$D,"&lt;&gt;"&amp;$B23,'2a. Database N flows'!$M:$M,BZ$16,'2a. Database N flows'!$P:$P,BZ$15)</f>
        <v>0</v>
      </c>
      <c r="CA23" s="293">
        <f>SUMIFS('2a. Database N flows'!$N:$N,'2a. Database N flows'!$G:$G,$B23,'2a. Database N flows'!$D:$D,"&lt;&gt;"&amp;$B23,'2a. Database N flows'!$M:$M,CA$16,'2a. Database N flows'!$P:$P,CA$15)</f>
        <v>0</v>
      </c>
      <c r="CB23" s="293">
        <f>SUMIFS('2a. Database N flows'!$N:$N,'2a. Database N flows'!$G:$G,$B23,'2a. Database N flows'!$D:$D,"&lt;&gt;"&amp;$B23,'2a. Database N flows'!$M:$M,CB$16,'2a. Database N flows'!$P:$P,CB$15)</f>
        <v>0</v>
      </c>
      <c r="CC23" s="293">
        <f>SUMIFS('2a. Database N flows'!$N:$N,'2a. Database N flows'!$G:$G,$B23,'2a. Database N flows'!$D:$D,"&lt;&gt;"&amp;$B23,'2a. Database N flows'!$M:$M,CC$16,'2a. Database N flows'!$P:$P,CC$15)</f>
        <v>0</v>
      </c>
      <c r="CD23" s="293">
        <f>SUMIFS('2a. Database N flows'!$N:$N,'2a. Database N flows'!$G:$G,$B23,'2a. Database N flows'!$D:$D,"&lt;&gt;"&amp;$B23,'2a. Database N flows'!$M:$M,CD$16,'2a. Database N flows'!$P:$P,CD$15)</f>
        <v>0</v>
      </c>
      <c r="CE23" s="293">
        <f>SUMIFS('2a. Database N flows'!$N:$N,'2a. Database N flows'!$G:$G,$B23,'2a. Database N flows'!$D:$D,"&lt;&gt;"&amp;$B23,'2a. Database N flows'!$M:$M,CE$16,'2a. Database N flows'!$P:$P,CE$15)</f>
        <v>0</v>
      </c>
      <c r="CF23" s="296">
        <f>SUMIFS('2a. Database N flows'!$N:$N,'2a. Database N flows'!$G:$G,$B23,'2a. Database N flows'!$D:$D,"&lt;&gt;"&amp;$B23,'2a. Database N flows'!$P:$P,CF$15)</f>
        <v>0</v>
      </c>
      <c r="CG23" s="293">
        <f>SUMIFS('2a. Database N flows'!$N:$N,'2a. Database N flows'!$G:$G,$B23,'2a. Database N flows'!$D:$D,"&lt;&gt;"&amp;$B23,'2a. Database N flows'!$M:$M,CG$16,'2a. Database N flows'!$P:$P,CG$15)</f>
        <v>0</v>
      </c>
      <c r="CH23" s="293">
        <f>SUMIFS('2a. Database N flows'!$N:$N,'2a. Database N flows'!$G:$G,$B23,'2a. Database N flows'!$D:$D,"&lt;&gt;"&amp;$B23,'2a. Database N flows'!$M:$M,CH$16,'2a. Database N flows'!$P:$P,CH$15)</f>
        <v>0</v>
      </c>
      <c r="CI23" s="293">
        <f>SUMIFS('2a. Database N flows'!$N:$N,'2a. Database N flows'!$G:$G,$B23,'2a. Database N flows'!$D:$D,"&lt;&gt;"&amp;$B23,'2a. Database N flows'!$M:$M,CI$16,'2a. Database N flows'!$P:$P,CI$15)</f>
        <v>0</v>
      </c>
      <c r="CJ23" s="293">
        <f>SUMIFS('2a. Database N flows'!$N:$N,'2a. Database N flows'!$G:$G,$B23,'2a. Database N flows'!$D:$D,"&lt;&gt;"&amp;$B23,'2a. Database N flows'!$M:$M,CJ$16,'2a. Database N flows'!$P:$P,CJ$15)</f>
        <v>0</v>
      </c>
      <c r="CK23" s="293">
        <f>SUMIFS('2a. Database N flows'!$N:$N,'2a. Database N flows'!$G:$G,$B23,'2a. Database N flows'!$D:$D,"&lt;&gt;"&amp;$B23,'2a. Database N flows'!$M:$M,CK$16,'2a. Database N flows'!$P:$P,CK$15)</f>
        <v>0</v>
      </c>
      <c r="CL23" s="293">
        <f>SUMIFS('2a. Database N flows'!$N:$N,'2a. Database N flows'!$G:$G,$B23,'2a. Database N flows'!$D:$D,"&lt;&gt;"&amp;$B23,'2a. Database N flows'!$M:$M,CL$16,'2a. Database N flows'!$P:$P,CL$15)</f>
        <v>0</v>
      </c>
      <c r="CM23" s="293">
        <f>SUMIFS('2a. Database N flows'!$N:$N,'2a. Database N flows'!$G:$G,$B23,'2a. Database N flows'!$D:$D,"&lt;&gt;"&amp;$B23,'2a. Database N flows'!$M:$M,CM$16,'2a. Database N flows'!$P:$P,CM$15)</f>
        <v>0</v>
      </c>
      <c r="CN23" s="296">
        <f>SUMIFS('2a. Database N flows'!$N:$N,'2a. Database N flows'!$G:$G,$B23,'2a. Database N flows'!$D:$D,"&lt;&gt;"&amp;$B23,'2a. Database N flows'!$P:$P,CN$15)</f>
        <v>0</v>
      </c>
      <c r="CO23" s="293">
        <f>SUMIFS('2a. Database N flows'!$N:$N,'2a. Database N flows'!$G:$G,$B23,'2a. Database N flows'!$D:$D,"&lt;&gt;"&amp;$B23,'2a. Database N flows'!$M:$M,CO$16,'2a. Database N flows'!$P:$P,CO$15)</f>
        <v>0</v>
      </c>
      <c r="CP23" s="293">
        <f>SUMIFS('2a. Database N flows'!$N:$N,'2a. Database N flows'!$G:$G,$B23,'2a. Database N flows'!$D:$D,"&lt;&gt;"&amp;$B23,'2a. Database N flows'!$M:$M,CP$16,'2a. Database N flows'!$P:$P,CP$15)</f>
        <v>0</v>
      </c>
      <c r="CQ23" s="293">
        <f>SUMIFS('2a. Database N flows'!$N:$N,'2a. Database N flows'!$G:$G,$B23,'2a. Database N flows'!$D:$D,"&lt;&gt;"&amp;$B23,'2a. Database N flows'!$M:$M,CQ$16,'2a. Database N flows'!$P:$P,CQ$15)</f>
        <v>0</v>
      </c>
      <c r="CR23" s="293">
        <f>SUMIFS('2a. Database N flows'!$N:$N,'2a. Database N flows'!$G:$G,$B23,'2a. Database N flows'!$D:$D,"&lt;&gt;"&amp;$B23,'2a. Database N flows'!$M:$M,CR$16,'2a. Database N flows'!$P:$P,CR$15)</f>
        <v>0</v>
      </c>
      <c r="CS23" s="293">
        <f>SUMIFS('2a. Database N flows'!$N:$N,'2a. Database N flows'!$G:$G,$B23,'2a. Database N flows'!$D:$D,"&lt;&gt;"&amp;$B23,'2a. Database N flows'!$M:$M,CS$16,'2a. Database N flows'!$P:$P,CS$15)</f>
        <v>0</v>
      </c>
      <c r="CT23" s="293">
        <f>SUMIFS('2a. Database N flows'!$N:$N,'2a. Database N flows'!$G:$G,$B23,'2a. Database N flows'!$D:$D,"&lt;&gt;"&amp;$B23,'2a. Database N flows'!$M:$M,CT$16,'2a. Database N flows'!$P:$P,CT$15)</f>
        <v>0</v>
      </c>
      <c r="CU23" s="293">
        <f>SUMIFS('2a. Database N flows'!$N:$N,'2a. Database N flows'!$G:$G,$B23,'2a. Database N flows'!$D:$D,"&lt;&gt;"&amp;$B23,'2a. Database N flows'!$M:$M,CU$16,'2a. Database N flows'!$P:$P,CU$15)</f>
        <v>0</v>
      </c>
      <c r="CV23" s="296">
        <f>SUMIFS('2a. Database N flows'!$N:$N,'2a. Database N flows'!$G:$G,$B23,'2a. Database N flows'!$D:$D,"&lt;&gt;"&amp;$B23,'2a. Database N flows'!$P:$P,CV$15)</f>
        <v>0</v>
      </c>
      <c r="CY23" s="410"/>
    </row>
    <row r="24" spans="2:103" x14ac:dyDescent="0.25">
      <c r="B24" s="403" t="s">
        <v>97</v>
      </c>
      <c r="D24" s="292" t="s">
        <v>152</v>
      </c>
      <c r="E24" s="293">
        <f>SUMIFS('2a. Database N flows'!$N:$N,'2a. Database N flows'!$G:$G,$B24,'2a. Database N flows'!$D:$D,"&lt;&gt;"&amp;$B24,'2a. Database N flows'!$M:$M,E$16,'2a. Database N flows'!$P:$P,E$15)</f>
        <v>0</v>
      </c>
      <c r="F24" s="293">
        <f>SUMIFS('2a. Database N flows'!$N:$N,'2a. Database N flows'!$G:$G,$B24,'2a. Database N flows'!$D:$D,"&lt;&gt;"&amp;$B24,'2a. Database N flows'!$M:$M,F$16,'2a. Database N flows'!$P:$P,F$15)</f>
        <v>0</v>
      </c>
      <c r="G24" s="293">
        <f>SUMIFS('2a. Database N flows'!$N:$N,'2a. Database N flows'!$G:$G,$B24,'2a. Database N flows'!$D:$D,"&lt;&gt;"&amp;$B24,'2a. Database N flows'!$M:$M,G$16,'2a. Database N flows'!$P:$P,G$15)</f>
        <v>0</v>
      </c>
      <c r="H24" s="293">
        <f>SUMIFS('2a. Database N flows'!$N:$N,'2a. Database N flows'!$G:$G,$B24,'2a. Database N flows'!$D:$D,"&lt;&gt;"&amp;$B24,'2a. Database N flows'!$M:$M,H$16,'2a. Database N flows'!$P:$P,H$15)</f>
        <v>22.5</v>
      </c>
      <c r="I24" s="293">
        <f>SUMIFS('2a. Database N flows'!$N:$N,'2a. Database N flows'!$G:$G,$B24,'2a. Database N flows'!$D:$D,"&lt;&gt;"&amp;$B24,'2a. Database N flows'!$M:$M,I$16,'2a. Database N flows'!$P:$P,I$15)</f>
        <v>2.5</v>
      </c>
      <c r="J24" s="293">
        <f>SUMIFS('2a. Database N flows'!$N:$N,'2a. Database N flows'!$G:$G,$B24,'2a. Database N flows'!$D:$D,"&lt;&gt;"&amp;$B24,'2a. Database N flows'!$M:$M,J$16,'2a. Database N flows'!$P:$P,J$15)</f>
        <v>2.5</v>
      </c>
      <c r="K24" s="293">
        <f>SUMIFS('2a. Database N flows'!$N:$N,'2a. Database N flows'!$G:$G,$B24,'2a. Database N flows'!$D:$D,"&lt;&gt;"&amp;$B24,'2a. Database N flows'!$M:$M,K$16,'2a. Database N flows'!$P:$P,K$15)</f>
        <v>2.5</v>
      </c>
      <c r="L24" s="296">
        <f>SUMIFS('2a. Database N flows'!$N:$N,'2a. Database N flows'!$G:$G,$B24,'2a. Database N flows'!$D:$D,"&lt;&gt;"&amp;$B24,'2a. Database N flows'!$P:$P,L$15)</f>
        <v>30</v>
      </c>
      <c r="M24" s="293">
        <f>SUMIFS('2a. Database N flows'!$N:$N,'2a. Database N flows'!$G:$G,$B24,'2a. Database N flows'!$D:$D,"&lt;&gt;"&amp;$B24,'2a. Database N flows'!$M:$M,M$16,'2a. Database N flows'!$P:$P,M$15)</f>
        <v>0</v>
      </c>
      <c r="N24" s="293">
        <f>SUMIFS('2a. Database N flows'!$N:$N,'2a. Database N flows'!$G:$G,$B24,'2a. Database N flows'!$D:$D,"&lt;&gt;"&amp;$B24,'2a. Database N flows'!$M:$M,N$16,'2a. Database N flows'!$P:$P,N$15)</f>
        <v>0</v>
      </c>
      <c r="O24" s="293">
        <f>SUMIFS('2a. Database N flows'!$N:$N,'2a. Database N flows'!$G:$G,$B24,'2a. Database N flows'!$D:$D,"&lt;&gt;"&amp;$B24,'2a. Database N flows'!$M:$M,O$16,'2a. Database N flows'!$P:$P,O$15)</f>
        <v>0</v>
      </c>
      <c r="P24" s="293">
        <f>SUMIFS('2a. Database N flows'!$N:$N,'2a. Database N flows'!$G:$G,$B24,'2a. Database N flows'!$D:$D,"&lt;&gt;"&amp;$B24,'2a. Database N flows'!$M:$M,P$16,'2a. Database N flows'!$P:$P,P$15)</f>
        <v>18</v>
      </c>
      <c r="Q24" s="293">
        <f>SUMIFS('2a. Database N flows'!$N:$N,'2a. Database N flows'!$G:$G,$B24,'2a. Database N flows'!$D:$D,"&lt;&gt;"&amp;$B24,'2a. Database N flows'!$M:$M,Q$16,'2a. Database N flows'!$P:$P,Q$15)</f>
        <v>2</v>
      </c>
      <c r="R24" s="293">
        <f>SUMIFS('2a. Database N flows'!$N:$N,'2a. Database N flows'!$G:$G,$B24,'2a. Database N flows'!$D:$D,"&lt;&gt;"&amp;$B24,'2a. Database N flows'!$M:$M,R$16,'2a. Database N flows'!$P:$P,R$15)</f>
        <v>2</v>
      </c>
      <c r="S24" s="293">
        <f>SUMIFS('2a. Database N flows'!$N:$N,'2a. Database N flows'!$G:$G,$B24,'2a. Database N flows'!$D:$D,"&lt;&gt;"&amp;$B24,'2a. Database N flows'!$M:$M,S$16,'2a. Database N flows'!$P:$P,S$15)</f>
        <v>2</v>
      </c>
      <c r="T24" s="296">
        <f>SUMIFS('2a. Database N flows'!$N:$N,'2a. Database N flows'!$G:$G,$B24,'2a. Database N flows'!$D:$D,"&lt;&gt;"&amp;$B24,'2a. Database N flows'!$P:$P,T$15)</f>
        <v>24</v>
      </c>
      <c r="U24" s="293">
        <f>SUMIFS('2a. Database N flows'!$N:$N,'2a. Database N flows'!$G:$G,$B24,'2a. Database N flows'!$D:$D,"&lt;&gt;"&amp;$B24,'2a. Database N flows'!$M:$M,U$16,'2a. Database N flows'!$P:$P,U$15)</f>
        <v>0</v>
      </c>
      <c r="V24" s="293">
        <f>SUMIFS('2a. Database N flows'!$N:$N,'2a. Database N flows'!$G:$G,$B24,'2a. Database N flows'!$D:$D,"&lt;&gt;"&amp;$B24,'2a. Database N flows'!$M:$M,V$16,'2a. Database N flows'!$P:$P,V$15)</f>
        <v>0</v>
      </c>
      <c r="W24" s="293">
        <f>SUMIFS('2a. Database N flows'!$N:$N,'2a. Database N flows'!$G:$G,$B24,'2a. Database N flows'!$D:$D,"&lt;&gt;"&amp;$B24,'2a. Database N flows'!$M:$M,W$16,'2a. Database N flows'!$P:$P,W$15)</f>
        <v>0</v>
      </c>
      <c r="X24" s="293">
        <f>SUMIFS('2a. Database N flows'!$N:$N,'2a. Database N flows'!$G:$G,$B24,'2a. Database N flows'!$D:$D,"&lt;&gt;"&amp;$B24,'2a. Database N flows'!$M:$M,X$16,'2a. Database N flows'!$P:$P,X$15)</f>
        <v>14.400000000000004</v>
      </c>
      <c r="Y24" s="293">
        <f>SUMIFS('2a. Database N flows'!$N:$N,'2a. Database N flows'!$G:$G,$B24,'2a. Database N flows'!$D:$D,"&lt;&gt;"&amp;$B24,'2a. Database N flows'!$M:$M,Y$16,'2a. Database N flows'!$P:$P,Y$15)</f>
        <v>1.6</v>
      </c>
      <c r="Z24" s="293">
        <f>SUMIFS('2a. Database N flows'!$N:$N,'2a. Database N flows'!$G:$G,$B24,'2a. Database N flows'!$D:$D,"&lt;&gt;"&amp;$B24,'2a. Database N flows'!$M:$M,Z$16,'2a. Database N flows'!$P:$P,Z$15)</f>
        <v>1.6</v>
      </c>
      <c r="AA24" s="293">
        <f>SUMIFS('2a. Database N flows'!$N:$N,'2a. Database N flows'!$G:$G,$B24,'2a. Database N flows'!$D:$D,"&lt;&gt;"&amp;$B24,'2a. Database N flows'!$M:$M,AA$16,'2a. Database N flows'!$P:$P,AA$15)</f>
        <v>1.6</v>
      </c>
      <c r="AB24" s="296">
        <f>SUMIFS('2a. Database N flows'!$N:$N,'2a. Database N flows'!$G:$G,$B24,'2a. Database N flows'!$D:$D,"&lt;&gt;"&amp;$B24,'2a. Database N flows'!$P:$P,AB$15)</f>
        <v>19.200000000000006</v>
      </c>
      <c r="AC24" s="293">
        <f>SUMIFS('2a. Database N flows'!$N:$N,'2a. Database N flows'!$G:$G,$B24,'2a. Database N flows'!$D:$D,"&lt;&gt;"&amp;$B24,'2a. Database N flows'!$M:$M,AC$16,'2a. Database N flows'!$P:$P,AC$15)</f>
        <v>0</v>
      </c>
      <c r="AD24" s="293">
        <f>SUMIFS('2a. Database N flows'!$N:$N,'2a. Database N flows'!$G:$G,$B24,'2a. Database N flows'!$D:$D,"&lt;&gt;"&amp;$B24,'2a. Database N flows'!$M:$M,AD$16,'2a. Database N flows'!$P:$P,AD$15)</f>
        <v>0</v>
      </c>
      <c r="AE24" s="293">
        <f>SUMIFS('2a. Database N flows'!$N:$N,'2a. Database N flows'!$G:$G,$B24,'2a. Database N flows'!$D:$D,"&lt;&gt;"&amp;$B24,'2a. Database N flows'!$M:$M,AE$16,'2a. Database N flows'!$P:$P,AE$15)</f>
        <v>0</v>
      </c>
      <c r="AF24" s="293">
        <f>SUMIFS('2a. Database N flows'!$N:$N,'2a. Database N flows'!$G:$G,$B24,'2a. Database N flows'!$D:$D,"&lt;&gt;"&amp;$B24,'2a. Database N flows'!$M:$M,AF$16,'2a. Database N flows'!$P:$P,AF$15)</f>
        <v>0</v>
      </c>
      <c r="AG24" s="293">
        <f>SUMIFS('2a. Database N flows'!$N:$N,'2a. Database N flows'!$G:$G,$B24,'2a. Database N flows'!$D:$D,"&lt;&gt;"&amp;$B24,'2a. Database N flows'!$M:$M,AG$16,'2a. Database N flows'!$P:$P,AG$15)</f>
        <v>0</v>
      </c>
      <c r="AH24" s="293">
        <f>SUMIFS('2a. Database N flows'!$N:$N,'2a. Database N flows'!$G:$G,$B24,'2a. Database N flows'!$D:$D,"&lt;&gt;"&amp;$B24,'2a. Database N flows'!$M:$M,AH$16,'2a. Database N flows'!$P:$P,AH$15)</f>
        <v>0</v>
      </c>
      <c r="AI24" s="293">
        <f>SUMIFS('2a. Database N flows'!$N:$N,'2a. Database N flows'!$G:$G,$B24,'2a. Database N flows'!$D:$D,"&lt;&gt;"&amp;$B24,'2a. Database N flows'!$M:$M,AI$16,'2a. Database N flows'!$P:$P,AI$15)</f>
        <v>0</v>
      </c>
      <c r="AJ24" s="296">
        <f>SUMIFS('2a. Database N flows'!$N:$N,'2a. Database N flows'!$G:$G,$B24,'2a. Database N flows'!$D:$D,"&lt;&gt;"&amp;$B24,'2a. Database N flows'!$P:$P,AJ$15)</f>
        <v>0</v>
      </c>
      <c r="AK24" s="293">
        <f>SUMIFS('2a. Database N flows'!$N:$N,'2a. Database N flows'!$G:$G,$B24,'2a. Database N flows'!$D:$D,"&lt;&gt;"&amp;$B24,'2a. Database N flows'!$M:$M,AK$16,'2a. Database N flows'!$P:$P,AK$15)</f>
        <v>0</v>
      </c>
      <c r="AL24" s="293">
        <f>SUMIFS('2a. Database N flows'!$N:$N,'2a. Database N flows'!$G:$G,$B24,'2a. Database N flows'!$D:$D,"&lt;&gt;"&amp;$B24,'2a. Database N flows'!$M:$M,AL$16,'2a. Database N flows'!$P:$P,AL$15)</f>
        <v>0</v>
      </c>
      <c r="AM24" s="293">
        <f>SUMIFS('2a. Database N flows'!$N:$N,'2a. Database N flows'!$G:$G,$B24,'2a. Database N flows'!$D:$D,"&lt;&gt;"&amp;$B24,'2a. Database N flows'!$M:$M,AM$16,'2a. Database N flows'!$P:$P,AM$15)</f>
        <v>0</v>
      </c>
      <c r="AN24" s="293">
        <f>SUMIFS('2a. Database N flows'!$N:$N,'2a. Database N flows'!$G:$G,$B24,'2a. Database N flows'!$D:$D,"&lt;&gt;"&amp;$B24,'2a. Database N flows'!$M:$M,AN$16,'2a. Database N flows'!$P:$P,AN$15)</f>
        <v>0</v>
      </c>
      <c r="AO24" s="293">
        <f>SUMIFS('2a. Database N flows'!$N:$N,'2a. Database N flows'!$G:$G,$B24,'2a. Database N flows'!$D:$D,"&lt;&gt;"&amp;$B24,'2a. Database N flows'!$M:$M,AO$16,'2a. Database N flows'!$P:$P,AO$15)</f>
        <v>0</v>
      </c>
      <c r="AP24" s="293">
        <f>SUMIFS('2a. Database N flows'!$N:$N,'2a. Database N flows'!$G:$G,$B24,'2a. Database N flows'!$D:$D,"&lt;&gt;"&amp;$B24,'2a. Database N flows'!$M:$M,AP$16,'2a. Database N flows'!$P:$P,AP$15)</f>
        <v>0</v>
      </c>
      <c r="AQ24" s="293">
        <f>SUMIFS('2a. Database N flows'!$N:$N,'2a. Database N flows'!$G:$G,$B24,'2a. Database N flows'!$D:$D,"&lt;&gt;"&amp;$B24,'2a. Database N flows'!$M:$M,AQ$16,'2a. Database N flows'!$P:$P,AQ$15)</f>
        <v>0</v>
      </c>
      <c r="AR24" s="296">
        <f>SUMIFS('2a. Database N flows'!$N:$N,'2a. Database N flows'!$G:$G,$B24,'2a. Database N flows'!$D:$D,"&lt;&gt;"&amp;$B24,'2a. Database N flows'!$P:$P,AR$15)</f>
        <v>0</v>
      </c>
      <c r="AS24" s="293">
        <f>SUMIFS('2a. Database N flows'!$N:$N,'2a. Database N flows'!$G:$G,$B24,'2a. Database N flows'!$D:$D,"&lt;&gt;"&amp;$B24,'2a. Database N flows'!$M:$M,AS$16,'2a. Database N flows'!$P:$P,AS$15)</f>
        <v>0</v>
      </c>
      <c r="AT24" s="293">
        <f>SUMIFS('2a. Database N flows'!$N:$N,'2a. Database N flows'!$G:$G,$B24,'2a. Database N flows'!$D:$D,"&lt;&gt;"&amp;$B24,'2a. Database N flows'!$M:$M,AT$16,'2a. Database N flows'!$P:$P,AT$15)</f>
        <v>0</v>
      </c>
      <c r="AU24" s="293">
        <f>SUMIFS('2a. Database N flows'!$N:$N,'2a. Database N flows'!$G:$G,$B24,'2a. Database N flows'!$D:$D,"&lt;&gt;"&amp;$B24,'2a. Database N flows'!$M:$M,AU$16,'2a. Database N flows'!$P:$P,AU$15)</f>
        <v>0</v>
      </c>
      <c r="AV24" s="293">
        <f>SUMIFS('2a. Database N flows'!$N:$N,'2a. Database N flows'!$G:$G,$B24,'2a. Database N flows'!$D:$D,"&lt;&gt;"&amp;$B24,'2a. Database N flows'!$M:$M,AV$16,'2a. Database N flows'!$P:$P,AV$15)</f>
        <v>0</v>
      </c>
      <c r="AW24" s="293">
        <f>SUMIFS('2a. Database N flows'!$N:$N,'2a. Database N flows'!$G:$G,$B24,'2a. Database N flows'!$D:$D,"&lt;&gt;"&amp;$B24,'2a. Database N flows'!$M:$M,AW$16,'2a. Database N flows'!$P:$P,AW$15)</f>
        <v>0</v>
      </c>
      <c r="AX24" s="293">
        <f>SUMIFS('2a. Database N flows'!$N:$N,'2a. Database N flows'!$G:$G,$B24,'2a. Database N flows'!$D:$D,"&lt;&gt;"&amp;$B24,'2a. Database N flows'!$M:$M,AX$16,'2a. Database N flows'!$P:$P,AX$15)</f>
        <v>0</v>
      </c>
      <c r="AY24" s="293">
        <f>SUMIFS('2a. Database N flows'!$N:$N,'2a. Database N flows'!$G:$G,$B24,'2a. Database N flows'!$D:$D,"&lt;&gt;"&amp;$B24,'2a. Database N flows'!$M:$M,AY$16,'2a. Database N flows'!$P:$P,AY$15)</f>
        <v>0</v>
      </c>
      <c r="AZ24" s="296">
        <f>SUMIFS('2a. Database N flows'!$N:$N,'2a. Database N flows'!$G:$G,$B24,'2a. Database N flows'!$D:$D,"&lt;&gt;"&amp;$B24,'2a. Database N flows'!$P:$P,AZ$15)</f>
        <v>0</v>
      </c>
      <c r="BA24" s="293">
        <f>SUMIFS('2a. Database N flows'!$N:$N,'2a. Database N flows'!$G:$G,$B24,'2a. Database N flows'!$D:$D,"&lt;&gt;"&amp;$B24,'2a. Database N flows'!$M:$M,BA$16,'2a. Database N flows'!$P:$P,BA$15)</f>
        <v>0</v>
      </c>
      <c r="BB24" s="293">
        <f>SUMIFS('2a. Database N flows'!$N:$N,'2a. Database N flows'!$G:$G,$B24,'2a. Database N flows'!$D:$D,"&lt;&gt;"&amp;$B24,'2a. Database N flows'!$M:$M,BB$16,'2a. Database N flows'!$P:$P,BB$15)</f>
        <v>0</v>
      </c>
      <c r="BC24" s="293">
        <f>SUMIFS('2a. Database N flows'!$N:$N,'2a. Database N flows'!$G:$G,$B24,'2a. Database N flows'!$D:$D,"&lt;&gt;"&amp;$B24,'2a. Database N flows'!$M:$M,BC$16,'2a. Database N flows'!$P:$P,BC$15)</f>
        <v>0</v>
      </c>
      <c r="BD24" s="293">
        <f>SUMIFS('2a. Database N flows'!$N:$N,'2a. Database N flows'!$G:$G,$B24,'2a. Database N flows'!$D:$D,"&lt;&gt;"&amp;$B24,'2a. Database N flows'!$M:$M,BD$16,'2a. Database N flows'!$P:$P,BD$15)</f>
        <v>0</v>
      </c>
      <c r="BE24" s="293">
        <f>SUMIFS('2a. Database N flows'!$N:$N,'2a. Database N flows'!$G:$G,$B24,'2a. Database N flows'!$D:$D,"&lt;&gt;"&amp;$B24,'2a. Database N flows'!$M:$M,BE$16,'2a. Database N flows'!$P:$P,BE$15)</f>
        <v>0</v>
      </c>
      <c r="BF24" s="293">
        <f>SUMIFS('2a. Database N flows'!$N:$N,'2a. Database N flows'!$G:$G,$B24,'2a. Database N flows'!$D:$D,"&lt;&gt;"&amp;$B24,'2a. Database N flows'!$M:$M,BF$16,'2a. Database N flows'!$P:$P,BF$15)</f>
        <v>0</v>
      </c>
      <c r="BG24" s="293">
        <f>SUMIFS('2a. Database N flows'!$N:$N,'2a. Database N flows'!$G:$G,$B24,'2a. Database N flows'!$D:$D,"&lt;&gt;"&amp;$B24,'2a. Database N flows'!$M:$M,BG$16,'2a. Database N flows'!$P:$P,BG$15)</f>
        <v>0</v>
      </c>
      <c r="BH24" s="296">
        <f>SUMIFS('2a. Database N flows'!$N:$N,'2a. Database N flows'!$G:$G,$B24,'2a. Database N flows'!$D:$D,"&lt;&gt;"&amp;$B24,'2a. Database N flows'!$P:$P,BH$15)</f>
        <v>0</v>
      </c>
      <c r="BI24" s="293">
        <f>SUMIFS('2a. Database N flows'!$N:$N,'2a. Database N flows'!$G:$G,$B24,'2a. Database N flows'!$D:$D,"&lt;&gt;"&amp;$B24,'2a. Database N flows'!$M:$M,BI$16,'2a. Database N flows'!$P:$P,BI$15)</f>
        <v>0</v>
      </c>
      <c r="BJ24" s="293">
        <f>SUMIFS('2a. Database N flows'!$N:$N,'2a. Database N flows'!$G:$G,$B24,'2a. Database N flows'!$D:$D,"&lt;&gt;"&amp;$B24,'2a. Database N flows'!$M:$M,BJ$16,'2a. Database N flows'!$P:$P,BJ$15)</f>
        <v>0</v>
      </c>
      <c r="BK24" s="293">
        <f>SUMIFS('2a. Database N flows'!$N:$N,'2a. Database N flows'!$G:$G,$B24,'2a. Database N flows'!$D:$D,"&lt;&gt;"&amp;$B24,'2a. Database N flows'!$M:$M,BK$16,'2a. Database N flows'!$P:$P,BK$15)</f>
        <v>0</v>
      </c>
      <c r="BL24" s="293">
        <f>SUMIFS('2a. Database N flows'!$N:$N,'2a. Database N flows'!$G:$G,$B24,'2a. Database N flows'!$D:$D,"&lt;&gt;"&amp;$B24,'2a. Database N flows'!$M:$M,BL$16,'2a. Database N flows'!$P:$P,BL$15)</f>
        <v>0</v>
      </c>
      <c r="BM24" s="293">
        <f>SUMIFS('2a. Database N flows'!$N:$N,'2a. Database N flows'!$G:$G,$B24,'2a. Database N flows'!$D:$D,"&lt;&gt;"&amp;$B24,'2a. Database N flows'!$M:$M,BM$16,'2a. Database N flows'!$P:$P,BM$15)</f>
        <v>0</v>
      </c>
      <c r="BN24" s="293">
        <f>SUMIFS('2a. Database N flows'!$N:$N,'2a. Database N flows'!$G:$G,$B24,'2a. Database N flows'!$D:$D,"&lt;&gt;"&amp;$B24,'2a. Database N flows'!$M:$M,BN$16,'2a. Database N flows'!$P:$P,BN$15)</f>
        <v>0</v>
      </c>
      <c r="BO24" s="293">
        <f>SUMIFS('2a. Database N flows'!$N:$N,'2a. Database N flows'!$G:$G,$B24,'2a. Database N flows'!$D:$D,"&lt;&gt;"&amp;$B24,'2a. Database N flows'!$M:$M,BO$16,'2a. Database N flows'!$P:$P,BO$15)</f>
        <v>0</v>
      </c>
      <c r="BP24" s="296">
        <f>SUMIFS('2a. Database N flows'!$N:$N,'2a. Database N flows'!$G:$G,$B24,'2a. Database N flows'!$D:$D,"&lt;&gt;"&amp;$B24,'2a. Database N flows'!$P:$P,BP$15)</f>
        <v>0</v>
      </c>
      <c r="BQ24" s="293">
        <f>SUMIFS('2a. Database N flows'!$N:$N,'2a. Database N flows'!$G:$G,$B24,'2a. Database N flows'!$D:$D,"&lt;&gt;"&amp;$B24,'2a. Database N flows'!$M:$M,BQ$16,'2a. Database N flows'!$P:$P,BQ$15)</f>
        <v>0</v>
      </c>
      <c r="BR24" s="293">
        <f>SUMIFS('2a. Database N flows'!$N:$N,'2a. Database N flows'!$G:$G,$B24,'2a. Database N flows'!$D:$D,"&lt;&gt;"&amp;$B24,'2a. Database N flows'!$M:$M,BR$16,'2a. Database N flows'!$P:$P,BR$15)</f>
        <v>0</v>
      </c>
      <c r="BS24" s="293">
        <f>SUMIFS('2a. Database N flows'!$N:$N,'2a. Database N flows'!$G:$G,$B24,'2a. Database N flows'!$D:$D,"&lt;&gt;"&amp;$B24,'2a. Database N flows'!$M:$M,BS$16,'2a. Database N flows'!$P:$P,BS$15)</f>
        <v>0</v>
      </c>
      <c r="BT24" s="293">
        <f>SUMIFS('2a. Database N flows'!$N:$N,'2a. Database N flows'!$G:$G,$B24,'2a. Database N flows'!$D:$D,"&lt;&gt;"&amp;$B24,'2a. Database N flows'!$M:$M,BT$16,'2a. Database N flows'!$P:$P,BT$15)</f>
        <v>0</v>
      </c>
      <c r="BU24" s="293">
        <f>SUMIFS('2a. Database N flows'!$N:$N,'2a. Database N flows'!$G:$G,$B24,'2a. Database N flows'!$D:$D,"&lt;&gt;"&amp;$B24,'2a. Database N flows'!$M:$M,BU$16,'2a. Database N flows'!$P:$P,BU$15)</f>
        <v>0</v>
      </c>
      <c r="BV24" s="293">
        <f>SUMIFS('2a. Database N flows'!$N:$N,'2a. Database N flows'!$G:$G,$B24,'2a. Database N flows'!$D:$D,"&lt;&gt;"&amp;$B24,'2a. Database N flows'!$M:$M,BV$16,'2a. Database N flows'!$P:$P,BV$15)</f>
        <v>0</v>
      </c>
      <c r="BW24" s="293">
        <f>SUMIFS('2a. Database N flows'!$N:$N,'2a. Database N flows'!$G:$G,$B24,'2a. Database N flows'!$D:$D,"&lt;&gt;"&amp;$B24,'2a. Database N flows'!$M:$M,BW$16,'2a. Database N flows'!$P:$P,BW$15)</f>
        <v>0</v>
      </c>
      <c r="BX24" s="296">
        <f>SUMIFS('2a. Database N flows'!$N:$N,'2a. Database N flows'!$G:$G,$B24,'2a. Database N flows'!$D:$D,"&lt;&gt;"&amp;$B24,'2a. Database N flows'!$P:$P,BX$15)</f>
        <v>0</v>
      </c>
      <c r="BY24" s="293">
        <f>SUMIFS('2a. Database N flows'!$N:$N,'2a. Database N flows'!$G:$G,$B24,'2a. Database N flows'!$D:$D,"&lt;&gt;"&amp;$B24,'2a. Database N flows'!$M:$M,BY$16,'2a. Database N flows'!$P:$P,BY$15)</f>
        <v>0</v>
      </c>
      <c r="BZ24" s="293">
        <f>SUMIFS('2a. Database N flows'!$N:$N,'2a. Database N flows'!$G:$G,$B24,'2a. Database N flows'!$D:$D,"&lt;&gt;"&amp;$B24,'2a. Database N flows'!$M:$M,BZ$16,'2a. Database N flows'!$P:$P,BZ$15)</f>
        <v>0</v>
      </c>
      <c r="CA24" s="293">
        <f>SUMIFS('2a. Database N flows'!$N:$N,'2a. Database N flows'!$G:$G,$B24,'2a. Database N flows'!$D:$D,"&lt;&gt;"&amp;$B24,'2a. Database N flows'!$M:$M,CA$16,'2a. Database N flows'!$P:$P,CA$15)</f>
        <v>0</v>
      </c>
      <c r="CB24" s="293">
        <f>SUMIFS('2a. Database N flows'!$N:$N,'2a. Database N flows'!$G:$G,$B24,'2a. Database N flows'!$D:$D,"&lt;&gt;"&amp;$B24,'2a. Database N flows'!$M:$M,CB$16,'2a. Database N flows'!$P:$P,CB$15)</f>
        <v>0</v>
      </c>
      <c r="CC24" s="293">
        <f>SUMIFS('2a. Database N flows'!$N:$N,'2a. Database N flows'!$G:$G,$B24,'2a. Database N flows'!$D:$D,"&lt;&gt;"&amp;$B24,'2a. Database N flows'!$M:$M,CC$16,'2a. Database N flows'!$P:$P,CC$15)</f>
        <v>0</v>
      </c>
      <c r="CD24" s="293">
        <f>SUMIFS('2a. Database N flows'!$N:$N,'2a. Database N flows'!$G:$G,$B24,'2a. Database N flows'!$D:$D,"&lt;&gt;"&amp;$B24,'2a. Database N flows'!$M:$M,CD$16,'2a. Database N flows'!$P:$P,CD$15)</f>
        <v>0</v>
      </c>
      <c r="CE24" s="293">
        <f>SUMIFS('2a. Database N flows'!$N:$N,'2a. Database N flows'!$G:$G,$B24,'2a. Database N flows'!$D:$D,"&lt;&gt;"&amp;$B24,'2a. Database N flows'!$M:$M,CE$16,'2a. Database N flows'!$P:$P,CE$15)</f>
        <v>0</v>
      </c>
      <c r="CF24" s="296">
        <f>SUMIFS('2a. Database N flows'!$N:$N,'2a. Database N flows'!$G:$G,$B24,'2a. Database N flows'!$D:$D,"&lt;&gt;"&amp;$B24,'2a. Database N flows'!$P:$P,CF$15)</f>
        <v>0</v>
      </c>
      <c r="CG24" s="293">
        <f>SUMIFS('2a. Database N flows'!$N:$N,'2a. Database N flows'!$G:$G,$B24,'2a. Database N flows'!$D:$D,"&lt;&gt;"&amp;$B24,'2a. Database N flows'!$M:$M,CG$16,'2a. Database N flows'!$P:$P,CG$15)</f>
        <v>0</v>
      </c>
      <c r="CH24" s="293">
        <f>SUMIFS('2a. Database N flows'!$N:$N,'2a. Database N flows'!$G:$G,$B24,'2a. Database N flows'!$D:$D,"&lt;&gt;"&amp;$B24,'2a. Database N flows'!$M:$M,CH$16,'2a. Database N flows'!$P:$P,CH$15)</f>
        <v>0</v>
      </c>
      <c r="CI24" s="293">
        <f>SUMIFS('2a. Database N flows'!$N:$N,'2a. Database N flows'!$G:$G,$B24,'2a. Database N flows'!$D:$D,"&lt;&gt;"&amp;$B24,'2a. Database N flows'!$M:$M,CI$16,'2a. Database N flows'!$P:$P,CI$15)</f>
        <v>0</v>
      </c>
      <c r="CJ24" s="293">
        <f>SUMIFS('2a. Database N flows'!$N:$N,'2a. Database N flows'!$G:$G,$B24,'2a. Database N flows'!$D:$D,"&lt;&gt;"&amp;$B24,'2a. Database N flows'!$M:$M,CJ$16,'2a. Database N flows'!$P:$P,CJ$15)</f>
        <v>0</v>
      </c>
      <c r="CK24" s="293">
        <f>SUMIFS('2a. Database N flows'!$N:$N,'2a. Database N flows'!$G:$G,$B24,'2a. Database N flows'!$D:$D,"&lt;&gt;"&amp;$B24,'2a. Database N flows'!$M:$M,CK$16,'2a. Database N flows'!$P:$P,CK$15)</f>
        <v>0</v>
      </c>
      <c r="CL24" s="293">
        <f>SUMIFS('2a. Database N flows'!$N:$N,'2a. Database N flows'!$G:$G,$B24,'2a. Database N flows'!$D:$D,"&lt;&gt;"&amp;$B24,'2a. Database N flows'!$M:$M,CL$16,'2a. Database N flows'!$P:$P,CL$15)</f>
        <v>0</v>
      </c>
      <c r="CM24" s="293">
        <f>SUMIFS('2a. Database N flows'!$N:$N,'2a. Database N flows'!$G:$G,$B24,'2a. Database N flows'!$D:$D,"&lt;&gt;"&amp;$B24,'2a. Database N flows'!$M:$M,CM$16,'2a. Database N flows'!$P:$P,CM$15)</f>
        <v>0</v>
      </c>
      <c r="CN24" s="296">
        <f>SUMIFS('2a. Database N flows'!$N:$N,'2a. Database N flows'!$G:$G,$B24,'2a. Database N flows'!$D:$D,"&lt;&gt;"&amp;$B24,'2a. Database N flows'!$P:$P,CN$15)</f>
        <v>0</v>
      </c>
      <c r="CO24" s="293">
        <f>SUMIFS('2a. Database N flows'!$N:$N,'2a. Database N flows'!$G:$G,$B24,'2a. Database N flows'!$D:$D,"&lt;&gt;"&amp;$B24,'2a. Database N flows'!$M:$M,CO$16,'2a. Database N flows'!$P:$P,CO$15)</f>
        <v>0</v>
      </c>
      <c r="CP24" s="293">
        <f>SUMIFS('2a. Database N flows'!$N:$N,'2a. Database N flows'!$G:$G,$B24,'2a. Database N flows'!$D:$D,"&lt;&gt;"&amp;$B24,'2a. Database N flows'!$M:$M,CP$16,'2a. Database N flows'!$P:$P,CP$15)</f>
        <v>0</v>
      </c>
      <c r="CQ24" s="293">
        <f>SUMIFS('2a. Database N flows'!$N:$N,'2a. Database N flows'!$G:$G,$B24,'2a. Database N flows'!$D:$D,"&lt;&gt;"&amp;$B24,'2a. Database N flows'!$M:$M,CQ$16,'2a. Database N flows'!$P:$P,CQ$15)</f>
        <v>0</v>
      </c>
      <c r="CR24" s="293">
        <f>SUMIFS('2a. Database N flows'!$N:$N,'2a. Database N flows'!$G:$G,$B24,'2a. Database N flows'!$D:$D,"&lt;&gt;"&amp;$B24,'2a. Database N flows'!$M:$M,CR$16,'2a. Database N flows'!$P:$P,CR$15)</f>
        <v>0</v>
      </c>
      <c r="CS24" s="293">
        <f>SUMIFS('2a. Database N flows'!$N:$N,'2a. Database N flows'!$G:$G,$B24,'2a. Database N flows'!$D:$D,"&lt;&gt;"&amp;$B24,'2a. Database N flows'!$M:$M,CS$16,'2a. Database N flows'!$P:$P,CS$15)</f>
        <v>0</v>
      </c>
      <c r="CT24" s="293">
        <f>SUMIFS('2a. Database N flows'!$N:$N,'2a. Database N flows'!$G:$G,$B24,'2a. Database N flows'!$D:$D,"&lt;&gt;"&amp;$B24,'2a. Database N flows'!$M:$M,CT$16,'2a. Database N flows'!$P:$P,CT$15)</f>
        <v>0</v>
      </c>
      <c r="CU24" s="293">
        <f>SUMIFS('2a. Database N flows'!$N:$N,'2a. Database N flows'!$G:$G,$B24,'2a. Database N flows'!$D:$D,"&lt;&gt;"&amp;$B24,'2a. Database N flows'!$M:$M,CU$16,'2a. Database N flows'!$P:$P,CU$15)</f>
        <v>0</v>
      </c>
      <c r="CV24" s="296">
        <f>SUMIFS('2a. Database N flows'!$N:$N,'2a. Database N flows'!$G:$G,$B24,'2a. Database N flows'!$D:$D,"&lt;&gt;"&amp;$B24,'2a. Database N flows'!$P:$P,CV$15)</f>
        <v>0</v>
      </c>
      <c r="CY24" s="410"/>
    </row>
    <row r="25" spans="2:103" x14ac:dyDescent="0.25">
      <c r="B25" s="403" t="s">
        <v>81</v>
      </c>
      <c r="D25" s="292" t="s">
        <v>160</v>
      </c>
      <c r="E25" s="293">
        <f>SUMIFS('2a. Database N flows'!$N:$N,'2a. Database N flows'!$G:$G,$B25,'2a. Database N flows'!$D:$D,"&lt;&gt;"&amp;$B25,'2a. Database N flows'!$M:$M,E$16,'2a. Database N flows'!$P:$P,E$15)</f>
        <v>0</v>
      </c>
      <c r="F25" s="293">
        <f>SUMIFS('2a. Database N flows'!$N:$N,'2a. Database N flows'!$G:$G,$B25,'2a. Database N flows'!$D:$D,"&lt;&gt;"&amp;$B25,'2a. Database N flows'!$M:$M,F$16,'2a. Database N flows'!$P:$P,F$15)</f>
        <v>0</v>
      </c>
      <c r="G25" s="293">
        <f>SUMIFS('2a. Database N flows'!$N:$N,'2a. Database N flows'!$G:$G,$B25,'2a. Database N flows'!$D:$D,"&lt;&gt;"&amp;$B25,'2a. Database N flows'!$M:$M,G$16,'2a. Database N flows'!$P:$P,G$15)</f>
        <v>0</v>
      </c>
      <c r="H25" s="293">
        <f>SUMIFS('2a. Database N flows'!$N:$N,'2a. Database N flows'!$G:$G,$B25,'2a. Database N flows'!$D:$D,"&lt;&gt;"&amp;$B25,'2a. Database N flows'!$M:$M,H$16,'2a. Database N flows'!$P:$P,H$15)</f>
        <v>12.5</v>
      </c>
      <c r="I25" s="293">
        <f>SUMIFS('2a. Database N flows'!$N:$N,'2a. Database N flows'!$G:$G,$B25,'2a. Database N flows'!$D:$D,"&lt;&gt;"&amp;$B25,'2a. Database N flows'!$M:$M,I$16,'2a. Database N flows'!$P:$P,I$15)</f>
        <v>0</v>
      </c>
      <c r="J25" s="293">
        <f>SUMIFS('2a. Database N flows'!$N:$N,'2a. Database N flows'!$G:$G,$B25,'2a. Database N flows'!$D:$D,"&lt;&gt;"&amp;$B25,'2a. Database N flows'!$M:$M,J$16,'2a. Database N flows'!$P:$P,J$15)</f>
        <v>1.25</v>
      </c>
      <c r="K25" s="293">
        <f>SUMIFS('2a. Database N flows'!$N:$N,'2a. Database N flows'!$G:$G,$B25,'2a. Database N flows'!$D:$D,"&lt;&gt;"&amp;$B25,'2a. Database N flows'!$M:$M,K$16,'2a. Database N flows'!$P:$P,K$15)</f>
        <v>1.25</v>
      </c>
      <c r="L25" s="296">
        <f>SUMIFS('2a. Database N flows'!$N:$N,'2a. Database N flows'!$G:$G,$B25,'2a. Database N flows'!$D:$D,"&lt;&gt;"&amp;$B25,'2a. Database N flows'!$P:$P,L$15)</f>
        <v>15</v>
      </c>
      <c r="M25" s="293">
        <f>SUMIFS('2a. Database N flows'!$N:$N,'2a. Database N flows'!$G:$G,$B25,'2a. Database N flows'!$D:$D,"&lt;&gt;"&amp;$B25,'2a. Database N flows'!$M:$M,M$16,'2a. Database N flows'!$P:$P,M$15)</f>
        <v>0</v>
      </c>
      <c r="N25" s="293">
        <f>SUMIFS('2a. Database N flows'!$N:$N,'2a. Database N flows'!$G:$G,$B25,'2a. Database N flows'!$D:$D,"&lt;&gt;"&amp;$B25,'2a. Database N flows'!$M:$M,N$16,'2a. Database N flows'!$P:$P,N$15)</f>
        <v>0</v>
      </c>
      <c r="O25" s="293">
        <f>SUMIFS('2a. Database N flows'!$N:$N,'2a. Database N flows'!$G:$G,$B25,'2a. Database N flows'!$D:$D,"&lt;&gt;"&amp;$B25,'2a. Database N flows'!$M:$M,O$16,'2a. Database N flows'!$P:$P,O$15)</f>
        <v>0</v>
      </c>
      <c r="P25" s="293">
        <f>SUMIFS('2a. Database N flows'!$N:$N,'2a. Database N flows'!$G:$G,$B25,'2a. Database N flows'!$D:$D,"&lt;&gt;"&amp;$B25,'2a. Database N flows'!$M:$M,P$16,'2a. Database N flows'!$P:$P,P$15)</f>
        <v>10</v>
      </c>
      <c r="Q25" s="293">
        <f>SUMIFS('2a. Database N flows'!$N:$N,'2a. Database N flows'!$G:$G,$B25,'2a. Database N flows'!$D:$D,"&lt;&gt;"&amp;$B25,'2a. Database N flows'!$M:$M,Q$16,'2a. Database N flows'!$P:$P,Q$15)</f>
        <v>0</v>
      </c>
      <c r="R25" s="293">
        <f>SUMIFS('2a. Database N flows'!$N:$N,'2a. Database N flows'!$G:$G,$B25,'2a. Database N flows'!$D:$D,"&lt;&gt;"&amp;$B25,'2a. Database N flows'!$M:$M,R$16,'2a. Database N flows'!$P:$P,R$15)</f>
        <v>1</v>
      </c>
      <c r="S25" s="293">
        <f>SUMIFS('2a. Database N flows'!$N:$N,'2a. Database N flows'!$G:$G,$B25,'2a. Database N flows'!$D:$D,"&lt;&gt;"&amp;$B25,'2a. Database N flows'!$M:$M,S$16,'2a. Database N flows'!$P:$P,S$15)</f>
        <v>1</v>
      </c>
      <c r="T25" s="296">
        <f>SUMIFS('2a. Database N flows'!$N:$N,'2a. Database N flows'!$G:$G,$B25,'2a. Database N flows'!$D:$D,"&lt;&gt;"&amp;$B25,'2a. Database N flows'!$P:$P,T$15)</f>
        <v>12</v>
      </c>
      <c r="U25" s="293">
        <f>SUMIFS('2a. Database N flows'!$N:$N,'2a. Database N flows'!$G:$G,$B25,'2a. Database N flows'!$D:$D,"&lt;&gt;"&amp;$B25,'2a. Database N flows'!$M:$M,U$16,'2a. Database N flows'!$P:$P,U$15)</f>
        <v>0</v>
      </c>
      <c r="V25" s="293">
        <f>SUMIFS('2a. Database N flows'!$N:$N,'2a. Database N flows'!$G:$G,$B25,'2a. Database N flows'!$D:$D,"&lt;&gt;"&amp;$B25,'2a. Database N flows'!$M:$M,V$16,'2a. Database N flows'!$P:$P,V$15)</f>
        <v>0</v>
      </c>
      <c r="W25" s="293">
        <f>SUMIFS('2a. Database N flows'!$N:$N,'2a. Database N flows'!$G:$G,$B25,'2a. Database N flows'!$D:$D,"&lt;&gt;"&amp;$B25,'2a. Database N flows'!$M:$M,W$16,'2a. Database N flows'!$P:$P,W$15)</f>
        <v>0</v>
      </c>
      <c r="X25" s="293">
        <f>SUMIFS('2a. Database N flows'!$N:$N,'2a. Database N flows'!$G:$G,$B25,'2a. Database N flows'!$D:$D,"&lt;&gt;"&amp;$B25,'2a. Database N flows'!$M:$M,X$16,'2a. Database N flows'!$P:$P,X$15)</f>
        <v>7.9999999999999991</v>
      </c>
      <c r="Y25" s="293">
        <f>SUMIFS('2a. Database N flows'!$N:$N,'2a. Database N flows'!$G:$G,$B25,'2a. Database N flows'!$D:$D,"&lt;&gt;"&amp;$B25,'2a. Database N flows'!$M:$M,Y$16,'2a. Database N flows'!$P:$P,Y$15)</f>
        <v>0</v>
      </c>
      <c r="Z25" s="293">
        <f>SUMIFS('2a. Database N flows'!$N:$N,'2a. Database N flows'!$G:$G,$B25,'2a. Database N flows'!$D:$D,"&lt;&gt;"&amp;$B25,'2a. Database N flows'!$M:$M,Z$16,'2a. Database N flows'!$P:$P,Z$15)</f>
        <v>0.8</v>
      </c>
      <c r="AA25" s="293">
        <f>SUMIFS('2a. Database N flows'!$N:$N,'2a. Database N flows'!$G:$G,$B25,'2a. Database N flows'!$D:$D,"&lt;&gt;"&amp;$B25,'2a. Database N flows'!$M:$M,AA$16,'2a. Database N flows'!$P:$P,AA$15)</f>
        <v>0.8</v>
      </c>
      <c r="AB25" s="296">
        <f>SUMIFS('2a. Database N flows'!$N:$N,'2a. Database N flows'!$G:$G,$B25,'2a. Database N flows'!$D:$D,"&lt;&gt;"&amp;$B25,'2a. Database N flows'!$P:$P,AB$15)</f>
        <v>9.6</v>
      </c>
      <c r="AC25" s="293">
        <f>SUMIFS('2a. Database N flows'!$N:$N,'2a. Database N flows'!$G:$G,$B25,'2a. Database N flows'!$D:$D,"&lt;&gt;"&amp;$B25,'2a. Database N flows'!$M:$M,AC$16,'2a. Database N flows'!$P:$P,AC$15)</f>
        <v>0</v>
      </c>
      <c r="AD25" s="293">
        <f>SUMIFS('2a. Database N flows'!$N:$N,'2a. Database N flows'!$G:$G,$B25,'2a. Database N flows'!$D:$D,"&lt;&gt;"&amp;$B25,'2a. Database N flows'!$M:$M,AD$16,'2a. Database N flows'!$P:$P,AD$15)</f>
        <v>0</v>
      </c>
      <c r="AE25" s="293">
        <f>SUMIFS('2a. Database N flows'!$N:$N,'2a. Database N flows'!$G:$G,$B25,'2a. Database N flows'!$D:$D,"&lt;&gt;"&amp;$B25,'2a. Database N flows'!$M:$M,AE$16,'2a. Database N flows'!$P:$P,AE$15)</f>
        <v>0</v>
      </c>
      <c r="AF25" s="293">
        <f>SUMIFS('2a. Database N flows'!$N:$N,'2a. Database N flows'!$G:$G,$B25,'2a. Database N flows'!$D:$D,"&lt;&gt;"&amp;$B25,'2a. Database N flows'!$M:$M,AF$16,'2a. Database N flows'!$P:$P,AF$15)</f>
        <v>0</v>
      </c>
      <c r="AG25" s="293">
        <f>SUMIFS('2a. Database N flows'!$N:$N,'2a. Database N flows'!$G:$G,$B25,'2a. Database N flows'!$D:$D,"&lt;&gt;"&amp;$B25,'2a. Database N flows'!$M:$M,AG$16,'2a. Database N flows'!$P:$P,AG$15)</f>
        <v>0</v>
      </c>
      <c r="AH25" s="293">
        <f>SUMIFS('2a. Database N flows'!$N:$N,'2a. Database N flows'!$G:$G,$B25,'2a. Database N flows'!$D:$D,"&lt;&gt;"&amp;$B25,'2a. Database N flows'!$M:$M,AH$16,'2a. Database N flows'!$P:$P,AH$15)</f>
        <v>0</v>
      </c>
      <c r="AI25" s="293">
        <f>SUMIFS('2a. Database N flows'!$N:$N,'2a. Database N flows'!$G:$G,$B25,'2a. Database N flows'!$D:$D,"&lt;&gt;"&amp;$B25,'2a. Database N flows'!$M:$M,AI$16,'2a. Database N flows'!$P:$P,AI$15)</f>
        <v>0</v>
      </c>
      <c r="AJ25" s="296">
        <f>SUMIFS('2a. Database N flows'!$N:$N,'2a. Database N flows'!$G:$G,$B25,'2a. Database N flows'!$D:$D,"&lt;&gt;"&amp;$B25,'2a. Database N flows'!$P:$P,AJ$15)</f>
        <v>0</v>
      </c>
      <c r="AK25" s="293">
        <f>SUMIFS('2a. Database N flows'!$N:$N,'2a. Database N flows'!$G:$G,$B25,'2a. Database N flows'!$D:$D,"&lt;&gt;"&amp;$B25,'2a. Database N flows'!$M:$M,AK$16,'2a. Database N flows'!$P:$P,AK$15)</f>
        <v>0</v>
      </c>
      <c r="AL25" s="293">
        <f>SUMIFS('2a. Database N flows'!$N:$N,'2a. Database N flows'!$G:$G,$B25,'2a. Database N flows'!$D:$D,"&lt;&gt;"&amp;$B25,'2a. Database N flows'!$M:$M,AL$16,'2a. Database N flows'!$P:$P,AL$15)</f>
        <v>0</v>
      </c>
      <c r="AM25" s="293">
        <f>SUMIFS('2a. Database N flows'!$N:$N,'2a. Database N flows'!$G:$G,$B25,'2a. Database N flows'!$D:$D,"&lt;&gt;"&amp;$B25,'2a. Database N flows'!$M:$M,AM$16,'2a. Database N flows'!$P:$P,AM$15)</f>
        <v>0</v>
      </c>
      <c r="AN25" s="293">
        <f>SUMIFS('2a. Database N flows'!$N:$N,'2a. Database N flows'!$G:$G,$B25,'2a. Database N flows'!$D:$D,"&lt;&gt;"&amp;$B25,'2a. Database N flows'!$M:$M,AN$16,'2a. Database N flows'!$P:$P,AN$15)</f>
        <v>0</v>
      </c>
      <c r="AO25" s="293">
        <f>SUMIFS('2a. Database N flows'!$N:$N,'2a. Database N flows'!$G:$G,$B25,'2a. Database N flows'!$D:$D,"&lt;&gt;"&amp;$B25,'2a. Database N flows'!$M:$M,AO$16,'2a. Database N flows'!$P:$P,AO$15)</f>
        <v>0</v>
      </c>
      <c r="AP25" s="293">
        <f>SUMIFS('2a. Database N flows'!$N:$N,'2a. Database N flows'!$G:$G,$B25,'2a. Database N flows'!$D:$D,"&lt;&gt;"&amp;$B25,'2a. Database N flows'!$M:$M,AP$16,'2a. Database N flows'!$P:$P,AP$15)</f>
        <v>0</v>
      </c>
      <c r="AQ25" s="293">
        <f>SUMIFS('2a. Database N flows'!$N:$N,'2a. Database N flows'!$G:$G,$B25,'2a. Database N flows'!$D:$D,"&lt;&gt;"&amp;$B25,'2a. Database N flows'!$M:$M,AQ$16,'2a. Database N flows'!$P:$P,AQ$15)</f>
        <v>0</v>
      </c>
      <c r="AR25" s="296">
        <f>SUMIFS('2a. Database N flows'!$N:$N,'2a. Database N flows'!$G:$G,$B25,'2a. Database N flows'!$D:$D,"&lt;&gt;"&amp;$B25,'2a. Database N flows'!$P:$P,AR$15)</f>
        <v>0</v>
      </c>
      <c r="AS25" s="293">
        <f>SUMIFS('2a. Database N flows'!$N:$N,'2a. Database N flows'!$G:$G,$B25,'2a. Database N flows'!$D:$D,"&lt;&gt;"&amp;$B25,'2a. Database N flows'!$M:$M,AS$16,'2a. Database N flows'!$P:$P,AS$15)</f>
        <v>0</v>
      </c>
      <c r="AT25" s="293">
        <f>SUMIFS('2a. Database N flows'!$N:$N,'2a. Database N flows'!$G:$G,$B25,'2a. Database N flows'!$D:$D,"&lt;&gt;"&amp;$B25,'2a. Database N flows'!$M:$M,AT$16,'2a. Database N flows'!$P:$P,AT$15)</f>
        <v>0</v>
      </c>
      <c r="AU25" s="293">
        <f>SUMIFS('2a. Database N flows'!$N:$N,'2a. Database N flows'!$G:$G,$B25,'2a. Database N flows'!$D:$D,"&lt;&gt;"&amp;$B25,'2a. Database N flows'!$M:$M,AU$16,'2a. Database N flows'!$P:$P,AU$15)</f>
        <v>0</v>
      </c>
      <c r="AV25" s="293">
        <f>SUMIFS('2a. Database N flows'!$N:$N,'2a. Database N flows'!$G:$G,$B25,'2a. Database N flows'!$D:$D,"&lt;&gt;"&amp;$B25,'2a. Database N flows'!$M:$M,AV$16,'2a. Database N flows'!$P:$P,AV$15)</f>
        <v>0</v>
      </c>
      <c r="AW25" s="293">
        <f>SUMIFS('2a. Database N flows'!$N:$N,'2a. Database N flows'!$G:$G,$B25,'2a. Database N flows'!$D:$D,"&lt;&gt;"&amp;$B25,'2a. Database N flows'!$M:$M,AW$16,'2a. Database N flows'!$P:$P,AW$15)</f>
        <v>0</v>
      </c>
      <c r="AX25" s="293">
        <f>SUMIFS('2a. Database N flows'!$N:$N,'2a. Database N flows'!$G:$G,$B25,'2a. Database N flows'!$D:$D,"&lt;&gt;"&amp;$B25,'2a. Database N flows'!$M:$M,AX$16,'2a. Database N flows'!$P:$P,AX$15)</f>
        <v>0</v>
      </c>
      <c r="AY25" s="293">
        <f>SUMIFS('2a. Database N flows'!$N:$N,'2a. Database N flows'!$G:$G,$B25,'2a. Database N flows'!$D:$D,"&lt;&gt;"&amp;$B25,'2a. Database N flows'!$M:$M,AY$16,'2a. Database N flows'!$P:$P,AY$15)</f>
        <v>0</v>
      </c>
      <c r="AZ25" s="296">
        <f>SUMIFS('2a. Database N flows'!$N:$N,'2a. Database N flows'!$G:$G,$B25,'2a. Database N flows'!$D:$D,"&lt;&gt;"&amp;$B25,'2a. Database N flows'!$P:$P,AZ$15)</f>
        <v>0</v>
      </c>
      <c r="BA25" s="293">
        <f>SUMIFS('2a. Database N flows'!$N:$N,'2a. Database N flows'!$G:$G,$B25,'2a. Database N flows'!$D:$D,"&lt;&gt;"&amp;$B25,'2a. Database N flows'!$M:$M,BA$16,'2a. Database N flows'!$P:$P,BA$15)</f>
        <v>0</v>
      </c>
      <c r="BB25" s="293">
        <f>SUMIFS('2a. Database N flows'!$N:$N,'2a. Database N flows'!$G:$G,$B25,'2a. Database N flows'!$D:$D,"&lt;&gt;"&amp;$B25,'2a. Database N flows'!$M:$M,BB$16,'2a. Database N flows'!$P:$P,BB$15)</f>
        <v>0</v>
      </c>
      <c r="BC25" s="293">
        <f>SUMIFS('2a. Database N flows'!$N:$N,'2a. Database N flows'!$G:$G,$B25,'2a. Database N flows'!$D:$D,"&lt;&gt;"&amp;$B25,'2a. Database N flows'!$M:$M,BC$16,'2a. Database N flows'!$P:$P,BC$15)</f>
        <v>0</v>
      </c>
      <c r="BD25" s="293">
        <f>SUMIFS('2a. Database N flows'!$N:$N,'2a. Database N flows'!$G:$G,$B25,'2a. Database N flows'!$D:$D,"&lt;&gt;"&amp;$B25,'2a. Database N flows'!$M:$M,BD$16,'2a. Database N flows'!$P:$P,BD$15)</f>
        <v>0</v>
      </c>
      <c r="BE25" s="293">
        <f>SUMIFS('2a. Database N flows'!$N:$N,'2a. Database N flows'!$G:$G,$B25,'2a. Database N flows'!$D:$D,"&lt;&gt;"&amp;$B25,'2a. Database N flows'!$M:$M,BE$16,'2a. Database N flows'!$P:$P,BE$15)</f>
        <v>0</v>
      </c>
      <c r="BF25" s="293">
        <f>SUMIFS('2a. Database N flows'!$N:$N,'2a. Database N flows'!$G:$G,$B25,'2a. Database N flows'!$D:$D,"&lt;&gt;"&amp;$B25,'2a. Database N flows'!$M:$M,BF$16,'2a. Database N flows'!$P:$P,BF$15)</f>
        <v>0</v>
      </c>
      <c r="BG25" s="293">
        <f>SUMIFS('2a. Database N flows'!$N:$N,'2a. Database N flows'!$G:$G,$B25,'2a. Database N flows'!$D:$D,"&lt;&gt;"&amp;$B25,'2a. Database N flows'!$M:$M,BG$16,'2a. Database N flows'!$P:$P,BG$15)</f>
        <v>0</v>
      </c>
      <c r="BH25" s="296">
        <f>SUMIFS('2a. Database N flows'!$N:$N,'2a. Database N flows'!$G:$G,$B25,'2a. Database N flows'!$D:$D,"&lt;&gt;"&amp;$B25,'2a. Database N flows'!$P:$P,BH$15)</f>
        <v>0</v>
      </c>
      <c r="BI25" s="293">
        <f>SUMIFS('2a. Database N flows'!$N:$N,'2a. Database N flows'!$G:$G,$B25,'2a. Database N flows'!$D:$D,"&lt;&gt;"&amp;$B25,'2a. Database N flows'!$M:$M,BI$16,'2a. Database N flows'!$P:$P,BI$15)</f>
        <v>0</v>
      </c>
      <c r="BJ25" s="293">
        <f>SUMIFS('2a. Database N flows'!$N:$N,'2a. Database N flows'!$G:$G,$B25,'2a. Database N flows'!$D:$D,"&lt;&gt;"&amp;$B25,'2a. Database N flows'!$M:$M,BJ$16,'2a. Database N flows'!$P:$P,BJ$15)</f>
        <v>0</v>
      </c>
      <c r="BK25" s="293">
        <f>SUMIFS('2a. Database N flows'!$N:$N,'2a. Database N flows'!$G:$G,$B25,'2a. Database N flows'!$D:$D,"&lt;&gt;"&amp;$B25,'2a. Database N flows'!$M:$M,BK$16,'2a. Database N flows'!$P:$P,BK$15)</f>
        <v>0</v>
      </c>
      <c r="BL25" s="293">
        <f>SUMIFS('2a. Database N flows'!$N:$N,'2a. Database N flows'!$G:$G,$B25,'2a. Database N flows'!$D:$D,"&lt;&gt;"&amp;$B25,'2a. Database N flows'!$M:$M,BL$16,'2a. Database N flows'!$P:$P,BL$15)</f>
        <v>0</v>
      </c>
      <c r="BM25" s="293">
        <f>SUMIFS('2a. Database N flows'!$N:$N,'2a. Database N flows'!$G:$G,$B25,'2a. Database N flows'!$D:$D,"&lt;&gt;"&amp;$B25,'2a. Database N flows'!$M:$M,BM$16,'2a. Database N flows'!$P:$P,BM$15)</f>
        <v>0</v>
      </c>
      <c r="BN25" s="293">
        <f>SUMIFS('2a. Database N flows'!$N:$N,'2a. Database N flows'!$G:$G,$B25,'2a. Database N flows'!$D:$D,"&lt;&gt;"&amp;$B25,'2a. Database N flows'!$M:$M,BN$16,'2a. Database N flows'!$P:$P,BN$15)</f>
        <v>0</v>
      </c>
      <c r="BO25" s="293">
        <f>SUMIFS('2a. Database N flows'!$N:$N,'2a. Database N flows'!$G:$G,$B25,'2a. Database N flows'!$D:$D,"&lt;&gt;"&amp;$B25,'2a. Database N flows'!$M:$M,BO$16,'2a. Database N flows'!$P:$P,BO$15)</f>
        <v>0</v>
      </c>
      <c r="BP25" s="296">
        <f>SUMIFS('2a. Database N flows'!$N:$N,'2a. Database N flows'!$G:$G,$B25,'2a. Database N flows'!$D:$D,"&lt;&gt;"&amp;$B25,'2a. Database N flows'!$P:$P,BP$15)</f>
        <v>0</v>
      </c>
      <c r="BQ25" s="293">
        <f>SUMIFS('2a. Database N flows'!$N:$N,'2a. Database N flows'!$G:$G,$B25,'2a. Database N flows'!$D:$D,"&lt;&gt;"&amp;$B25,'2a. Database N flows'!$M:$M,BQ$16,'2a. Database N flows'!$P:$P,BQ$15)</f>
        <v>0</v>
      </c>
      <c r="BR25" s="293">
        <f>SUMIFS('2a. Database N flows'!$N:$N,'2a. Database N flows'!$G:$G,$B25,'2a. Database N flows'!$D:$D,"&lt;&gt;"&amp;$B25,'2a. Database N flows'!$M:$M,BR$16,'2a. Database N flows'!$P:$P,BR$15)</f>
        <v>0</v>
      </c>
      <c r="BS25" s="293">
        <f>SUMIFS('2a. Database N flows'!$N:$N,'2a. Database N flows'!$G:$G,$B25,'2a. Database N flows'!$D:$D,"&lt;&gt;"&amp;$B25,'2a. Database N flows'!$M:$M,BS$16,'2a. Database N flows'!$P:$P,BS$15)</f>
        <v>0</v>
      </c>
      <c r="BT25" s="293">
        <f>SUMIFS('2a. Database N flows'!$N:$N,'2a. Database N flows'!$G:$G,$B25,'2a. Database N flows'!$D:$D,"&lt;&gt;"&amp;$B25,'2a. Database N flows'!$M:$M,BT$16,'2a. Database N flows'!$P:$P,BT$15)</f>
        <v>0</v>
      </c>
      <c r="BU25" s="293">
        <f>SUMIFS('2a. Database N flows'!$N:$N,'2a. Database N flows'!$G:$G,$B25,'2a. Database N flows'!$D:$D,"&lt;&gt;"&amp;$B25,'2a. Database N flows'!$M:$M,BU$16,'2a. Database N flows'!$P:$P,BU$15)</f>
        <v>0</v>
      </c>
      <c r="BV25" s="293">
        <f>SUMIFS('2a. Database N flows'!$N:$N,'2a. Database N flows'!$G:$G,$B25,'2a. Database N flows'!$D:$D,"&lt;&gt;"&amp;$B25,'2a. Database N flows'!$M:$M,BV$16,'2a. Database N flows'!$P:$P,BV$15)</f>
        <v>0</v>
      </c>
      <c r="BW25" s="293">
        <f>SUMIFS('2a. Database N flows'!$N:$N,'2a. Database N flows'!$G:$G,$B25,'2a. Database N flows'!$D:$D,"&lt;&gt;"&amp;$B25,'2a. Database N flows'!$M:$M,BW$16,'2a. Database N flows'!$P:$P,BW$15)</f>
        <v>0</v>
      </c>
      <c r="BX25" s="296">
        <f>SUMIFS('2a. Database N flows'!$N:$N,'2a. Database N flows'!$G:$G,$B25,'2a. Database N flows'!$D:$D,"&lt;&gt;"&amp;$B25,'2a. Database N flows'!$P:$P,BX$15)</f>
        <v>0</v>
      </c>
      <c r="BY25" s="293">
        <f>SUMIFS('2a. Database N flows'!$N:$N,'2a. Database N flows'!$G:$G,$B25,'2a. Database N flows'!$D:$D,"&lt;&gt;"&amp;$B25,'2a. Database N flows'!$M:$M,BY$16,'2a. Database N flows'!$P:$P,BY$15)</f>
        <v>0</v>
      </c>
      <c r="BZ25" s="293">
        <f>SUMIFS('2a. Database N flows'!$N:$N,'2a. Database N flows'!$G:$G,$B25,'2a. Database N flows'!$D:$D,"&lt;&gt;"&amp;$B25,'2a. Database N flows'!$M:$M,BZ$16,'2a. Database N flows'!$P:$P,BZ$15)</f>
        <v>0</v>
      </c>
      <c r="CA25" s="293">
        <f>SUMIFS('2a. Database N flows'!$N:$N,'2a. Database N flows'!$G:$G,$B25,'2a. Database N flows'!$D:$D,"&lt;&gt;"&amp;$B25,'2a. Database N flows'!$M:$M,CA$16,'2a. Database N flows'!$P:$P,CA$15)</f>
        <v>0</v>
      </c>
      <c r="CB25" s="293">
        <f>SUMIFS('2a. Database N flows'!$N:$N,'2a. Database N flows'!$G:$G,$B25,'2a. Database N flows'!$D:$D,"&lt;&gt;"&amp;$B25,'2a. Database N flows'!$M:$M,CB$16,'2a. Database N flows'!$P:$P,CB$15)</f>
        <v>0</v>
      </c>
      <c r="CC25" s="293">
        <f>SUMIFS('2a. Database N flows'!$N:$N,'2a. Database N flows'!$G:$G,$B25,'2a. Database N flows'!$D:$D,"&lt;&gt;"&amp;$B25,'2a. Database N flows'!$M:$M,CC$16,'2a. Database N flows'!$P:$P,CC$15)</f>
        <v>0</v>
      </c>
      <c r="CD25" s="293">
        <f>SUMIFS('2a. Database N flows'!$N:$N,'2a. Database N flows'!$G:$G,$B25,'2a. Database N flows'!$D:$D,"&lt;&gt;"&amp;$B25,'2a. Database N flows'!$M:$M,CD$16,'2a. Database N flows'!$P:$P,CD$15)</f>
        <v>0</v>
      </c>
      <c r="CE25" s="293">
        <f>SUMIFS('2a. Database N flows'!$N:$N,'2a. Database N flows'!$G:$G,$B25,'2a. Database N flows'!$D:$D,"&lt;&gt;"&amp;$B25,'2a. Database N flows'!$M:$M,CE$16,'2a. Database N flows'!$P:$P,CE$15)</f>
        <v>0</v>
      </c>
      <c r="CF25" s="296">
        <f>SUMIFS('2a. Database N flows'!$N:$N,'2a. Database N flows'!$G:$G,$B25,'2a. Database N flows'!$D:$D,"&lt;&gt;"&amp;$B25,'2a. Database N flows'!$P:$P,CF$15)</f>
        <v>0</v>
      </c>
      <c r="CG25" s="293">
        <f>SUMIFS('2a. Database N flows'!$N:$N,'2a. Database N flows'!$G:$G,$B25,'2a. Database N flows'!$D:$D,"&lt;&gt;"&amp;$B25,'2a. Database N flows'!$M:$M,CG$16,'2a. Database N flows'!$P:$P,CG$15)</f>
        <v>0</v>
      </c>
      <c r="CH25" s="293">
        <f>SUMIFS('2a. Database N flows'!$N:$N,'2a. Database N flows'!$G:$G,$B25,'2a. Database N flows'!$D:$D,"&lt;&gt;"&amp;$B25,'2a. Database N flows'!$M:$M,CH$16,'2a. Database N flows'!$P:$P,CH$15)</f>
        <v>0</v>
      </c>
      <c r="CI25" s="293">
        <f>SUMIFS('2a. Database N flows'!$N:$N,'2a. Database N flows'!$G:$G,$B25,'2a. Database N flows'!$D:$D,"&lt;&gt;"&amp;$B25,'2a. Database N flows'!$M:$M,CI$16,'2a. Database N flows'!$P:$P,CI$15)</f>
        <v>0</v>
      </c>
      <c r="CJ25" s="293">
        <f>SUMIFS('2a. Database N flows'!$N:$N,'2a. Database N flows'!$G:$G,$B25,'2a. Database N flows'!$D:$D,"&lt;&gt;"&amp;$B25,'2a. Database N flows'!$M:$M,CJ$16,'2a. Database N flows'!$P:$P,CJ$15)</f>
        <v>0</v>
      </c>
      <c r="CK25" s="293">
        <f>SUMIFS('2a. Database N flows'!$N:$N,'2a. Database N flows'!$G:$G,$B25,'2a. Database N flows'!$D:$D,"&lt;&gt;"&amp;$B25,'2a. Database N flows'!$M:$M,CK$16,'2a. Database N flows'!$P:$P,CK$15)</f>
        <v>0</v>
      </c>
      <c r="CL25" s="293">
        <f>SUMIFS('2a. Database N flows'!$N:$N,'2a. Database N flows'!$G:$G,$B25,'2a. Database N flows'!$D:$D,"&lt;&gt;"&amp;$B25,'2a. Database N flows'!$M:$M,CL$16,'2a. Database N flows'!$P:$P,CL$15)</f>
        <v>0</v>
      </c>
      <c r="CM25" s="293">
        <f>SUMIFS('2a. Database N flows'!$N:$N,'2a. Database N flows'!$G:$G,$B25,'2a. Database N flows'!$D:$D,"&lt;&gt;"&amp;$B25,'2a. Database N flows'!$M:$M,CM$16,'2a. Database N flows'!$P:$P,CM$15)</f>
        <v>0</v>
      </c>
      <c r="CN25" s="296">
        <f>SUMIFS('2a. Database N flows'!$N:$N,'2a. Database N flows'!$G:$G,$B25,'2a. Database N flows'!$D:$D,"&lt;&gt;"&amp;$B25,'2a. Database N flows'!$P:$P,CN$15)</f>
        <v>0</v>
      </c>
      <c r="CO25" s="293">
        <f>SUMIFS('2a. Database N flows'!$N:$N,'2a. Database N flows'!$G:$G,$B25,'2a. Database N flows'!$D:$D,"&lt;&gt;"&amp;$B25,'2a. Database N flows'!$M:$M,CO$16,'2a. Database N flows'!$P:$P,CO$15)</f>
        <v>0</v>
      </c>
      <c r="CP25" s="293">
        <f>SUMIFS('2a. Database N flows'!$N:$N,'2a. Database N flows'!$G:$G,$B25,'2a. Database N flows'!$D:$D,"&lt;&gt;"&amp;$B25,'2a. Database N flows'!$M:$M,CP$16,'2a. Database N flows'!$P:$P,CP$15)</f>
        <v>0</v>
      </c>
      <c r="CQ25" s="293">
        <f>SUMIFS('2a. Database N flows'!$N:$N,'2a. Database N flows'!$G:$G,$B25,'2a. Database N flows'!$D:$D,"&lt;&gt;"&amp;$B25,'2a. Database N flows'!$M:$M,CQ$16,'2a. Database N flows'!$P:$P,CQ$15)</f>
        <v>0</v>
      </c>
      <c r="CR25" s="293">
        <f>SUMIFS('2a. Database N flows'!$N:$N,'2a. Database N flows'!$G:$G,$B25,'2a. Database N flows'!$D:$D,"&lt;&gt;"&amp;$B25,'2a. Database N flows'!$M:$M,CR$16,'2a. Database N flows'!$P:$P,CR$15)</f>
        <v>0</v>
      </c>
      <c r="CS25" s="293">
        <f>SUMIFS('2a. Database N flows'!$N:$N,'2a. Database N flows'!$G:$G,$B25,'2a. Database N flows'!$D:$D,"&lt;&gt;"&amp;$B25,'2a. Database N flows'!$M:$M,CS$16,'2a. Database N flows'!$P:$P,CS$15)</f>
        <v>0</v>
      </c>
      <c r="CT25" s="293">
        <f>SUMIFS('2a. Database N flows'!$N:$N,'2a. Database N flows'!$G:$G,$B25,'2a. Database N flows'!$D:$D,"&lt;&gt;"&amp;$B25,'2a. Database N flows'!$M:$M,CT$16,'2a. Database N flows'!$P:$P,CT$15)</f>
        <v>0</v>
      </c>
      <c r="CU25" s="293">
        <f>SUMIFS('2a. Database N flows'!$N:$N,'2a. Database N flows'!$G:$G,$B25,'2a. Database N flows'!$D:$D,"&lt;&gt;"&amp;$B25,'2a. Database N flows'!$M:$M,CU$16,'2a. Database N flows'!$P:$P,CU$15)</f>
        <v>0</v>
      </c>
      <c r="CV25" s="296">
        <f>SUMIFS('2a. Database N flows'!$N:$N,'2a. Database N flows'!$G:$G,$B25,'2a. Database N flows'!$D:$D,"&lt;&gt;"&amp;$B25,'2a. Database N flows'!$P:$P,CV$15)</f>
        <v>0</v>
      </c>
      <c r="CY25" s="410"/>
    </row>
    <row r="26" spans="2:103" x14ac:dyDescent="0.25">
      <c r="D26" s="279"/>
      <c r="AC26" s="277" t="str">
        <f t="shared" ref="AC26:AI26" si="14">AC15</f>
        <v/>
      </c>
      <c r="AD26" s="277" t="str">
        <f t="shared" si="14"/>
        <v/>
      </c>
      <c r="AE26" s="277" t="str">
        <f t="shared" si="14"/>
        <v/>
      </c>
      <c r="AF26" s="277" t="str">
        <f t="shared" si="14"/>
        <v/>
      </c>
      <c r="AG26" s="277" t="str">
        <f t="shared" si="14"/>
        <v/>
      </c>
      <c r="AH26" s="277" t="str">
        <f t="shared" si="14"/>
        <v/>
      </c>
      <c r="AI26" s="277" t="str">
        <f t="shared" si="14"/>
        <v/>
      </c>
      <c r="CY26" s="279"/>
    </row>
    <row r="27" spans="2:103" x14ac:dyDescent="0.25">
      <c r="D27" s="296" t="s">
        <v>285</v>
      </c>
      <c r="E27" s="296"/>
      <c r="F27" s="296"/>
      <c r="G27" s="296"/>
      <c r="H27" s="296"/>
      <c r="I27" s="296"/>
      <c r="J27" s="296"/>
      <c r="K27" s="296"/>
      <c r="L27" s="294">
        <f t="shared" ref="L27:BW27" si="15">SUM(L17:L25)</f>
        <v>221.25</v>
      </c>
      <c r="M27" s="296">
        <f t="shared" si="15"/>
        <v>17</v>
      </c>
      <c r="N27" s="296">
        <f t="shared" si="15"/>
        <v>14</v>
      </c>
      <c r="O27" s="296">
        <f t="shared" si="15"/>
        <v>17</v>
      </c>
      <c r="P27" s="296">
        <f t="shared" si="15"/>
        <v>88</v>
      </c>
      <c r="Q27" s="296">
        <f t="shared" si="15"/>
        <v>23</v>
      </c>
      <c r="R27" s="296">
        <f t="shared" si="15"/>
        <v>9</v>
      </c>
      <c r="S27" s="296">
        <f t="shared" si="15"/>
        <v>9</v>
      </c>
      <c r="T27" s="294">
        <f t="shared" si="15"/>
        <v>177</v>
      </c>
      <c r="U27" s="296">
        <f t="shared" si="15"/>
        <v>13.600000000000003</v>
      </c>
      <c r="V27" s="296">
        <f t="shared" si="15"/>
        <v>11.200000000000001</v>
      </c>
      <c r="W27" s="296">
        <f t="shared" si="15"/>
        <v>13.600000000000003</v>
      </c>
      <c r="X27" s="296">
        <f t="shared" si="15"/>
        <v>70.400000000000006</v>
      </c>
      <c r="Y27" s="296">
        <f t="shared" si="15"/>
        <v>18.400000000000002</v>
      </c>
      <c r="Z27" s="296">
        <f t="shared" si="15"/>
        <v>7.2</v>
      </c>
      <c r="AA27" s="296">
        <f t="shared" si="15"/>
        <v>7.2</v>
      </c>
      <c r="AB27" s="294">
        <f t="shared" si="15"/>
        <v>141.59999999999997</v>
      </c>
      <c r="AC27" s="296">
        <f t="shared" si="15"/>
        <v>0</v>
      </c>
      <c r="AD27" s="296">
        <f t="shared" si="15"/>
        <v>0</v>
      </c>
      <c r="AE27" s="296">
        <f t="shared" si="15"/>
        <v>0</v>
      </c>
      <c r="AF27" s="296">
        <f t="shared" si="15"/>
        <v>0</v>
      </c>
      <c r="AG27" s="296">
        <f t="shared" si="15"/>
        <v>0</v>
      </c>
      <c r="AH27" s="296">
        <f t="shared" si="15"/>
        <v>0</v>
      </c>
      <c r="AI27" s="296">
        <f t="shared" si="15"/>
        <v>0</v>
      </c>
      <c r="AJ27" s="294">
        <f t="shared" si="15"/>
        <v>0</v>
      </c>
      <c r="AK27" s="296">
        <f t="shared" si="15"/>
        <v>0</v>
      </c>
      <c r="AL27" s="296">
        <f t="shared" si="15"/>
        <v>0</v>
      </c>
      <c r="AM27" s="296">
        <f t="shared" si="15"/>
        <v>0</v>
      </c>
      <c r="AN27" s="296">
        <f t="shared" si="15"/>
        <v>0</v>
      </c>
      <c r="AO27" s="296">
        <f t="shared" si="15"/>
        <v>0</v>
      </c>
      <c r="AP27" s="296">
        <f t="shared" si="15"/>
        <v>0</v>
      </c>
      <c r="AQ27" s="296">
        <f t="shared" si="15"/>
        <v>0</v>
      </c>
      <c r="AR27" s="294">
        <f t="shared" si="15"/>
        <v>0</v>
      </c>
      <c r="AS27" s="296">
        <f t="shared" si="15"/>
        <v>0</v>
      </c>
      <c r="AT27" s="296">
        <f t="shared" si="15"/>
        <v>0</v>
      </c>
      <c r="AU27" s="296">
        <f t="shared" si="15"/>
        <v>0</v>
      </c>
      <c r="AV27" s="296">
        <f t="shared" si="15"/>
        <v>0</v>
      </c>
      <c r="AW27" s="296">
        <f t="shared" si="15"/>
        <v>0</v>
      </c>
      <c r="AX27" s="296">
        <f t="shared" si="15"/>
        <v>0</v>
      </c>
      <c r="AY27" s="296">
        <f t="shared" si="15"/>
        <v>0</v>
      </c>
      <c r="AZ27" s="294">
        <f t="shared" si="15"/>
        <v>0</v>
      </c>
      <c r="BA27" s="296">
        <f t="shared" si="15"/>
        <v>0</v>
      </c>
      <c r="BB27" s="296">
        <f t="shared" si="15"/>
        <v>0</v>
      </c>
      <c r="BC27" s="296">
        <f t="shared" si="15"/>
        <v>0</v>
      </c>
      <c r="BD27" s="296">
        <f t="shared" si="15"/>
        <v>0</v>
      </c>
      <c r="BE27" s="296">
        <f t="shared" si="15"/>
        <v>0</v>
      </c>
      <c r="BF27" s="296">
        <f t="shared" si="15"/>
        <v>0</v>
      </c>
      <c r="BG27" s="296">
        <f t="shared" si="15"/>
        <v>0</v>
      </c>
      <c r="BH27" s="294">
        <f t="shared" si="15"/>
        <v>0</v>
      </c>
      <c r="BI27" s="296">
        <f t="shared" si="15"/>
        <v>0</v>
      </c>
      <c r="BJ27" s="296">
        <f t="shared" si="15"/>
        <v>0</v>
      </c>
      <c r="BK27" s="296">
        <f t="shared" si="15"/>
        <v>0</v>
      </c>
      <c r="BL27" s="296">
        <f t="shared" si="15"/>
        <v>0</v>
      </c>
      <c r="BM27" s="296">
        <f t="shared" si="15"/>
        <v>0</v>
      </c>
      <c r="BN27" s="296">
        <f t="shared" si="15"/>
        <v>0</v>
      </c>
      <c r="BO27" s="296">
        <f t="shared" si="15"/>
        <v>0</v>
      </c>
      <c r="BP27" s="294">
        <f t="shared" si="15"/>
        <v>0</v>
      </c>
      <c r="BQ27" s="296">
        <f t="shared" si="15"/>
        <v>0</v>
      </c>
      <c r="BR27" s="296">
        <f t="shared" si="15"/>
        <v>0</v>
      </c>
      <c r="BS27" s="296">
        <f t="shared" si="15"/>
        <v>0</v>
      </c>
      <c r="BT27" s="296">
        <f t="shared" si="15"/>
        <v>0</v>
      </c>
      <c r="BU27" s="296">
        <f t="shared" si="15"/>
        <v>0</v>
      </c>
      <c r="BV27" s="296">
        <f t="shared" si="15"/>
        <v>0</v>
      </c>
      <c r="BW27" s="296">
        <f t="shared" si="15"/>
        <v>0</v>
      </c>
      <c r="BX27" s="294">
        <f t="shared" ref="BX27:CV27" si="16">SUM(BX17:BX25)</f>
        <v>0</v>
      </c>
      <c r="BY27" s="296">
        <f t="shared" si="16"/>
        <v>0</v>
      </c>
      <c r="BZ27" s="296">
        <f t="shared" si="16"/>
        <v>0</v>
      </c>
      <c r="CA27" s="296">
        <f t="shared" si="16"/>
        <v>0</v>
      </c>
      <c r="CB27" s="296">
        <f t="shared" si="16"/>
        <v>0</v>
      </c>
      <c r="CC27" s="296">
        <f t="shared" si="16"/>
        <v>0</v>
      </c>
      <c r="CD27" s="296">
        <f t="shared" si="16"/>
        <v>0</v>
      </c>
      <c r="CE27" s="296">
        <f t="shared" si="16"/>
        <v>0</v>
      </c>
      <c r="CF27" s="294">
        <f t="shared" si="16"/>
        <v>0</v>
      </c>
      <c r="CG27" s="296">
        <f t="shared" si="16"/>
        <v>0</v>
      </c>
      <c r="CH27" s="296">
        <f t="shared" si="16"/>
        <v>0</v>
      </c>
      <c r="CI27" s="296">
        <f t="shared" si="16"/>
        <v>0</v>
      </c>
      <c r="CJ27" s="296">
        <f t="shared" si="16"/>
        <v>0</v>
      </c>
      <c r="CK27" s="296">
        <f t="shared" si="16"/>
        <v>0</v>
      </c>
      <c r="CL27" s="296">
        <f t="shared" si="16"/>
        <v>0</v>
      </c>
      <c r="CM27" s="296">
        <f t="shared" si="16"/>
        <v>0</v>
      </c>
      <c r="CN27" s="294">
        <f t="shared" si="16"/>
        <v>0</v>
      </c>
      <c r="CO27" s="296">
        <f t="shared" si="16"/>
        <v>0</v>
      </c>
      <c r="CP27" s="296">
        <f t="shared" si="16"/>
        <v>0</v>
      </c>
      <c r="CQ27" s="296">
        <f t="shared" si="16"/>
        <v>0</v>
      </c>
      <c r="CR27" s="296">
        <f t="shared" si="16"/>
        <v>0</v>
      </c>
      <c r="CS27" s="296">
        <f t="shared" si="16"/>
        <v>0</v>
      </c>
      <c r="CT27" s="296">
        <f t="shared" si="16"/>
        <v>0</v>
      </c>
      <c r="CU27" s="296">
        <f t="shared" si="16"/>
        <v>0</v>
      </c>
      <c r="CV27" s="294">
        <f t="shared" si="16"/>
        <v>0</v>
      </c>
      <c r="CY27" s="279"/>
    </row>
    <row r="28" spans="2:103" x14ac:dyDescent="0.25">
      <c r="L28" s="279"/>
      <c r="T28" s="279"/>
      <c r="AB28" s="279"/>
      <c r="AJ28" s="279"/>
      <c r="AR28" s="279"/>
      <c r="AZ28" s="279"/>
      <c r="BH28" s="279"/>
      <c r="BP28" s="279"/>
      <c r="BX28" s="279"/>
      <c r="CF28" s="279"/>
      <c r="CN28" s="279"/>
      <c r="CV28" s="279"/>
      <c r="CY28" s="279"/>
    </row>
    <row r="29" spans="2:103" x14ac:dyDescent="0.25">
      <c r="D29" s="299" t="s">
        <v>47</v>
      </c>
      <c r="E29" s="296" t="str">
        <f>E16</f>
        <v>NOx</v>
      </c>
      <c r="F29" s="296" t="str">
        <f t="shared" ref="F29:G29" si="17">F16</f>
        <v>NH3</v>
      </c>
      <c r="G29" s="296" t="str">
        <f t="shared" si="17"/>
        <v>N2O</v>
      </c>
      <c r="H29" s="296" t="str">
        <f>H16</f>
        <v>Nmix</v>
      </c>
      <c r="I29" s="296" t="str">
        <f>I16</f>
        <v>N2</v>
      </c>
      <c r="J29" s="296" t="str">
        <f>J16</f>
        <v>OXN</v>
      </c>
      <c r="K29" s="296" t="str">
        <f>K16</f>
        <v>RDN</v>
      </c>
      <c r="L29" s="300" t="s">
        <v>286</v>
      </c>
      <c r="T29" s="279"/>
      <c r="AB29" s="279"/>
      <c r="AJ29" s="279"/>
      <c r="AR29" s="279"/>
      <c r="AZ29" s="279"/>
      <c r="BH29" s="279"/>
      <c r="BP29" s="279"/>
      <c r="BX29" s="279"/>
      <c r="CF29" s="279"/>
      <c r="CN29" s="279"/>
      <c r="CV29" s="279"/>
      <c r="CY29" s="279"/>
    </row>
    <row r="30" spans="2:103" x14ac:dyDescent="0.25">
      <c r="D30" s="296"/>
      <c r="E30" s="296"/>
      <c r="F30" s="296"/>
      <c r="G30" s="296"/>
      <c r="H30" s="296"/>
      <c r="I30" s="296"/>
      <c r="J30" s="296"/>
      <c r="K30" s="296"/>
      <c r="L30" s="303" t="s">
        <v>54</v>
      </c>
      <c r="T30" s="279"/>
      <c r="AB30" s="279"/>
      <c r="AJ30" s="279"/>
      <c r="AR30" s="279"/>
      <c r="AZ30" s="279"/>
      <c r="BH30" s="279"/>
      <c r="BP30" s="279"/>
      <c r="BX30" s="279"/>
      <c r="CF30" s="279"/>
      <c r="CN30" s="279"/>
      <c r="CV30" s="279"/>
      <c r="CY30" s="279"/>
    </row>
    <row r="31" spans="2:103" x14ac:dyDescent="0.25">
      <c r="D31" s="299">
        <f>E15</f>
        <v>2018</v>
      </c>
      <c r="E31" s="296">
        <f t="shared" ref="E31:G31" si="18">SUM(E17:E25)</f>
        <v>21.25</v>
      </c>
      <c r="F31" s="296">
        <f t="shared" si="18"/>
        <v>17.5</v>
      </c>
      <c r="G31" s="296">
        <f t="shared" si="18"/>
        <v>21.25</v>
      </c>
      <c r="H31" s="296">
        <f>SUM(H17:H25)</f>
        <v>110</v>
      </c>
      <c r="I31" s="296">
        <f>SUM(I17:I25)</f>
        <v>28.75</v>
      </c>
      <c r="J31" s="296">
        <f>SUM(J17:J25)</f>
        <v>11.25</v>
      </c>
      <c r="K31" s="296">
        <f>SUM(K17:K25)</f>
        <v>11.25</v>
      </c>
      <c r="L31" s="296">
        <f>L27</f>
        <v>221.25</v>
      </c>
      <c r="CY31" s="279"/>
    </row>
    <row r="32" spans="2:103" x14ac:dyDescent="0.25">
      <c r="D32" s="299">
        <f>M15</f>
        <v>2020</v>
      </c>
      <c r="E32" s="296">
        <f t="shared" ref="E32:L32" si="19">M27</f>
        <v>17</v>
      </c>
      <c r="F32" s="296">
        <f t="shared" si="19"/>
        <v>14</v>
      </c>
      <c r="G32" s="296">
        <f t="shared" si="19"/>
        <v>17</v>
      </c>
      <c r="H32" s="296">
        <f t="shared" si="19"/>
        <v>88</v>
      </c>
      <c r="I32" s="296">
        <f t="shared" si="19"/>
        <v>23</v>
      </c>
      <c r="J32" s="296">
        <f t="shared" si="19"/>
        <v>9</v>
      </c>
      <c r="K32" s="296">
        <f t="shared" si="19"/>
        <v>9</v>
      </c>
      <c r="L32" s="296">
        <f t="shared" si="19"/>
        <v>177</v>
      </c>
      <c r="CY32" s="279"/>
    </row>
    <row r="33" spans="4:103" x14ac:dyDescent="0.25">
      <c r="D33" s="299">
        <f>U15</f>
        <v>2022</v>
      </c>
      <c r="E33" s="296">
        <f t="shared" ref="E33:L33" si="20">U27</f>
        <v>13.600000000000003</v>
      </c>
      <c r="F33" s="296">
        <f t="shared" si="20"/>
        <v>11.200000000000001</v>
      </c>
      <c r="G33" s="296">
        <f t="shared" si="20"/>
        <v>13.600000000000003</v>
      </c>
      <c r="H33" s="296">
        <f t="shared" si="20"/>
        <v>70.400000000000006</v>
      </c>
      <c r="I33" s="296">
        <f t="shared" si="20"/>
        <v>18.400000000000002</v>
      </c>
      <c r="J33" s="296">
        <f t="shared" si="20"/>
        <v>7.2</v>
      </c>
      <c r="K33" s="296">
        <f t="shared" si="20"/>
        <v>7.2</v>
      </c>
      <c r="L33" s="296">
        <f t="shared" si="20"/>
        <v>141.59999999999997</v>
      </c>
      <c r="CY33" s="279"/>
    </row>
    <row r="34" spans="4:103" x14ac:dyDescent="0.25">
      <c r="D34" s="299" t="str">
        <f>AC15</f>
        <v/>
      </c>
      <c r="E34" s="296">
        <f t="shared" ref="E34:L34" si="21">AC27</f>
        <v>0</v>
      </c>
      <c r="F34" s="296">
        <f t="shared" si="21"/>
        <v>0</v>
      </c>
      <c r="G34" s="296">
        <f t="shared" si="21"/>
        <v>0</v>
      </c>
      <c r="H34" s="296">
        <f t="shared" si="21"/>
        <v>0</v>
      </c>
      <c r="I34" s="296">
        <f t="shared" si="21"/>
        <v>0</v>
      </c>
      <c r="J34" s="296">
        <f t="shared" si="21"/>
        <v>0</v>
      </c>
      <c r="K34" s="296">
        <f t="shared" si="21"/>
        <v>0</v>
      </c>
      <c r="L34" s="296">
        <f t="shared" si="21"/>
        <v>0</v>
      </c>
      <c r="CY34" s="279"/>
    </row>
    <row r="35" spans="4:103" x14ac:dyDescent="0.25">
      <c r="D35" s="299" t="str">
        <f>AK15</f>
        <v/>
      </c>
      <c r="E35" s="296">
        <f t="shared" ref="E35:K35" si="22">AK25</f>
        <v>0</v>
      </c>
      <c r="F35" s="296">
        <f t="shared" si="22"/>
        <v>0</v>
      </c>
      <c r="G35" s="296">
        <f t="shared" si="22"/>
        <v>0</v>
      </c>
      <c r="H35" s="296">
        <f t="shared" si="22"/>
        <v>0</v>
      </c>
      <c r="I35" s="296">
        <f t="shared" si="22"/>
        <v>0</v>
      </c>
      <c r="J35" s="296">
        <f t="shared" si="22"/>
        <v>0</v>
      </c>
      <c r="K35" s="296">
        <f t="shared" si="22"/>
        <v>0</v>
      </c>
      <c r="L35" s="296">
        <f>AR27</f>
        <v>0</v>
      </c>
      <c r="CY35" s="279"/>
    </row>
    <row r="36" spans="4:103" x14ac:dyDescent="0.25">
      <c r="D36" s="299" t="str">
        <f>AS15</f>
        <v/>
      </c>
      <c r="E36" s="296">
        <f t="shared" ref="E36:L38" si="23">AS27</f>
        <v>0</v>
      </c>
      <c r="F36" s="296">
        <f t="shared" si="23"/>
        <v>0</v>
      </c>
      <c r="G36" s="296">
        <f t="shared" si="23"/>
        <v>0</v>
      </c>
      <c r="H36" s="296">
        <f t="shared" si="23"/>
        <v>0</v>
      </c>
      <c r="I36" s="296">
        <f t="shared" si="23"/>
        <v>0</v>
      </c>
      <c r="J36" s="296">
        <f t="shared" si="23"/>
        <v>0</v>
      </c>
      <c r="K36" s="296">
        <f t="shared" si="23"/>
        <v>0</v>
      </c>
      <c r="L36" s="296">
        <f t="shared" si="23"/>
        <v>0</v>
      </c>
      <c r="CY36" s="279"/>
    </row>
    <row r="37" spans="4:103" x14ac:dyDescent="0.25">
      <c r="D37" s="299" t="str">
        <f>BA15</f>
        <v/>
      </c>
      <c r="E37" s="296">
        <f t="shared" si="23"/>
        <v>0</v>
      </c>
      <c r="F37" s="296">
        <f t="shared" si="23"/>
        <v>0</v>
      </c>
      <c r="G37" s="296">
        <f t="shared" si="23"/>
        <v>0</v>
      </c>
      <c r="H37" s="296">
        <f t="shared" si="23"/>
        <v>0</v>
      </c>
      <c r="I37" s="296">
        <f t="shared" si="23"/>
        <v>0</v>
      </c>
      <c r="J37" s="296">
        <f t="shared" si="23"/>
        <v>0</v>
      </c>
      <c r="K37" s="296">
        <f t="shared" si="23"/>
        <v>0</v>
      </c>
      <c r="L37" s="296">
        <f t="shared" si="23"/>
        <v>0</v>
      </c>
      <c r="CY37" s="279"/>
    </row>
    <row r="38" spans="4:103" x14ac:dyDescent="0.25">
      <c r="D38" s="299" t="str">
        <f>BI15</f>
        <v/>
      </c>
      <c r="E38" s="296">
        <f t="shared" si="23"/>
        <v>0</v>
      </c>
      <c r="F38" s="296">
        <f t="shared" si="23"/>
        <v>0</v>
      </c>
      <c r="G38" s="296">
        <f t="shared" si="23"/>
        <v>0</v>
      </c>
      <c r="H38" s="296">
        <f t="shared" si="23"/>
        <v>0</v>
      </c>
      <c r="I38" s="296">
        <f t="shared" si="23"/>
        <v>0</v>
      </c>
      <c r="J38" s="296">
        <f t="shared" si="23"/>
        <v>0</v>
      </c>
      <c r="K38" s="296">
        <f t="shared" si="23"/>
        <v>0</v>
      </c>
      <c r="L38" s="296">
        <f t="shared" si="23"/>
        <v>0</v>
      </c>
      <c r="CY38" s="279"/>
    </row>
    <row r="39" spans="4:103" x14ac:dyDescent="0.25">
      <c r="D39" s="299" t="str">
        <f>BQ15</f>
        <v/>
      </c>
      <c r="E39" s="296">
        <f t="shared" ref="E39:L39" si="24">BQ27</f>
        <v>0</v>
      </c>
      <c r="F39" s="296">
        <f t="shared" si="24"/>
        <v>0</v>
      </c>
      <c r="G39" s="296">
        <f t="shared" si="24"/>
        <v>0</v>
      </c>
      <c r="H39" s="296">
        <f t="shared" si="24"/>
        <v>0</v>
      </c>
      <c r="I39" s="296">
        <f t="shared" si="24"/>
        <v>0</v>
      </c>
      <c r="J39" s="296">
        <f t="shared" si="24"/>
        <v>0</v>
      </c>
      <c r="K39" s="296">
        <f t="shared" si="24"/>
        <v>0</v>
      </c>
      <c r="L39" s="296">
        <f t="shared" si="24"/>
        <v>0</v>
      </c>
      <c r="CY39" s="279"/>
    </row>
    <row r="40" spans="4:103" x14ac:dyDescent="0.25">
      <c r="D40" s="299" t="str">
        <f>BY15</f>
        <v/>
      </c>
      <c r="E40" s="296">
        <f t="shared" ref="E40:L40" si="25">BY27</f>
        <v>0</v>
      </c>
      <c r="F40" s="296">
        <f t="shared" si="25"/>
        <v>0</v>
      </c>
      <c r="G40" s="296">
        <f t="shared" si="25"/>
        <v>0</v>
      </c>
      <c r="H40" s="296">
        <f t="shared" si="25"/>
        <v>0</v>
      </c>
      <c r="I40" s="296">
        <f t="shared" si="25"/>
        <v>0</v>
      </c>
      <c r="J40" s="296">
        <f t="shared" si="25"/>
        <v>0</v>
      </c>
      <c r="K40" s="296">
        <f t="shared" si="25"/>
        <v>0</v>
      </c>
      <c r="L40" s="296">
        <f t="shared" si="25"/>
        <v>0</v>
      </c>
      <c r="N40" s="279"/>
      <c r="CY40" s="279"/>
    </row>
    <row r="41" spans="4:103" x14ac:dyDescent="0.25">
      <c r="D41" s="299" t="str">
        <f>CG15</f>
        <v/>
      </c>
      <c r="E41" s="296">
        <f t="shared" ref="E41:L41" si="26">CG27</f>
        <v>0</v>
      </c>
      <c r="F41" s="296">
        <f t="shared" si="26"/>
        <v>0</v>
      </c>
      <c r="G41" s="296">
        <f t="shared" si="26"/>
        <v>0</v>
      </c>
      <c r="H41" s="296">
        <f t="shared" si="26"/>
        <v>0</v>
      </c>
      <c r="I41" s="296">
        <f t="shared" si="26"/>
        <v>0</v>
      </c>
      <c r="J41" s="296">
        <f t="shared" si="26"/>
        <v>0</v>
      </c>
      <c r="K41" s="296">
        <f t="shared" si="26"/>
        <v>0</v>
      </c>
      <c r="L41" s="296">
        <f t="shared" si="26"/>
        <v>0</v>
      </c>
      <c r="CY41" s="279"/>
    </row>
    <row r="42" spans="4:103" x14ac:dyDescent="0.25">
      <c r="D42" s="299" t="str">
        <f>CO15</f>
        <v/>
      </c>
      <c r="E42" s="296">
        <f t="shared" ref="E42:L42" si="27">CO27</f>
        <v>0</v>
      </c>
      <c r="F42" s="296">
        <f t="shared" si="27"/>
        <v>0</v>
      </c>
      <c r="G42" s="296">
        <f t="shared" si="27"/>
        <v>0</v>
      </c>
      <c r="H42" s="296">
        <f t="shared" si="27"/>
        <v>0</v>
      </c>
      <c r="I42" s="296">
        <f t="shared" si="27"/>
        <v>0</v>
      </c>
      <c r="J42" s="296">
        <f t="shared" si="27"/>
        <v>0</v>
      </c>
      <c r="K42" s="296">
        <f t="shared" si="27"/>
        <v>0</v>
      </c>
      <c r="L42" s="296">
        <f t="shared" si="27"/>
        <v>0</v>
      </c>
      <c r="CY42" s="279"/>
    </row>
    <row r="43" spans="4:103" x14ac:dyDescent="0.25">
      <c r="D43" s="312"/>
      <c r="CY43" s="279"/>
    </row>
    <row r="44" spans="4:103" x14ac:dyDescent="0.25">
      <c r="CY44" s="279"/>
    </row>
    <row r="45" spans="4:103" x14ac:dyDescent="0.25">
      <c r="CY45" s="279"/>
    </row>
    <row r="46" spans="4:103" x14ac:dyDescent="0.25">
      <c r="CY46" s="279"/>
    </row>
    <row r="47" spans="4:103" x14ac:dyDescent="0.25">
      <c r="CY47" s="279"/>
    </row>
    <row r="48" spans="4:103" x14ac:dyDescent="0.25">
      <c r="CY48" s="279"/>
    </row>
    <row r="49" spans="103:103" x14ac:dyDescent="0.25">
      <c r="CY49" s="279"/>
    </row>
    <row r="50" spans="103:103" x14ac:dyDescent="0.25">
      <c r="CY50" s="279"/>
    </row>
    <row r="51" spans="103:103" x14ac:dyDescent="0.25">
      <c r="CY51" s="279"/>
    </row>
    <row r="52" spans="103:103" x14ac:dyDescent="0.25">
      <c r="CY52" s="279"/>
    </row>
    <row r="53" spans="103:103" x14ac:dyDescent="0.25">
      <c r="CY53" s="279"/>
    </row>
    <row r="54" spans="103:103" x14ac:dyDescent="0.25">
      <c r="CY54" s="279"/>
    </row>
    <row r="55" spans="103:103" x14ac:dyDescent="0.25">
      <c r="CY55" s="279"/>
    </row>
    <row r="56" spans="103:103" x14ac:dyDescent="0.25">
      <c r="CY56" s="279"/>
    </row>
    <row r="57" spans="103:103" x14ac:dyDescent="0.25">
      <c r="CY57" s="279"/>
    </row>
    <row r="58" spans="103:103" x14ac:dyDescent="0.25">
      <c r="CY58" s="279"/>
    </row>
    <row r="59" spans="103:103" x14ac:dyDescent="0.25">
      <c r="CY59" s="279"/>
    </row>
    <row r="60" spans="103:103" x14ac:dyDescent="0.25">
      <c r="CY60" s="279"/>
    </row>
    <row r="61" spans="103:103" x14ac:dyDescent="0.25">
      <c r="CY61" s="279"/>
    </row>
    <row r="62" spans="103:103" x14ac:dyDescent="0.25">
      <c r="CY62" s="279"/>
    </row>
    <row r="63" spans="103:103" x14ac:dyDescent="0.25">
      <c r="CY63" s="279"/>
    </row>
    <row r="64" spans="103:103" x14ac:dyDescent="0.25">
      <c r="CY64" s="279"/>
    </row>
    <row r="65" spans="103:103" x14ac:dyDescent="0.25">
      <c r="CY65" s="279"/>
    </row>
    <row r="66" spans="103:103" x14ac:dyDescent="0.25">
      <c r="CY66" s="279"/>
    </row>
    <row r="67" spans="103:103" x14ac:dyDescent="0.25">
      <c r="CY67" s="279"/>
    </row>
    <row r="68" spans="103:103" x14ac:dyDescent="0.25">
      <c r="CY68" s="279"/>
    </row>
    <row r="69" spans="103:103" x14ac:dyDescent="0.25">
      <c r="CY69" s="279"/>
    </row>
    <row r="70" spans="103:103" x14ac:dyDescent="0.25">
      <c r="CY70" s="279"/>
    </row>
    <row r="71" spans="103:103" x14ac:dyDescent="0.25">
      <c r="CY71" s="279"/>
    </row>
    <row r="72" spans="103:103" x14ac:dyDescent="0.25">
      <c r="CY72" s="279"/>
    </row>
    <row r="73" spans="103:103" x14ac:dyDescent="0.25">
      <c r="CY73" s="279"/>
    </row>
    <row r="74" spans="103:103" x14ac:dyDescent="0.25">
      <c r="CY74" s="279"/>
    </row>
    <row r="75" spans="103:103" x14ac:dyDescent="0.25">
      <c r="CY75" s="279"/>
    </row>
    <row r="76" spans="103:103" x14ac:dyDescent="0.25">
      <c r="CY76" s="279"/>
    </row>
    <row r="77" spans="103:103" x14ac:dyDescent="0.25">
      <c r="CY77" s="279"/>
    </row>
    <row r="78" spans="103:103" x14ac:dyDescent="0.25">
      <c r="CY78" s="279"/>
    </row>
    <row r="79" spans="103:103" x14ac:dyDescent="0.25">
      <c r="CY79" s="279"/>
    </row>
    <row r="80" spans="103:103" x14ac:dyDescent="0.25">
      <c r="CY80" s="279"/>
    </row>
    <row r="81" spans="1:103" x14ac:dyDescent="0.25">
      <c r="CY81" s="279"/>
    </row>
    <row r="82" spans="1:103" x14ac:dyDescent="0.25">
      <c r="CY82" s="279"/>
    </row>
    <row r="83" spans="1:103" x14ac:dyDescent="0.25">
      <c r="CY83" s="279"/>
    </row>
    <row r="84" spans="1:103" x14ac:dyDescent="0.25">
      <c r="CY84" s="279"/>
    </row>
    <row r="85" spans="1:103" x14ac:dyDescent="0.25">
      <c r="CY85" s="279"/>
    </row>
    <row r="86" spans="1:103" x14ac:dyDescent="0.25">
      <c r="CY86" s="279"/>
    </row>
    <row r="87" spans="1:103" x14ac:dyDescent="0.25">
      <c r="CY87" s="279"/>
    </row>
    <row r="88" spans="1:103" x14ac:dyDescent="0.25">
      <c r="CY88" s="279"/>
    </row>
    <row r="89" spans="1:103" x14ac:dyDescent="0.25">
      <c r="CY89" s="279"/>
    </row>
    <row r="90" spans="1:103" x14ac:dyDescent="0.25">
      <c r="CY90" s="279"/>
    </row>
    <row r="91" spans="1:103" x14ac:dyDescent="0.25">
      <c r="CY91" s="279"/>
    </row>
    <row r="92" spans="1:103" s="281" customFormat="1" ht="15.75" thickBot="1" x14ac:dyDescent="0.3">
      <c r="A92" s="404"/>
      <c r="B92" s="404"/>
      <c r="CY92" s="276"/>
    </row>
    <row r="93" spans="1:103" ht="15.75" x14ac:dyDescent="0.25">
      <c r="C93" s="308" t="s">
        <v>287</v>
      </c>
      <c r="CY93" s="279"/>
    </row>
    <row r="94" spans="1:103" x14ac:dyDescent="0.25">
      <c r="C94" s="279"/>
      <c r="CY94" s="279"/>
    </row>
    <row r="95" spans="1:103" x14ac:dyDescent="0.25">
      <c r="CY95" s="279"/>
    </row>
    <row r="96" spans="1:103" x14ac:dyDescent="0.25">
      <c r="C96" s="313" t="s">
        <v>281</v>
      </c>
      <c r="D96" s="471" t="s">
        <v>893</v>
      </c>
      <c r="CY96" s="279"/>
    </row>
    <row r="97" spans="2:103" x14ac:dyDescent="0.25">
      <c r="C97" s="279"/>
      <c r="D97" s="283"/>
      <c r="CY97" s="279"/>
    </row>
    <row r="98" spans="2:103" hidden="1" outlineLevel="1" x14ac:dyDescent="0.25">
      <c r="C98" s="277" t="str">
        <f>"N-inputs to "&amp;D96</f>
        <v>N-inputs to Forests and semi-natural vegetation</v>
      </c>
      <c r="D98" s="277">
        <v>1</v>
      </c>
      <c r="E98" s="277">
        <f>D98+1</f>
        <v>2</v>
      </c>
      <c r="F98" s="277">
        <f t="shared" ref="F98:G98" si="28">E98+1</f>
        <v>3</v>
      </c>
      <c r="G98" s="277">
        <f t="shared" si="28"/>
        <v>4</v>
      </c>
      <c r="H98" s="277">
        <f>G98+1</f>
        <v>5</v>
      </c>
      <c r="I98" s="277">
        <f>H98+1</f>
        <v>6</v>
      </c>
      <c r="J98" s="277">
        <f>I98+1</f>
        <v>7</v>
      </c>
      <c r="K98" s="277">
        <f>J98+1</f>
        <v>8</v>
      </c>
      <c r="CY98" s="279"/>
    </row>
    <row r="99" spans="2:103" collapsed="1" x14ac:dyDescent="0.25">
      <c r="D99" s="284"/>
      <c r="E99" s="285"/>
      <c r="F99" s="286"/>
      <c r="G99" s="286"/>
      <c r="H99" s="286"/>
      <c r="I99" s="286"/>
      <c r="J99" s="286"/>
      <c r="K99" s="286"/>
      <c r="L99" s="287"/>
      <c r="M99" s="280"/>
      <c r="N99" s="280"/>
      <c r="O99" s="280"/>
      <c r="P99" s="280"/>
      <c r="Q99" s="280"/>
      <c r="R99" s="280"/>
      <c r="S99" s="280"/>
      <c r="T99" s="280"/>
      <c r="U99" s="280"/>
      <c r="V99" s="280"/>
      <c r="W99" s="280"/>
      <c r="X99" s="280"/>
      <c r="Y99" s="280"/>
      <c r="Z99" s="280"/>
      <c r="AA99" s="280"/>
      <c r="AB99" s="280"/>
      <c r="AC99" s="280"/>
      <c r="AD99" s="280"/>
      <c r="AE99" s="280"/>
      <c r="AF99" s="280"/>
      <c r="AG99" s="280"/>
      <c r="AH99" s="280"/>
      <c r="AI99" s="280"/>
      <c r="AJ99" s="280"/>
      <c r="AK99" s="280"/>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c r="BO99" s="280"/>
      <c r="BP99" s="280"/>
      <c r="BQ99" s="280"/>
      <c r="BR99" s="280"/>
      <c r="BS99" s="280"/>
      <c r="BT99" s="280"/>
      <c r="BU99" s="280"/>
      <c r="BV99" s="280"/>
      <c r="BW99" s="280"/>
      <c r="BX99" s="280"/>
      <c r="BY99" s="280"/>
      <c r="BZ99" s="280"/>
      <c r="CA99" s="280"/>
      <c r="CB99" s="280"/>
      <c r="CC99" s="280"/>
      <c r="CD99" s="280"/>
      <c r="CE99" s="280"/>
      <c r="CF99" s="280"/>
      <c r="CG99" s="280"/>
      <c r="CH99" s="280"/>
      <c r="CI99" s="280"/>
      <c r="CJ99" s="280"/>
      <c r="CK99" s="280"/>
      <c r="CL99" s="280"/>
      <c r="CM99" s="280"/>
      <c r="CN99" s="280"/>
      <c r="CO99" s="280"/>
      <c r="CP99" s="280"/>
      <c r="CQ99" s="280"/>
      <c r="CR99" s="280"/>
      <c r="CS99" s="280"/>
      <c r="CT99" s="280"/>
      <c r="CU99" s="280"/>
      <c r="CV99" s="280"/>
      <c r="CY99" s="279"/>
    </row>
    <row r="100" spans="2:103" x14ac:dyDescent="0.25">
      <c r="D100" s="288"/>
      <c r="E100" s="279" t="s">
        <v>79</v>
      </c>
      <c r="F100" s="279" t="s">
        <v>77</v>
      </c>
      <c r="G100" s="279" t="s">
        <v>80</v>
      </c>
      <c r="H100" s="279" t="s">
        <v>65</v>
      </c>
      <c r="I100" s="279" t="s">
        <v>120</v>
      </c>
      <c r="J100" s="279" t="s">
        <v>475</v>
      </c>
      <c r="K100" s="279" t="s">
        <v>484</v>
      </c>
      <c r="L100" s="289" t="s">
        <v>180</v>
      </c>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1"/>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Y100" s="279"/>
    </row>
    <row r="101" spans="2:103" x14ac:dyDescent="0.25">
      <c r="D101" s="296">
        <v>2018</v>
      </c>
      <c r="E101" s="293">
        <f t="shared" ref="E101:K101" si="29">VLOOKUP($D$96,$D$17:$CV$25,E$98,FALSE)</f>
        <v>0</v>
      </c>
      <c r="F101" s="293">
        <f t="shared" si="29"/>
        <v>0</v>
      </c>
      <c r="G101" s="293">
        <f t="shared" si="29"/>
        <v>0</v>
      </c>
      <c r="H101" s="293">
        <f t="shared" si="29"/>
        <v>3.75</v>
      </c>
      <c r="I101" s="293">
        <f t="shared" si="29"/>
        <v>3.75</v>
      </c>
      <c r="J101" s="293">
        <f t="shared" si="29"/>
        <v>3.75</v>
      </c>
      <c r="K101" s="293">
        <f t="shared" si="29"/>
        <v>3.75</v>
      </c>
      <c r="L101" s="296">
        <f t="shared" ref="L101:L112" si="30">SUM(E101:K101)</f>
        <v>15</v>
      </c>
      <c r="CY101" s="279"/>
    </row>
    <row r="102" spans="2:103" x14ac:dyDescent="0.25">
      <c r="B102" s="403">
        <v>8</v>
      </c>
      <c r="D102" s="296">
        <v>2020</v>
      </c>
      <c r="E102" s="293">
        <f t="shared" ref="E102:K112" si="31">VLOOKUP($D$96,$D$17:$CV$25,$B102+E$98,FALSE)</f>
        <v>0</v>
      </c>
      <c r="F102" s="293">
        <f t="shared" si="31"/>
        <v>0</v>
      </c>
      <c r="G102" s="293">
        <f t="shared" si="31"/>
        <v>0</v>
      </c>
      <c r="H102" s="293">
        <f t="shared" si="31"/>
        <v>3</v>
      </c>
      <c r="I102" s="293">
        <f t="shared" si="31"/>
        <v>3</v>
      </c>
      <c r="J102" s="293">
        <f t="shared" si="31"/>
        <v>3</v>
      </c>
      <c r="K102" s="293">
        <f t="shared" si="31"/>
        <v>3</v>
      </c>
      <c r="L102" s="296">
        <f t="shared" si="30"/>
        <v>12</v>
      </c>
      <c r="AC102" s="280"/>
      <c r="AD102" s="280"/>
      <c r="AE102" s="280"/>
      <c r="AF102" s="280"/>
      <c r="AG102" s="280"/>
      <c r="AH102" s="280"/>
      <c r="AI102" s="280"/>
      <c r="AK102" s="280"/>
      <c r="AL102" s="280"/>
      <c r="AM102" s="280"/>
      <c r="AN102" s="280"/>
      <c r="AO102" s="280"/>
      <c r="AP102" s="280"/>
      <c r="AQ102" s="280"/>
      <c r="AS102" s="280"/>
      <c r="AT102" s="280"/>
      <c r="AU102" s="280"/>
      <c r="AV102" s="280"/>
      <c r="AW102" s="280"/>
      <c r="AX102" s="280"/>
      <c r="AY102" s="280"/>
      <c r="BA102" s="280"/>
      <c r="BB102" s="280"/>
      <c r="BC102" s="280"/>
      <c r="BD102" s="280"/>
      <c r="BE102" s="280"/>
      <c r="BF102" s="280"/>
      <c r="BG102" s="280"/>
      <c r="BI102" s="280"/>
      <c r="BJ102" s="280"/>
      <c r="BK102" s="280"/>
      <c r="BL102" s="280"/>
      <c r="BM102" s="280"/>
      <c r="BN102" s="280"/>
      <c r="BO102" s="280"/>
      <c r="BQ102" s="280"/>
      <c r="BR102" s="280"/>
      <c r="BS102" s="280"/>
      <c r="BT102" s="280"/>
      <c r="BU102" s="280"/>
      <c r="BV102" s="280"/>
      <c r="BW102" s="280"/>
      <c r="BY102" s="280"/>
      <c r="BZ102" s="280"/>
      <c r="CA102" s="280"/>
      <c r="CB102" s="280"/>
      <c r="CC102" s="280"/>
      <c r="CD102" s="280"/>
      <c r="CE102" s="280"/>
      <c r="CG102" s="280"/>
      <c r="CH102" s="280"/>
      <c r="CI102" s="280"/>
      <c r="CJ102" s="280"/>
      <c r="CK102" s="280"/>
      <c r="CL102" s="280"/>
      <c r="CM102" s="280"/>
      <c r="CO102" s="280"/>
      <c r="CP102" s="280"/>
      <c r="CQ102" s="280"/>
      <c r="CR102" s="280"/>
      <c r="CS102" s="280"/>
      <c r="CT102" s="280"/>
      <c r="CU102" s="280"/>
      <c r="CY102" s="279"/>
    </row>
    <row r="103" spans="2:103" x14ac:dyDescent="0.25">
      <c r="B103" s="403">
        <f>B102+8</f>
        <v>16</v>
      </c>
      <c r="D103" s="296">
        <v>2022</v>
      </c>
      <c r="E103" s="293">
        <f t="shared" si="31"/>
        <v>0</v>
      </c>
      <c r="F103" s="293">
        <f t="shared" si="31"/>
        <v>0</v>
      </c>
      <c r="G103" s="293">
        <f t="shared" si="31"/>
        <v>0</v>
      </c>
      <c r="H103" s="293">
        <f t="shared" si="31"/>
        <v>2.4000000000000004</v>
      </c>
      <c r="I103" s="293">
        <f t="shared" si="31"/>
        <v>2.4000000000000004</v>
      </c>
      <c r="J103" s="293">
        <f t="shared" si="31"/>
        <v>2.4000000000000004</v>
      </c>
      <c r="K103" s="293">
        <f t="shared" si="31"/>
        <v>2.4000000000000004</v>
      </c>
      <c r="L103" s="296">
        <f t="shared" si="30"/>
        <v>9.6000000000000014</v>
      </c>
      <c r="CY103" s="279"/>
    </row>
    <row r="104" spans="2:103" x14ac:dyDescent="0.25">
      <c r="B104" s="403">
        <f t="shared" ref="B104:B112" si="32">B103+8</f>
        <v>24</v>
      </c>
      <c r="D104" s="296">
        <v>2024</v>
      </c>
      <c r="E104" s="293">
        <f t="shared" si="31"/>
        <v>0</v>
      </c>
      <c r="F104" s="293">
        <f t="shared" si="31"/>
        <v>0</v>
      </c>
      <c r="G104" s="293">
        <f t="shared" si="31"/>
        <v>0</v>
      </c>
      <c r="H104" s="293">
        <f t="shared" si="31"/>
        <v>0</v>
      </c>
      <c r="I104" s="293">
        <f t="shared" si="31"/>
        <v>0</v>
      </c>
      <c r="J104" s="293">
        <f t="shared" si="31"/>
        <v>0</v>
      </c>
      <c r="K104" s="293">
        <f t="shared" si="31"/>
        <v>0</v>
      </c>
      <c r="L104" s="296">
        <f t="shared" si="30"/>
        <v>0</v>
      </c>
      <c r="CY104" s="279"/>
    </row>
    <row r="105" spans="2:103" x14ac:dyDescent="0.25">
      <c r="B105" s="403">
        <f t="shared" si="32"/>
        <v>32</v>
      </c>
      <c r="D105" s="296">
        <v>2026</v>
      </c>
      <c r="E105" s="293">
        <f t="shared" si="31"/>
        <v>0</v>
      </c>
      <c r="F105" s="293">
        <f t="shared" si="31"/>
        <v>0</v>
      </c>
      <c r="G105" s="293">
        <f t="shared" si="31"/>
        <v>0</v>
      </c>
      <c r="H105" s="293">
        <f t="shared" si="31"/>
        <v>0</v>
      </c>
      <c r="I105" s="293">
        <f t="shared" si="31"/>
        <v>0</v>
      </c>
      <c r="J105" s="293">
        <f t="shared" si="31"/>
        <v>0</v>
      </c>
      <c r="K105" s="293">
        <f t="shared" si="31"/>
        <v>0</v>
      </c>
      <c r="L105" s="296">
        <f t="shared" si="30"/>
        <v>0</v>
      </c>
      <c r="CY105" s="279"/>
    </row>
    <row r="106" spans="2:103" x14ac:dyDescent="0.25">
      <c r="B106" s="403">
        <f t="shared" si="32"/>
        <v>40</v>
      </c>
      <c r="D106" s="296">
        <v>2028</v>
      </c>
      <c r="E106" s="293">
        <f t="shared" si="31"/>
        <v>0</v>
      </c>
      <c r="F106" s="293">
        <f t="shared" si="31"/>
        <v>0</v>
      </c>
      <c r="G106" s="293">
        <f t="shared" si="31"/>
        <v>0</v>
      </c>
      <c r="H106" s="293">
        <f t="shared" si="31"/>
        <v>0</v>
      </c>
      <c r="I106" s="293">
        <f t="shared" si="31"/>
        <v>0</v>
      </c>
      <c r="J106" s="293">
        <f t="shared" si="31"/>
        <v>0</v>
      </c>
      <c r="K106" s="293">
        <f t="shared" si="31"/>
        <v>0</v>
      </c>
      <c r="L106" s="296">
        <f t="shared" si="30"/>
        <v>0</v>
      </c>
      <c r="CY106" s="279"/>
    </row>
    <row r="107" spans="2:103" x14ac:dyDescent="0.25">
      <c r="B107" s="403">
        <f t="shared" si="32"/>
        <v>48</v>
      </c>
      <c r="D107" s="296">
        <v>2030</v>
      </c>
      <c r="E107" s="293">
        <f t="shared" si="31"/>
        <v>0</v>
      </c>
      <c r="F107" s="293">
        <f t="shared" si="31"/>
        <v>0</v>
      </c>
      <c r="G107" s="293">
        <f t="shared" si="31"/>
        <v>0</v>
      </c>
      <c r="H107" s="293">
        <f t="shared" si="31"/>
        <v>0</v>
      </c>
      <c r="I107" s="293">
        <f t="shared" si="31"/>
        <v>0</v>
      </c>
      <c r="J107" s="293">
        <f t="shared" si="31"/>
        <v>0</v>
      </c>
      <c r="K107" s="293">
        <f t="shared" si="31"/>
        <v>0</v>
      </c>
      <c r="L107" s="296">
        <f t="shared" si="30"/>
        <v>0</v>
      </c>
      <c r="CY107" s="279"/>
    </row>
    <row r="108" spans="2:103" x14ac:dyDescent="0.25">
      <c r="B108" s="403">
        <f t="shared" si="32"/>
        <v>56</v>
      </c>
      <c r="D108" s="296">
        <v>2032</v>
      </c>
      <c r="E108" s="293">
        <f t="shared" si="31"/>
        <v>0</v>
      </c>
      <c r="F108" s="293">
        <f t="shared" si="31"/>
        <v>0</v>
      </c>
      <c r="G108" s="293">
        <f t="shared" si="31"/>
        <v>0</v>
      </c>
      <c r="H108" s="293">
        <f t="shared" si="31"/>
        <v>0</v>
      </c>
      <c r="I108" s="293">
        <f t="shared" si="31"/>
        <v>0</v>
      </c>
      <c r="J108" s="293">
        <f t="shared" si="31"/>
        <v>0</v>
      </c>
      <c r="K108" s="293">
        <f t="shared" si="31"/>
        <v>0</v>
      </c>
      <c r="L108" s="296">
        <f t="shared" si="30"/>
        <v>0</v>
      </c>
      <c r="CY108" s="279"/>
    </row>
    <row r="109" spans="2:103" x14ac:dyDescent="0.25">
      <c r="B109" s="403">
        <f t="shared" si="32"/>
        <v>64</v>
      </c>
      <c r="D109" s="296">
        <v>2034</v>
      </c>
      <c r="E109" s="293">
        <f t="shared" si="31"/>
        <v>0</v>
      </c>
      <c r="F109" s="293">
        <f t="shared" si="31"/>
        <v>0</v>
      </c>
      <c r="G109" s="293">
        <f t="shared" si="31"/>
        <v>0</v>
      </c>
      <c r="H109" s="293">
        <f t="shared" si="31"/>
        <v>0</v>
      </c>
      <c r="I109" s="293">
        <f t="shared" si="31"/>
        <v>0</v>
      </c>
      <c r="J109" s="293">
        <f t="shared" si="31"/>
        <v>0</v>
      </c>
      <c r="K109" s="293">
        <f t="shared" si="31"/>
        <v>0</v>
      </c>
      <c r="L109" s="296">
        <f t="shared" si="30"/>
        <v>0</v>
      </c>
      <c r="CY109" s="279"/>
    </row>
    <row r="110" spans="2:103" x14ac:dyDescent="0.25">
      <c r="B110" s="403">
        <f t="shared" si="32"/>
        <v>72</v>
      </c>
      <c r="D110" s="296">
        <v>2036</v>
      </c>
      <c r="E110" s="293">
        <f t="shared" si="31"/>
        <v>0</v>
      </c>
      <c r="F110" s="293">
        <f t="shared" si="31"/>
        <v>0</v>
      </c>
      <c r="G110" s="293">
        <f t="shared" si="31"/>
        <v>0</v>
      </c>
      <c r="H110" s="293">
        <f t="shared" si="31"/>
        <v>0</v>
      </c>
      <c r="I110" s="293">
        <f t="shared" si="31"/>
        <v>0</v>
      </c>
      <c r="J110" s="293">
        <f t="shared" si="31"/>
        <v>0</v>
      </c>
      <c r="K110" s="293">
        <f t="shared" si="31"/>
        <v>0</v>
      </c>
      <c r="L110" s="296">
        <f t="shared" si="30"/>
        <v>0</v>
      </c>
      <c r="CY110" s="279"/>
    </row>
    <row r="111" spans="2:103" x14ac:dyDescent="0.25">
      <c r="B111" s="403">
        <f t="shared" si="32"/>
        <v>80</v>
      </c>
      <c r="D111" s="296">
        <v>2038</v>
      </c>
      <c r="E111" s="293">
        <f t="shared" si="31"/>
        <v>0</v>
      </c>
      <c r="F111" s="293">
        <f t="shared" si="31"/>
        <v>0</v>
      </c>
      <c r="G111" s="293">
        <f t="shared" si="31"/>
        <v>0</v>
      </c>
      <c r="H111" s="293">
        <f t="shared" si="31"/>
        <v>0</v>
      </c>
      <c r="I111" s="293">
        <f t="shared" si="31"/>
        <v>0</v>
      </c>
      <c r="J111" s="293">
        <f t="shared" si="31"/>
        <v>0</v>
      </c>
      <c r="K111" s="293">
        <f t="shared" si="31"/>
        <v>0</v>
      </c>
      <c r="L111" s="296">
        <f t="shared" si="30"/>
        <v>0</v>
      </c>
      <c r="CY111" s="279"/>
    </row>
    <row r="112" spans="2:103" x14ac:dyDescent="0.25">
      <c r="B112" s="403">
        <f t="shared" si="32"/>
        <v>88</v>
      </c>
      <c r="D112" s="296">
        <v>2040</v>
      </c>
      <c r="E112" s="293">
        <f t="shared" si="31"/>
        <v>0</v>
      </c>
      <c r="F112" s="293">
        <f t="shared" si="31"/>
        <v>0</v>
      </c>
      <c r="G112" s="293">
        <f t="shared" si="31"/>
        <v>0</v>
      </c>
      <c r="H112" s="293">
        <f t="shared" si="31"/>
        <v>0</v>
      </c>
      <c r="I112" s="293">
        <f t="shared" si="31"/>
        <v>0</v>
      </c>
      <c r="J112" s="293">
        <f t="shared" si="31"/>
        <v>0</v>
      </c>
      <c r="K112" s="293">
        <f t="shared" si="31"/>
        <v>0</v>
      </c>
      <c r="L112" s="296">
        <f t="shared" si="30"/>
        <v>0</v>
      </c>
      <c r="CY112" s="279"/>
    </row>
    <row r="113" spans="103:103" x14ac:dyDescent="0.25">
      <c r="CY113" s="279"/>
    </row>
    <row r="114" spans="103:103" x14ac:dyDescent="0.25">
      <c r="CY114" s="279"/>
    </row>
    <row r="115" spans="103:103" x14ac:dyDescent="0.25">
      <c r="CY115" s="279"/>
    </row>
    <row r="116" spans="103:103" x14ac:dyDescent="0.25">
      <c r="CY116" s="279"/>
    </row>
    <row r="117" spans="103:103" x14ac:dyDescent="0.25">
      <c r="CY117" s="279"/>
    </row>
    <row r="118" spans="103:103" x14ac:dyDescent="0.25">
      <c r="CY118" s="279"/>
    </row>
    <row r="119" spans="103:103" x14ac:dyDescent="0.25">
      <c r="CY119" s="279"/>
    </row>
    <row r="120" spans="103:103" x14ac:dyDescent="0.25">
      <c r="CY120" s="279"/>
    </row>
    <row r="121" spans="103:103" x14ac:dyDescent="0.25">
      <c r="CY121" s="279"/>
    </row>
    <row r="122" spans="103:103" x14ac:dyDescent="0.25">
      <c r="CY122" s="279"/>
    </row>
    <row r="123" spans="103:103" x14ac:dyDescent="0.25">
      <c r="CY123" s="279"/>
    </row>
    <row r="124" spans="103:103" x14ac:dyDescent="0.25">
      <c r="CY124" s="279"/>
    </row>
    <row r="125" spans="103:103" x14ac:dyDescent="0.25">
      <c r="CY125" s="279"/>
    </row>
    <row r="126" spans="103:103" x14ac:dyDescent="0.25">
      <c r="CY126" s="279"/>
    </row>
    <row r="127" spans="103:103" x14ac:dyDescent="0.25">
      <c r="CY127" s="279"/>
    </row>
    <row r="128" spans="103:103" x14ac:dyDescent="0.25">
      <c r="CY128" s="279"/>
    </row>
    <row r="129" spans="1:103" x14ac:dyDescent="0.25">
      <c r="CY129" s="279"/>
    </row>
    <row r="130" spans="1:103" x14ac:dyDescent="0.25">
      <c r="CY130" s="279"/>
    </row>
    <row r="131" spans="1:103" x14ac:dyDescent="0.25">
      <c r="CY131" s="279"/>
    </row>
    <row r="132" spans="1:103" x14ac:dyDescent="0.25">
      <c r="CY132" s="279"/>
    </row>
    <row r="133" spans="1:103" x14ac:dyDescent="0.25">
      <c r="CY133" s="279"/>
    </row>
    <row r="134" spans="1:103" x14ac:dyDescent="0.25">
      <c r="CY134" s="279"/>
    </row>
    <row r="135" spans="1:103" x14ac:dyDescent="0.25">
      <c r="CY135" s="279"/>
    </row>
    <row r="136" spans="1:103" x14ac:dyDescent="0.25">
      <c r="CY136" s="279"/>
    </row>
    <row r="137" spans="1:103" x14ac:dyDescent="0.25">
      <c r="CY137" s="279"/>
    </row>
    <row r="138" spans="1:103" x14ac:dyDescent="0.25">
      <c r="CY138" s="279"/>
    </row>
    <row r="139" spans="1:103" x14ac:dyDescent="0.25">
      <c r="CY139" s="279"/>
    </row>
    <row r="140" spans="1:103" s="281" customFormat="1" ht="15.75" thickBot="1" x14ac:dyDescent="0.3">
      <c r="A140" s="404"/>
      <c r="B140" s="404"/>
      <c r="CY140" s="276"/>
    </row>
    <row r="141" spans="1:103" s="279" customFormat="1" ht="18.75" x14ac:dyDescent="0.25">
      <c r="A141" s="406"/>
      <c r="B141" s="406"/>
      <c r="C141" s="311" t="s">
        <v>290</v>
      </c>
    </row>
    <row r="142" spans="1:103" x14ac:dyDescent="0.25">
      <c r="CY142" s="279"/>
    </row>
    <row r="143" spans="1:103" x14ac:dyDescent="0.25">
      <c r="C143" s="315" t="s">
        <v>281</v>
      </c>
      <c r="D143" s="471" t="s">
        <v>152</v>
      </c>
      <c r="CY143" s="279"/>
    </row>
    <row r="144" spans="1:103" x14ac:dyDescent="0.25">
      <c r="CY144" s="279"/>
    </row>
    <row r="145" spans="2:68" hidden="1" outlineLevel="1" x14ac:dyDescent="0.25">
      <c r="D145" s="277" t="str">
        <f>"Time series of N-flows "&amp;D143</f>
        <v>Time series of N-flows Hydrosphere</v>
      </c>
      <c r="J145" s="279"/>
      <c r="L145" s="279" t="s">
        <v>209</v>
      </c>
      <c r="T145" s="279" t="s">
        <v>147</v>
      </c>
      <c r="AB145" s="279" t="s">
        <v>221</v>
      </c>
      <c r="AJ145" s="279" t="s">
        <v>222</v>
      </c>
      <c r="AR145" s="279" t="s">
        <v>147</v>
      </c>
      <c r="AZ145" s="279" t="s">
        <v>78</v>
      </c>
      <c r="BK145" s="277" t="str">
        <f>L146</f>
        <v>Inputs: Additional</v>
      </c>
      <c r="BL145" s="277" t="str">
        <f>T146</f>
        <v>Inputs: Recycling</v>
      </c>
      <c r="BM145" s="277" t="str">
        <f>AB146</f>
        <v>Inputs: Import</v>
      </c>
      <c r="BN145" s="277" t="str">
        <f>AJ146</f>
        <v>Outputs: Useful</v>
      </c>
      <c r="BO145" s="277" t="str">
        <f>AR146</f>
        <v>Outputs: Recycling</v>
      </c>
      <c r="BP145" s="277" t="str">
        <f>AZ146</f>
        <v>Outputs: N waste</v>
      </c>
    </row>
    <row r="146" spans="2:68" collapsed="1" x14ac:dyDescent="0.25">
      <c r="B146" s="403" t="str">
        <f>_xlfn.XLOOKUP($D143,$D$17:$D$25,$B$17:$B$25,FALSE)</f>
        <v>HY</v>
      </c>
      <c r="D146" s="299" t="s">
        <v>47</v>
      </c>
      <c r="I146" s="279"/>
      <c r="J146" s="279"/>
      <c r="K146" s="279"/>
      <c r="L146" s="294" t="s">
        <v>291</v>
      </c>
      <c r="T146" s="294" t="s">
        <v>292</v>
      </c>
      <c r="AB146" s="294" t="s">
        <v>293</v>
      </c>
      <c r="AJ146" s="294" t="s">
        <v>244</v>
      </c>
      <c r="AR146" s="294" t="s">
        <v>267</v>
      </c>
      <c r="AZ146" s="294" t="s">
        <v>294</v>
      </c>
      <c r="BI146" s="277">
        <f>D148</f>
        <v>2018</v>
      </c>
      <c r="BJ146" s="277" t="s">
        <v>229</v>
      </c>
      <c r="BK146" s="277">
        <f>L148</f>
        <v>27.5</v>
      </c>
      <c r="BL146" s="277">
        <f>T148</f>
        <v>0</v>
      </c>
      <c r="BM146" s="277">
        <f>AB148</f>
        <v>2.5</v>
      </c>
    </row>
    <row r="147" spans="2:68" x14ac:dyDescent="0.25">
      <c r="D147" s="316"/>
      <c r="L147" s="289" t="s">
        <v>180</v>
      </c>
      <c r="M147" s="279"/>
      <c r="T147" s="289" t="s">
        <v>180</v>
      </c>
      <c r="U147" s="279"/>
      <c r="AB147" s="289" t="s">
        <v>180</v>
      </c>
      <c r="AC147" s="279"/>
      <c r="AJ147" s="289" t="s">
        <v>180</v>
      </c>
      <c r="AK147" s="279"/>
      <c r="AR147" s="289" t="s">
        <v>180</v>
      </c>
      <c r="AS147" s="279"/>
      <c r="AZ147" s="289" t="s">
        <v>180</v>
      </c>
      <c r="BA147" s="279"/>
      <c r="BJ147" s="277" t="s">
        <v>230</v>
      </c>
      <c r="BN147" s="277">
        <f>AJ148</f>
        <v>11.25</v>
      </c>
      <c r="BO147" s="277">
        <f>AR148</f>
        <v>0</v>
      </c>
      <c r="BP147" s="277">
        <f>AZ148</f>
        <v>0</v>
      </c>
    </row>
    <row r="148" spans="2:68" x14ac:dyDescent="0.25">
      <c r="D148" s="299">
        <f>D4</f>
        <v>2018</v>
      </c>
      <c r="L148" s="429">
        <f>SUMIFS('2a. Database N flows'!$N:$N,'2a. Database N flows'!$G:$G,$B$146,'2a. Database N flows'!$D:$D,"&lt;&gt;"&amp;$B$146,'2a. Database N flows'!$P:$P,$D148)-T148-AB148</f>
        <v>27.5</v>
      </c>
      <c r="T148" s="296">
        <f>SUMIFS('2a. Database N flows'!$N:$N,'2a. Database N flows'!$G:$G,$B$146,'2a. Database N flows'!$D:$D,"&lt;&gt;"&amp;$B$146,'2a. Database N flows'!$P:$P,$D148,'2a. Database N flows'!$U:$U,T$145)</f>
        <v>0</v>
      </c>
      <c r="AB148" s="296">
        <f>SUMIFS('2a. Database N flows'!$N:$N,'2a. Database N flows'!$G:$G,$B$146,'2a. Database N flows'!$D:$D,"&lt;&gt;"&amp;$B$146,'2a. Database N flows'!$P:$P,$D148,'2a. Database N flows'!$U:$U,AB$145)</f>
        <v>2.5</v>
      </c>
      <c r="AJ148" s="296">
        <f>SUMIFS('2a. Database N flows'!$N:$N,'2a. Database N flows'!$D:$D,$B$146,'2a. Database N flows'!$G:$G,"&lt;&gt;"&amp;$B$146,'2a. Database N flows'!$P:$P,$D148,'2a. Database N flows'!$U:$U,AJ$145)</f>
        <v>11.25</v>
      </c>
      <c r="AK148" s="279"/>
      <c r="AR148" s="296">
        <f>SUMIFS('2a. Database N flows'!$N:$N,'2a. Database N flows'!$D:$D,$B$146,'2a. Database N flows'!$G:$G,"&lt;&gt;"&amp;$B$146,'2a. Database N flows'!$P:$P,$D148,'2a. Database N flows'!$U:$U,AR$145)</f>
        <v>0</v>
      </c>
      <c r="AS148" s="279"/>
      <c r="AZ148" s="296">
        <f>SUMIFS('2a. Database N flows'!$N:$N,'2a. Database N flows'!$D:$D,$B$146,'2a. Database N flows'!$G:$G,"&lt;&gt;"&amp;$B$146,'2a. Database N flows'!$P:$P,$D148,'2a. Database N flows'!$U:$U,AZ$145)</f>
        <v>0</v>
      </c>
      <c r="BI148" s="277">
        <f>D149</f>
        <v>2020</v>
      </c>
      <c r="BJ148" s="277" t="s">
        <v>229</v>
      </c>
      <c r="BK148" s="277">
        <f>L149</f>
        <v>22</v>
      </c>
      <c r="BL148" s="277">
        <f>T149</f>
        <v>0</v>
      </c>
      <c r="BM148" s="277">
        <f>AB149</f>
        <v>2</v>
      </c>
    </row>
    <row r="149" spans="2:68" x14ac:dyDescent="0.25">
      <c r="D149" s="299">
        <f t="shared" ref="D149:D159" si="33">IFERROR(IF(D148+$D$6&lt;=$D$5,D148+$D$6,""),"")</f>
        <v>2020</v>
      </c>
      <c r="L149" s="296">
        <f>SUMIFS('2a. Database N flows'!$N:$N,'2a. Database N flows'!$G:$G,$B$146,'2a. Database N flows'!$D:$D,"&lt;&gt;"&amp;$B$146,'2a. Database N flows'!$P:$P,$D149)-T149-AB149</f>
        <v>22</v>
      </c>
      <c r="T149" s="296">
        <f>SUMIFS('2a. Database N flows'!$N:$N,'2a. Database N flows'!$G:$G,$B$146,'2a. Database N flows'!$D:$D,"&lt;&gt;"&amp;$B$146,'2a. Database N flows'!$P:$P,$D149,'2a. Database N flows'!$U:$U,T$145)</f>
        <v>0</v>
      </c>
      <c r="U149" s="279"/>
      <c r="AB149" s="296">
        <f>SUMIFS('2a. Database N flows'!$N:$N,'2a. Database N flows'!$G:$G,$B$146,'2a. Database N flows'!$D:$D,"&lt;&gt;"&amp;$B$146,'2a. Database N flows'!$P:$P,$D149,'2a. Database N flows'!$U:$U,AB$145)</f>
        <v>2</v>
      </c>
      <c r="AC149" s="279"/>
      <c r="AJ149" s="296">
        <f>SUMIFS('2a. Database N flows'!$N:$N,'2a. Database N flows'!$D:$D,$B$146,'2a. Database N flows'!$G:$G,"&lt;&gt;"&amp;$B$146,'2a. Database N flows'!$P:$P,$D149,'2a. Database N flows'!$U:$U,AJ$145)</f>
        <v>9</v>
      </c>
      <c r="AK149" s="279"/>
      <c r="AR149" s="296">
        <f>SUMIFS('2a. Database N flows'!$N:$N,'2a. Database N flows'!$D:$D,$B$146,'2a. Database N flows'!$G:$G,"&lt;&gt;"&amp;$B$146,'2a. Database N flows'!$P:$P,$D149,'2a. Database N flows'!$U:$U,AR$145)</f>
        <v>0</v>
      </c>
      <c r="AS149" s="279"/>
      <c r="AZ149" s="296">
        <f>SUMIFS('2a. Database N flows'!$N:$N,'2a. Database N flows'!$D:$D,$B$146,'2a. Database N flows'!$G:$G,"&lt;&gt;"&amp;$B$146,'2a. Database N flows'!$P:$P,$D149,'2a. Database N flows'!$U:$U,AZ$145)</f>
        <v>0</v>
      </c>
      <c r="BJ149" s="277" t="s">
        <v>230</v>
      </c>
      <c r="BN149" s="277">
        <f>AJ149</f>
        <v>9</v>
      </c>
      <c r="BO149" s="277">
        <f>AR149</f>
        <v>0</v>
      </c>
      <c r="BP149" s="277">
        <f>AZ149</f>
        <v>0</v>
      </c>
    </row>
    <row r="150" spans="2:68" x14ac:dyDescent="0.25">
      <c r="D150" s="299">
        <f t="shared" si="33"/>
        <v>2022</v>
      </c>
      <c r="L150" s="296">
        <f>SUMIFS('2a. Database N flows'!$N:$N,'2a. Database N flows'!$G:$G,$B$146,'2a. Database N flows'!$D:$D,"&lt;&gt;"&amp;$B$146,'2a. Database N flows'!$P:$P,$D150)-T150-AB150</f>
        <v>17.600000000000005</v>
      </c>
      <c r="T150" s="296">
        <f>SUMIFS('2a. Database N flows'!$N:$N,'2a. Database N flows'!$G:$G,$B$146,'2a. Database N flows'!$D:$D,"&lt;&gt;"&amp;$B$146,'2a. Database N flows'!$P:$P,$D150,'2a. Database N flows'!$U:$U,T$145)</f>
        <v>0</v>
      </c>
      <c r="AB150" s="296">
        <f>SUMIFS('2a. Database N flows'!$N:$N,'2a. Database N flows'!$G:$G,$B$146,'2a. Database N flows'!$D:$D,"&lt;&gt;"&amp;$B$146,'2a. Database N flows'!$P:$P,$D150,'2a. Database N flows'!$U:$U,AB$145)</f>
        <v>1.6</v>
      </c>
      <c r="AJ150" s="296">
        <f>SUMIFS('2a. Database N flows'!$N:$N,'2a. Database N flows'!$D:$D,$B$146,'2a. Database N flows'!$G:$G,"&lt;&gt;"&amp;$B$146,'2a. Database N flows'!$P:$P,$D150,'2a. Database N flows'!$U:$U,AJ$145)</f>
        <v>7.1999999999999993</v>
      </c>
      <c r="AK150" s="279"/>
      <c r="AR150" s="296">
        <f>SUMIFS('2a. Database N flows'!$N:$N,'2a. Database N flows'!$D:$D,$B$146,'2a. Database N flows'!$G:$G,"&lt;&gt;"&amp;$B$146,'2a. Database N flows'!$P:$P,$D150,'2a. Database N flows'!$U:$U,AR$145)</f>
        <v>0</v>
      </c>
      <c r="AS150" s="279"/>
      <c r="AZ150" s="296">
        <f>SUMIFS('2a. Database N flows'!$N:$N,'2a. Database N flows'!$D:$D,$B$146,'2a. Database N flows'!$G:$G,"&lt;&gt;"&amp;$B$146,'2a. Database N flows'!$P:$P,$D150,'2a. Database N flows'!$U:$U,AZ$145)</f>
        <v>0</v>
      </c>
      <c r="BI150" s="277">
        <f>D150</f>
        <v>2022</v>
      </c>
      <c r="BJ150" s="277" t="s">
        <v>229</v>
      </c>
      <c r="BK150" s="277">
        <f>L150</f>
        <v>17.600000000000005</v>
      </c>
      <c r="BL150" s="277">
        <f>T150</f>
        <v>0</v>
      </c>
      <c r="BM150" s="277">
        <f>AB150</f>
        <v>1.6</v>
      </c>
    </row>
    <row r="151" spans="2:68" x14ac:dyDescent="0.25">
      <c r="D151" s="299" t="str">
        <f t="shared" si="33"/>
        <v/>
      </c>
      <c r="L151" s="296">
        <f>SUMIFS('2a. Database N flows'!$N:$N,'2a. Database N flows'!$G:$G,$B$146,'2a. Database N flows'!$D:$D,"&lt;&gt;"&amp;$B$146,'2a. Database N flows'!$P:$P,$D151)-T151-AB151</f>
        <v>0</v>
      </c>
      <c r="T151" s="296">
        <f>SUMIFS('2a. Database N flows'!$N:$N,'2a. Database N flows'!$G:$G,$B$146,'2a. Database N flows'!$D:$D,"&lt;&gt;"&amp;$B$146,'2a. Database N flows'!$P:$P,$D151,'2a. Database N flows'!$U:$U,T$145)</f>
        <v>0</v>
      </c>
      <c r="U151" s="279"/>
      <c r="AB151" s="296">
        <f>SUMIFS('2a. Database N flows'!$N:$N,'2a. Database N flows'!$G:$G,$B$146,'2a. Database N flows'!$D:$D,"&lt;&gt;"&amp;$B$146,'2a. Database N flows'!$P:$P,$D151,'2a. Database N flows'!$U:$U,AB$145)</f>
        <v>0</v>
      </c>
      <c r="AJ151" s="296">
        <f>SUMIFS('2a. Database N flows'!$N:$N,'2a. Database N flows'!$D:$D,$B$146,'2a. Database N flows'!$G:$G,"&lt;&gt;"&amp;$B$146,'2a. Database N flows'!$P:$P,$D151,'2a. Database N flows'!$U:$U,AJ$145)</f>
        <v>0</v>
      </c>
      <c r="AK151" s="279"/>
      <c r="AR151" s="296">
        <f>SUMIFS('2a. Database N flows'!$N:$N,'2a. Database N flows'!$D:$D,$B$146,'2a. Database N flows'!$G:$G,"&lt;&gt;"&amp;$B$146,'2a. Database N flows'!$P:$P,$D151,'2a. Database N flows'!$U:$U,AR$145)</f>
        <v>0</v>
      </c>
      <c r="AS151" s="279"/>
      <c r="AZ151" s="296">
        <f>SUMIFS('2a. Database N flows'!$N:$N,'2a. Database N flows'!$D:$D,$B$146,'2a. Database N flows'!$G:$G,"&lt;&gt;"&amp;$B$146,'2a. Database N flows'!$P:$P,$D151,'2a. Database N flows'!$U:$U,AZ$145)</f>
        <v>0</v>
      </c>
      <c r="BJ151" s="277" t="s">
        <v>230</v>
      </c>
      <c r="BN151" s="277">
        <f>AJ150</f>
        <v>7.1999999999999993</v>
      </c>
      <c r="BO151" s="277">
        <f>AR150</f>
        <v>0</v>
      </c>
      <c r="BP151" s="277">
        <f>AZ150</f>
        <v>0</v>
      </c>
    </row>
    <row r="152" spans="2:68" x14ac:dyDescent="0.25">
      <c r="D152" s="299" t="str">
        <f t="shared" si="33"/>
        <v/>
      </c>
      <c r="L152" s="296">
        <f>SUMIFS('2a. Database N flows'!$N:$N,'2a. Database N flows'!$G:$G,$B$146,'2a. Database N flows'!$D:$D,"&lt;&gt;"&amp;$B$146,'2a. Database N flows'!$P:$P,$D152)-T152-AB152</f>
        <v>0</v>
      </c>
      <c r="T152" s="296">
        <f>SUMIFS('2a. Database N flows'!$N:$N,'2a. Database N flows'!$G:$G,$B$146,'2a. Database N flows'!$D:$D,"&lt;&gt;"&amp;$B$146,'2a. Database N flows'!$P:$P,$D152,'2a. Database N flows'!$U:$U,T$145)</f>
        <v>0</v>
      </c>
      <c r="AB152" s="296">
        <f>SUMIFS('2a. Database N flows'!$N:$N,'2a. Database N flows'!$G:$G,$B$146,'2a. Database N flows'!$D:$D,"&lt;&gt;"&amp;$B$146,'2a. Database N flows'!$P:$P,$D152,'2a. Database N flows'!$U:$U,AB$145)</f>
        <v>0</v>
      </c>
      <c r="AJ152" s="296">
        <f>SUMIFS('2a. Database N flows'!$N:$N,'2a. Database N flows'!$D:$D,$B$146,'2a. Database N flows'!$G:$G,"&lt;&gt;"&amp;$B$146,'2a. Database N flows'!$P:$P,$D152,'2a. Database N flows'!$U:$U,AJ$145)</f>
        <v>0</v>
      </c>
      <c r="AK152" s="279"/>
      <c r="AR152" s="296">
        <f>SUMIFS('2a. Database N flows'!$N:$N,'2a. Database N flows'!$D:$D,$B$146,'2a. Database N flows'!$G:$G,"&lt;&gt;"&amp;$B$146,'2a. Database N flows'!$P:$P,$D152,'2a. Database N flows'!$U:$U,AR$145)</f>
        <v>0</v>
      </c>
      <c r="AS152" s="279"/>
      <c r="AZ152" s="296">
        <f>SUMIFS('2a. Database N flows'!$N:$N,'2a. Database N flows'!$D:$D,$B$146,'2a. Database N flows'!$G:$G,"&lt;&gt;"&amp;$B$146,'2a. Database N flows'!$P:$P,$D152,'2a. Database N flows'!$U:$U,AZ$145)</f>
        <v>0</v>
      </c>
      <c r="BI152" s="277" t="str">
        <f>D151</f>
        <v/>
      </c>
      <c r="BJ152" s="277" t="s">
        <v>229</v>
      </c>
      <c r="BK152" s="277">
        <f>L151</f>
        <v>0</v>
      </c>
      <c r="BL152" s="277">
        <f>T151</f>
        <v>0</v>
      </c>
      <c r="BM152" s="277">
        <f>AB151</f>
        <v>0</v>
      </c>
    </row>
    <row r="153" spans="2:68" x14ac:dyDescent="0.25">
      <c r="D153" s="299" t="str">
        <f t="shared" si="33"/>
        <v/>
      </c>
      <c r="L153" s="296">
        <f>SUMIFS('2a. Database N flows'!$N:$N,'2a. Database N flows'!$G:$G,$B$146,'2a. Database N flows'!$D:$D,"&lt;&gt;"&amp;$B$146,'2a. Database N flows'!$P:$P,$D153)-T153-AB153</f>
        <v>0</v>
      </c>
      <c r="T153" s="296">
        <f>SUMIFS('2a. Database N flows'!$N:$N,'2a. Database N flows'!$G:$G,$B$146,'2a. Database N flows'!$D:$D,"&lt;&gt;"&amp;$B$146,'2a. Database N flows'!$P:$P,$D153,'2a. Database N flows'!$U:$U,T$145)</f>
        <v>0</v>
      </c>
      <c r="U153" s="279"/>
      <c r="AB153" s="296">
        <f>SUMIFS('2a. Database N flows'!$N:$N,'2a. Database N flows'!$G:$G,$B$146,'2a. Database N flows'!$D:$D,"&lt;&gt;"&amp;$B$146,'2a. Database N flows'!$P:$P,$D153,'2a. Database N flows'!$U:$U,AB$145)</f>
        <v>0</v>
      </c>
      <c r="AJ153" s="296">
        <f>SUMIFS('2a. Database N flows'!$N:$N,'2a. Database N flows'!$D:$D,$B$146,'2a. Database N flows'!$G:$G,"&lt;&gt;"&amp;$B$146,'2a. Database N flows'!$P:$P,$D153,'2a. Database N flows'!$U:$U,AJ$145)</f>
        <v>0</v>
      </c>
      <c r="AK153" s="279"/>
      <c r="AR153" s="296">
        <f>SUMIFS('2a. Database N flows'!$N:$N,'2a. Database N flows'!$D:$D,$B$146,'2a. Database N flows'!$G:$G,"&lt;&gt;"&amp;$B$146,'2a. Database N flows'!$P:$P,$D153,'2a. Database N flows'!$U:$U,AR$145)</f>
        <v>0</v>
      </c>
      <c r="AS153" s="279"/>
      <c r="AZ153" s="296">
        <f>SUMIFS('2a. Database N flows'!$N:$N,'2a. Database N flows'!$D:$D,$B$146,'2a. Database N flows'!$G:$G,"&lt;&gt;"&amp;$B$146,'2a. Database N flows'!$P:$P,$D153,'2a. Database N flows'!$U:$U,AZ$145)</f>
        <v>0</v>
      </c>
      <c r="BJ153" s="277" t="s">
        <v>230</v>
      </c>
      <c r="BN153" s="277">
        <f>AJ151</f>
        <v>0</v>
      </c>
      <c r="BO153" s="277">
        <f>AR151</f>
        <v>0</v>
      </c>
      <c r="BP153" s="277">
        <f>AZ151</f>
        <v>0</v>
      </c>
    </row>
    <row r="154" spans="2:68" x14ac:dyDescent="0.25">
      <c r="D154" s="299" t="str">
        <f t="shared" si="33"/>
        <v/>
      </c>
      <c r="L154" s="296">
        <f>SUMIFS('2a. Database N flows'!$N:$N,'2a. Database N flows'!$G:$G,$B$146,'2a. Database N flows'!$D:$D,"&lt;&gt;"&amp;$B$146,'2a. Database N flows'!$P:$P,$D154)-T154-AB154</f>
        <v>0</v>
      </c>
      <c r="T154" s="296">
        <f>SUMIFS('2a. Database N flows'!$N:$N,'2a. Database N flows'!$G:$G,$B$146,'2a. Database N flows'!$D:$D,"&lt;&gt;"&amp;$B$146,'2a. Database N flows'!$P:$P,$D154,'2a. Database N flows'!$U:$U,T$145)</f>
        <v>0</v>
      </c>
      <c r="AB154" s="296">
        <f>SUMIFS('2a. Database N flows'!$N:$N,'2a. Database N flows'!$G:$G,$B$146,'2a. Database N flows'!$D:$D,"&lt;&gt;"&amp;$B$146,'2a. Database N flows'!$P:$P,$D154,'2a. Database N flows'!$U:$U,AB$145)</f>
        <v>0</v>
      </c>
      <c r="AJ154" s="296">
        <f>SUMIFS('2a. Database N flows'!$N:$N,'2a. Database N flows'!$D:$D,$B$146,'2a. Database N flows'!$G:$G,"&lt;&gt;"&amp;$B$146,'2a. Database N flows'!$P:$P,$D154,'2a. Database N flows'!$U:$U,AJ$145)</f>
        <v>0</v>
      </c>
      <c r="AK154" s="279"/>
      <c r="AR154" s="296">
        <f>SUMIFS('2a. Database N flows'!$N:$N,'2a. Database N flows'!$D:$D,$B$146,'2a. Database N flows'!$G:$G,"&lt;&gt;"&amp;$B$146,'2a. Database N flows'!$P:$P,$D154,'2a. Database N flows'!$U:$U,AR$145)</f>
        <v>0</v>
      </c>
      <c r="AS154" s="279"/>
      <c r="AZ154" s="296">
        <f>SUMIFS('2a. Database N flows'!$N:$N,'2a. Database N flows'!$D:$D,$B$146,'2a. Database N flows'!$G:$G,"&lt;&gt;"&amp;$B$146,'2a. Database N flows'!$P:$P,$D154,'2a. Database N flows'!$U:$U,AZ$145)</f>
        <v>0</v>
      </c>
      <c r="BI154" s="277" t="str">
        <f>D152</f>
        <v/>
      </c>
      <c r="BJ154" s="277" t="s">
        <v>229</v>
      </c>
      <c r="BK154" s="277">
        <f>L152</f>
        <v>0</v>
      </c>
      <c r="BL154" s="277">
        <f>T152</f>
        <v>0</v>
      </c>
      <c r="BM154" s="277">
        <f>AB152</f>
        <v>0</v>
      </c>
    </row>
    <row r="155" spans="2:68" x14ac:dyDescent="0.25">
      <c r="D155" s="299" t="str">
        <f t="shared" si="33"/>
        <v/>
      </c>
      <c r="L155" s="296">
        <f>SUMIFS('2a. Database N flows'!$N:$N,'2a. Database N flows'!$G:$G,$B$146,'2a. Database N flows'!$D:$D,"&lt;&gt;"&amp;$B$146,'2a. Database N flows'!$P:$P,$D155)-T155-AB155</f>
        <v>0</v>
      </c>
      <c r="T155" s="296">
        <f>SUMIFS('2a. Database N flows'!$N:$N,'2a. Database N flows'!$G:$G,$B$146,'2a. Database N flows'!$D:$D,"&lt;&gt;"&amp;$B$146,'2a. Database N flows'!$P:$P,$D155,'2a. Database N flows'!$U:$U,T$145)</f>
        <v>0</v>
      </c>
      <c r="U155" s="279"/>
      <c r="AB155" s="296">
        <f>SUMIFS('2a. Database N flows'!$N:$N,'2a. Database N flows'!$G:$G,$B$146,'2a. Database N flows'!$D:$D,"&lt;&gt;"&amp;$B$146,'2a. Database N flows'!$P:$P,$D155,'2a. Database N flows'!$U:$U,AB$145)</f>
        <v>0</v>
      </c>
      <c r="AJ155" s="296">
        <f>SUMIFS('2a. Database N flows'!$N:$N,'2a. Database N flows'!$D:$D,$B$146,'2a. Database N flows'!$G:$G,"&lt;&gt;"&amp;$B$146,'2a. Database N flows'!$P:$P,$D155,'2a. Database N flows'!$U:$U,AJ$145)</f>
        <v>0</v>
      </c>
      <c r="AK155" s="279"/>
      <c r="AR155" s="296">
        <f>SUMIFS('2a. Database N flows'!$N:$N,'2a. Database N flows'!$D:$D,$B$146,'2a. Database N flows'!$G:$G,"&lt;&gt;"&amp;$B$146,'2a. Database N flows'!$P:$P,$D155,'2a. Database N flows'!$U:$U,AR$145)</f>
        <v>0</v>
      </c>
      <c r="AS155" s="279"/>
      <c r="AZ155" s="296">
        <f>SUMIFS('2a. Database N flows'!$N:$N,'2a. Database N flows'!$D:$D,$B$146,'2a. Database N flows'!$G:$G,"&lt;&gt;"&amp;$B$146,'2a. Database N flows'!$P:$P,$D155,'2a. Database N flows'!$U:$U,AZ$145)</f>
        <v>0</v>
      </c>
      <c r="BJ155" s="277" t="s">
        <v>230</v>
      </c>
      <c r="BN155" s="277">
        <f>AJ152</f>
        <v>0</v>
      </c>
      <c r="BO155" s="277">
        <f>AR152</f>
        <v>0</v>
      </c>
      <c r="BP155" s="277">
        <f>AZ152</f>
        <v>0</v>
      </c>
    </row>
    <row r="156" spans="2:68" x14ac:dyDescent="0.25">
      <c r="D156" s="299" t="str">
        <f t="shared" si="33"/>
        <v/>
      </c>
      <c r="L156" s="296">
        <f>SUMIFS('2a. Database N flows'!$N:$N,'2a. Database N flows'!$G:$G,$B$146,'2a. Database N flows'!$D:$D,"&lt;&gt;"&amp;$B$146,'2a. Database N flows'!$P:$P,$D156)-T156-AB156</f>
        <v>0</v>
      </c>
      <c r="T156" s="296">
        <f>SUMIFS('2a. Database N flows'!$N:$N,'2a. Database N flows'!$G:$G,$B$146,'2a. Database N flows'!$D:$D,"&lt;&gt;"&amp;$B$146,'2a. Database N flows'!$P:$P,$D156,'2a. Database N flows'!$U:$U,T$145)</f>
        <v>0</v>
      </c>
      <c r="AB156" s="296">
        <f>SUMIFS('2a. Database N flows'!$N:$N,'2a. Database N flows'!$G:$G,$B$146,'2a. Database N flows'!$D:$D,"&lt;&gt;"&amp;$B$146,'2a. Database N flows'!$P:$P,$D156,'2a. Database N flows'!$U:$U,AB$145)</f>
        <v>0</v>
      </c>
      <c r="AJ156" s="296">
        <f>SUMIFS('2a. Database N flows'!$N:$N,'2a. Database N flows'!$D:$D,$B$146,'2a. Database N flows'!$G:$G,"&lt;&gt;"&amp;$B$146,'2a. Database N flows'!$P:$P,$D156,'2a. Database N flows'!$U:$U,AJ$145)</f>
        <v>0</v>
      </c>
      <c r="AK156" s="279"/>
      <c r="AR156" s="296">
        <f>SUMIFS('2a. Database N flows'!$N:$N,'2a. Database N flows'!$D:$D,$B$146,'2a. Database N flows'!$G:$G,"&lt;&gt;"&amp;$B$146,'2a. Database N flows'!$P:$P,$D156,'2a. Database N flows'!$U:$U,AR$145)</f>
        <v>0</v>
      </c>
      <c r="AS156" s="279"/>
      <c r="AZ156" s="296">
        <f>SUMIFS('2a. Database N flows'!$N:$N,'2a. Database N flows'!$D:$D,$B$146,'2a. Database N flows'!$G:$G,"&lt;&gt;"&amp;$B$146,'2a. Database N flows'!$P:$P,$D156,'2a. Database N flows'!$U:$U,AZ$145)</f>
        <v>0</v>
      </c>
      <c r="BI156" s="277" t="str">
        <f>D153</f>
        <v/>
      </c>
      <c r="BJ156" s="277" t="s">
        <v>229</v>
      </c>
      <c r="BK156" s="277">
        <f>L153</f>
        <v>0</v>
      </c>
      <c r="BL156" s="277">
        <f>T153</f>
        <v>0</v>
      </c>
      <c r="BM156" s="277">
        <f>AB153</f>
        <v>0</v>
      </c>
    </row>
    <row r="157" spans="2:68" x14ac:dyDescent="0.25">
      <c r="D157" s="299" t="str">
        <f t="shared" si="33"/>
        <v/>
      </c>
      <c r="L157" s="296">
        <f>SUMIFS('2a. Database N flows'!$N:$N,'2a. Database N flows'!$G:$G,$B$146,'2a. Database N flows'!$D:$D,"&lt;&gt;"&amp;$B$146,'2a. Database N flows'!$P:$P,$D157)-T157-AB157</f>
        <v>0</v>
      </c>
      <c r="T157" s="296">
        <f>SUMIFS('2a. Database N flows'!$N:$N,'2a. Database N flows'!$G:$G,$B$146,'2a. Database N flows'!$D:$D,"&lt;&gt;"&amp;$B$146,'2a. Database N flows'!$P:$P,$D157,'2a. Database N flows'!$U:$U,T$145)</f>
        <v>0</v>
      </c>
      <c r="U157" s="279"/>
      <c r="AB157" s="296">
        <f>SUMIFS('2a. Database N flows'!$N:$N,'2a. Database N flows'!$G:$G,$B$146,'2a. Database N flows'!$D:$D,"&lt;&gt;"&amp;$B$146,'2a. Database N flows'!$P:$P,$D157,'2a. Database N flows'!$U:$U,AB$145)</f>
        <v>0</v>
      </c>
      <c r="AJ157" s="296">
        <f>SUMIFS('2a. Database N flows'!$N:$N,'2a. Database N flows'!$D:$D,$B$146,'2a. Database N flows'!$G:$G,"&lt;&gt;"&amp;$B$146,'2a. Database N flows'!$P:$P,$D157,'2a. Database N flows'!$U:$U,AJ$145)</f>
        <v>0</v>
      </c>
      <c r="AK157" s="279"/>
      <c r="AR157" s="296">
        <f>SUMIFS('2a. Database N flows'!$N:$N,'2a. Database N flows'!$D:$D,$B$146,'2a. Database N flows'!$G:$G,"&lt;&gt;"&amp;$B$146,'2a. Database N flows'!$P:$P,$D157,'2a. Database N flows'!$U:$U,AR$145)</f>
        <v>0</v>
      </c>
      <c r="AS157" s="279"/>
      <c r="AZ157" s="296">
        <f>SUMIFS('2a. Database N flows'!$N:$N,'2a. Database N flows'!$D:$D,$B$146,'2a. Database N flows'!$G:$G,"&lt;&gt;"&amp;$B$146,'2a. Database N flows'!$P:$P,$D157,'2a. Database N flows'!$U:$U,AZ$145)</f>
        <v>0</v>
      </c>
      <c r="BJ157" s="277" t="s">
        <v>230</v>
      </c>
      <c r="BN157" s="277">
        <f>AJ153</f>
        <v>0</v>
      </c>
      <c r="BO157" s="277">
        <f>AR153</f>
        <v>0</v>
      </c>
      <c r="BP157" s="277">
        <f>AZ153</f>
        <v>0</v>
      </c>
    </row>
    <row r="158" spans="2:68" x14ac:dyDescent="0.25">
      <c r="D158" s="299" t="str">
        <f t="shared" si="33"/>
        <v/>
      </c>
      <c r="L158" s="296">
        <f>SUMIFS('2a. Database N flows'!$N:$N,'2a. Database N flows'!$G:$G,$B$146,'2a. Database N flows'!$D:$D,"&lt;&gt;"&amp;$B$146,'2a. Database N flows'!$P:$P,$D158)-T158-AB158</f>
        <v>0</v>
      </c>
      <c r="T158" s="296">
        <f>SUMIFS('2a. Database N flows'!$N:$N,'2a. Database N flows'!$G:$G,$B$146,'2a. Database N flows'!$D:$D,"&lt;&gt;"&amp;$B$146,'2a. Database N flows'!$P:$P,$D158,'2a. Database N flows'!$U:$U,T$145)</f>
        <v>0</v>
      </c>
      <c r="AB158" s="296">
        <f>SUMIFS('2a. Database N flows'!$N:$N,'2a. Database N flows'!$G:$G,$B$146,'2a. Database N flows'!$D:$D,"&lt;&gt;"&amp;$B$146,'2a. Database N flows'!$P:$P,$D158,'2a. Database N flows'!$U:$U,AB$145)</f>
        <v>0</v>
      </c>
      <c r="AJ158" s="296">
        <f>SUMIFS('2a. Database N flows'!$N:$N,'2a. Database N flows'!$D:$D,$B$146,'2a. Database N flows'!$G:$G,"&lt;&gt;"&amp;$B$146,'2a. Database N flows'!$P:$P,$D158,'2a. Database N flows'!$U:$U,AJ$145)</f>
        <v>0</v>
      </c>
      <c r="AK158" s="279"/>
      <c r="AR158" s="296">
        <f>SUMIFS('2a. Database N flows'!$N:$N,'2a. Database N flows'!$D:$D,$B$146,'2a. Database N flows'!$G:$G,"&lt;&gt;"&amp;$B$146,'2a. Database N flows'!$P:$P,$D158,'2a. Database N flows'!$U:$U,AR$145)</f>
        <v>0</v>
      </c>
      <c r="AS158" s="279"/>
      <c r="AZ158" s="296">
        <f>SUMIFS('2a. Database N flows'!$N:$N,'2a. Database N flows'!$D:$D,$B$146,'2a. Database N flows'!$G:$G,"&lt;&gt;"&amp;$B$146,'2a. Database N flows'!$P:$P,$D158,'2a. Database N flows'!$U:$U,AZ$145)</f>
        <v>0</v>
      </c>
      <c r="BI158" s="277" t="str">
        <f>D154</f>
        <v/>
      </c>
      <c r="BJ158" s="277" t="s">
        <v>229</v>
      </c>
      <c r="BK158" s="277">
        <f>L154</f>
        <v>0</v>
      </c>
      <c r="BL158" s="277">
        <f>T154</f>
        <v>0</v>
      </c>
      <c r="BM158" s="277">
        <f>AB154</f>
        <v>0</v>
      </c>
    </row>
    <row r="159" spans="2:68" x14ac:dyDescent="0.25">
      <c r="D159" s="299" t="str">
        <f t="shared" si="33"/>
        <v/>
      </c>
      <c r="L159" s="296">
        <f>SUMIFS('2a. Database N flows'!$N:$N,'2a. Database N flows'!$G:$G,$B$146,'2a. Database N flows'!$D:$D,"&lt;&gt;"&amp;$B$146,'2a. Database N flows'!$P:$P,$D159)-T159-AB159</f>
        <v>0</v>
      </c>
      <c r="T159" s="296">
        <f>SUMIFS('2a. Database N flows'!$N:$N,'2a. Database N flows'!$G:$G,$B$146,'2a. Database N flows'!$D:$D,"&lt;&gt;"&amp;$B$146,'2a. Database N flows'!$P:$P,$D159,'2a. Database N flows'!$U:$U,T$145)</f>
        <v>0</v>
      </c>
      <c r="U159" s="279"/>
      <c r="AB159" s="296">
        <f>SUMIFS('2a. Database N flows'!$N:$N,'2a. Database N flows'!$G:$G,$B$146,'2a. Database N flows'!$D:$D,"&lt;&gt;"&amp;$B$146,'2a. Database N flows'!$P:$P,$D159,'2a. Database N flows'!$U:$U,AB$145)</f>
        <v>0</v>
      </c>
      <c r="AJ159" s="296">
        <f>SUMIFS('2a. Database N flows'!$N:$N,'2a. Database N flows'!$D:$D,$B$146,'2a. Database N flows'!$G:$G,"&lt;&gt;"&amp;$B$146,'2a. Database N flows'!$P:$P,$D159,'2a. Database N flows'!$U:$U,AJ$145)</f>
        <v>0</v>
      </c>
      <c r="AK159" s="279"/>
      <c r="AR159" s="296">
        <f>SUMIFS('2a. Database N flows'!$N:$N,'2a. Database N flows'!$D:$D,$B$146,'2a. Database N flows'!$G:$G,"&lt;&gt;"&amp;$B$146,'2a. Database N flows'!$P:$P,$D159,'2a. Database N flows'!$U:$U,AR$145)</f>
        <v>0</v>
      </c>
      <c r="AS159" s="279"/>
      <c r="AZ159" s="296">
        <f>SUMIFS('2a. Database N flows'!$N:$N,'2a. Database N flows'!$D:$D,$B$146,'2a. Database N flows'!$G:$G,"&lt;&gt;"&amp;$B$146,'2a. Database N flows'!$P:$P,$D159,'2a. Database N flows'!$U:$U,AZ$145)</f>
        <v>0</v>
      </c>
      <c r="BJ159" s="277" t="s">
        <v>230</v>
      </c>
      <c r="BN159" s="277">
        <f>AJ154</f>
        <v>0</v>
      </c>
      <c r="BO159" s="277">
        <f>AR154</f>
        <v>0</v>
      </c>
      <c r="BP159" s="277">
        <f>AZ154</f>
        <v>0</v>
      </c>
    </row>
    <row r="160" spans="2:68" x14ac:dyDescent="0.25">
      <c r="AK160" s="279"/>
      <c r="AS160" s="279"/>
      <c r="BJ160" s="277" t="s">
        <v>230</v>
      </c>
      <c r="BN160" s="277">
        <f>AJ155</f>
        <v>0</v>
      </c>
      <c r="BO160" s="277">
        <f>AR155</f>
        <v>0</v>
      </c>
      <c r="BP160" s="277">
        <f>AZ155</f>
        <v>0</v>
      </c>
    </row>
    <row r="161" spans="21:103" x14ac:dyDescent="0.25">
      <c r="U161" s="279"/>
      <c r="AS161" s="279"/>
      <c r="BI161" s="277" t="str">
        <f>D156</f>
        <v/>
      </c>
      <c r="BJ161" s="277" t="s">
        <v>229</v>
      </c>
      <c r="BK161" s="277">
        <f>L156</f>
        <v>0</v>
      </c>
      <c r="BL161" s="277">
        <f>T156</f>
        <v>0</v>
      </c>
      <c r="BM161" s="277">
        <f>AB156</f>
        <v>0</v>
      </c>
    </row>
    <row r="162" spans="21:103" x14ac:dyDescent="0.25">
      <c r="BJ162" s="277" t="s">
        <v>230</v>
      </c>
      <c r="BN162" s="277">
        <f>AJ156</f>
        <v>0</v>
      </c>
      <c r="BO162" s="277">
        <f>AR156</f>
        <v>0</v>
      </c>
      <c r="BP162" s="277">
        <f>AZ156</f>
        <v>0</v>
      </c>
    </row>
    <row r="163" spans="21:103" x14ac:dyDescent="0.25">
      <c r="U163" s="279"/>
      <c r="BI163" s="277" t="str">
        <f>D157</f>
        <v/>
      </c>
      <c r="BJ163" s="277" t="s">
        <v>229</v>
      </c>
      <c r="BK163" s="277">
        <f>L157</f>
        <v>0</v>
      </c>
      <c r="BL163" s="277">
        <f>T157</f>
        <v>0</v>
      </c>
      <c r="BM163" s="277">
        <f>AB157</f>
        <v>0</v>
      </c>
    </row>
    <row r="164" spans="21:103" x14ac:dyDescent="0.25">
      <c r="BJ164" s="277" t="s">
        <v>230</v>
      </c>
      <c r="BN164" s="277">
        <f>AJ157</f>
        <v>0</v>
      </c>
      <c r="BO164" s="277">
        <f>AR157</f>
        <v>0</v>
      </c>
      <c r="BP164" s="277">
        <f>AZ157</f>
        <v>0</v>
      </c>
    </row>
    <row r="165" spans="21:103" x14ac:dyDescent="0.25">
      <c r="CY165" s="279"/>
    </row>
    <row r="166" spans="21:103" x14ac:dyDescent="0.25">
      <c r="CY166" s="279"/>
    </row>
    <row r="167" spans="21:103" ht="15" customHeight="1" x14ac:dyDescent="0.25"/>
    <row r="168" spans="21:103" ht="15" customHeight="1" x14ac:dyDescent="0.25"/>
    <row r="169" spans="21:103" ht="15" customHeight="1" x14ac:dyDescent="0.25"/>
  </sheetData>
  <sheetProtection sheet="1" objects="1" scenarios="1"/>
  <dataValidations count="3">
    <dataValidation type="decimal" operator="greaterThan" allowBlank="1" showInputMessage="1" showErrorMessage="1" error="Enter a number" sqref="D6" xr:uid="{979FF01C-934A-4173-889E-61147B263D0D}">
      <formula1>0</formula1>
    </dataValidation>
    <dataValidation type="list" allowBlank="1" showInputMessage="1" showErrorMessage="1" sqref="D4:D5" xr:uid="{CA1BF5B2-4EF0-4AC1-8A50-962943908764}">
      <formula1>INDIRECT("Year")</formula1>
    </dataValidation>
    <dataValidation type="list" allowBlank="1" showInputMessage="1" showErrorMessage="1" sqref="D96" xr:uid="{6DBBEEC2-AE81-4EE7-8E46-70B6E521AC2C}">
      <formula1>INDIRECT("pools")</formula1>
    </dataValidation>
  </dataValidations>
  <pageMargins left="0.7" right="0.7" top="0.78740157499999996" bottom="0.78740157499999996"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87DCDE-F98B-4477-8AFE-12AECDC591D0}">
          <x14:formula1>
            <xm:f>'5.a Definitions'!$C$3:$C$10</xm:f>
          </x14:formula1>
          <xm:sqref>D143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3B8DA-7BE6-4B7E-88EF-EABE9AB1A96B}">
  <sheetPr codeName="Tabelle13">
    <tabColor theme="0" tint="-0.499984740745262"/>
  </sheetPr>
  <dimension ref="A1:A663"/>
  <sheetViews>
    <sheetView zoomScaleNormal="100" workbookViewId="0"/>
  </sheetViews>
  <sheetFormatPr baseColWidth="10" defaultColWidth="11.42578125" defaultRowHeight="15" x14ac:dyDescent="0.25"/>
  <cols>
    <col min="1" max="16384" width="11.42578125" style="12"/>
  </cols>
  <sheetData>
    <row r="1" spans="1:1" x14ac:dyDescent="0.25">
      <c r="A1" s="12" t="str">
        <f>'4a Interface to NNB-R-Tool'!A1&amp;","&amp;'4a Interface to NNB-R-Tool'!B1&amp;","&amp;'4a Interface to NNB-R-Tool'!C1&amp;","&amp;'4a Interface to NNB-R-Tool'!D1&amp;","&amp;'4a Interface to NNB-R-Tool'!E1&amp;","&amp;'4a Interface to NNB-R-Tool'!F1&amp;","&amp;'4a Interface to NNB-R-Tool'!G1&amp;","&amp;'4a Interface to NNB-R-Tool'!H1&amp;","&amp;'4a Interface to NNB-R-Tool'!I1&amp;","&amp;'4a Interface to NNB-R-Tool'!J1</f>
        <v>source,target,description,species,value,year,details,overViewType,country,flowcode</v>
      </c>
    </row>
    <row r="2" spans="1:1" x14ac:dyDescent="0.25">
      <c r="A2" s="12" t="str">
        <f>'4a Interface to NNB-R-Tool'!A2&amp;","&amp;'4a Interface to NNB-R-Tool'!B2&amp;","&amp;'4a Interface to NNB-R-Tool'!C2&amp;","&amp;'4a Interface to NNB-R-Tool'!D2&amp;","&amp;'4a Interface to NNB-R-Tool'!E2&amp;","&amp;'4a Interface to NNB-R-Tool'!F2&amp;"0101-"&amp;'4a Interface to NNB-R-Tool'!F2&amp;"1231"&amp;","&amp;'4a Interface to NNB-R-Tool'!G2&amp;","&amp;'4a Interface to NNB-R-Tool'!H2&amp;","&amp;'4a Interface to NNB-R-Tool'!I2&amp;","&amp;'4a Interface to NNB-R-Tool'!J2</f>
        <v>EF.EC,EF.IC,Fuel for industry,Nmix,1.25,20180101-20181231,text,useful output,Germany,EF.EC-EF.IC-Fuel for industry</v>
      </c>
    </row>
    <row r="3" spans="1:1" x14ac:dyDescent="0.25">
      <c r="A3" s="12" t="str">
        <f>'4a Interface to NNB-R-Tool'!A3&amp;","&amp;'4a Interface to NNB-R-Tool'!B3&amp;","&amp;'4a Interface to NNB-R-Tool'!C3&amp;","&amp;'4a Interface to NNB-R-Tool'!D3&amp;","&amp;'4a Interface to NNB-R-Tool'!E3&amp;","&amp;'4a Interface to NNB-R-Tool'!F3&amp;"0101-"&amp;'4a Interface to NNB-R-Tool'!F3&amp;"1231"&amp;","&amp;'4a Interface to NNB-R-Tool'!G3&amp;","&amp;'4a Interface to NNB-R-Tool'!H3&amp;","&amp;'4a Interface to NNB-R-Tool'!I3&amp;","&amp;'4a Interface to NNB-R-Tool'!J3</f>
        <v>EF.EC,EF.TR,Fuel for transport,Nmix,1.25,20180101-20181231,text,useful output,Germany,EF.EC-EF.TR-Fuel for transport</v>
      </c>
    </row>
    <row r="4" spans="1:1" x14ac:dyDescent="0.25">
      <c r="A4" s="12" t="str">
        <f>'4a Interface to NNB-R-Tool'!A4&amp;","&amp;'4a Interface to NNB-R-Tool'!B4&amp;","&amp;'4a Interface to NNB-R-Tool'!C4&amp;","&amp;'4a Interface to NNB-R-Tool'!D4&amp;","&amp;'4a Interface to NNB-R-Tool'!E4&amp;","&amp;'4a Interface to NNB-R-Tool'!F4&amp;"0101-"&amp;'4a Interface to NNB-R-Tool'!F4&amp;"1231"&amp;","&amp;'4a Interface to NNB-R-Tool'!G4&amp;","&amp;'4a Interface to NNB-R-Tool'!H4&amp;","&amp;'4a Interface to NNB-R-Tool'!I4&amp;","&amp;'4a Interface to NNB-R-Tool'!J4</f>
        <v>EF.EC,EF.OE,Fuel for heating,Nmix,1.25,20180101-20181231,text,useful output,Germany,EF.EC-EF.OE-Fuel for heating</v>
      </c>
    </row>
    <row r="5" spans="1:1" x14ac:dyDescent="0.25">
      <c r="A5" s="12" t="str">
        <f>'4a Interface to NNB-R-Tool'!A5&amp;","&amp;'4a Interface to NNB-R-Tool'!B5&amp;","&amp;'4a Interface to NNB-R-Tool'!C5&amp;","&amp;'4a Interface to NNB-R-Tool'!D5&amp;","&amp;'4a Interface to NNB-R-Tool'!E5&amp;","&amp;'4a Interface to NNB-R-Tool'!F5&amp;"0101-"&amp;'4a Interface to NNB-R-Tool'!F5&amp;"1231"&amp;","&amp;'4a Interface to NNB-R-Tool'!G5&amp;","&amp;'4a Interface to NNB-R-Tool'!H5&amp;","&amp;'4a Interface to NNB-R-Tool'!I5&amp;","&amp;'4a Interface to NNB-R-Tool'!J5</f>
        <v>EF.EC,MP.OP,Fuel used as feedstock,Nmix,1.25,20180101-20181231,text,useful output,Germany,EF.EC-MP.OP-Fuel used as feedstock</v>
      </c>
    </row>
    <row r="6" spans="1:1" x14ac:dyDescent="0.25">
      <c r="A6" s="12" t="str">
        <f>'4a Interface to NNB-R-Tool'!A6&amp;","&amp;'4a Interface to NNB-R-Tool'!B6&amp;","&amp;'4a Interface to NNB-R-Tool'!C6&amp;","&amp;'4a Interface to NNB-R-Tool'!D6&amp;","&amp;'4a Interface to NNB-R-Tool'!E6&amp;","&amp;'4a Interface to NNB-R-Tool'!F6&amp;"0101-"&amp;'4a Interface to NNB-R-Tool'!F6&amp;"1231"&amp;","&amp;'4a Interface to NNB-R-Tool'!G6&amp;","&amp;'4a Interface to NNB-R-Tool'!H6&amp;","&amp;'4a Interface to NNB-R-Tool'!I6&amp;","&amp;'4a Interface to NNB-R-Tool'!J6</f>
        <v>EF.EC,AT.AT,Emissions,NH3,1.25,20180101-20181231,text,N wastedd,Germany,EF.EC-AT.AT-Emissions</v>
      </c>
    </row>
    <row r="7" spans="1:1" x14ac:dyDescent="0.25">
      <c r="A7" s="12" t="str">
        <f>'4a Interface to NNB-R-Tool'!A7&amp;","&amp;'4a Interface to NNB-R-Tool'!B7&amp;","&amp;'4a Interface to NNB-R-Tool'!C7&amp;","&amp;'4a Interface to NNB-R-Tool'!D7&amp;","&amp;'4a Interface to NNB-R-Tool'!E7&amp;","&amp;'4a Interface to NNB-R-Tool'!F7&amp;"0101-"&amp;'4a Interface to NNB-R-Tool'!F7&amp;"1231"&amp;","&amp;'4a Interface to NNB-R-Tool'!G7&amp;","&amp;'4a Interface to NNB-R-Tool'!H7&amp;","&amp;'4a Interface to NNB-R-Tool'!I7&amp;","&amp;'4a Interface to NNB-R-Tool'!J7</f>
        <v>EF.EC,AT.AT,Emissions,NOx,1.25,20180101-20181231,text,N wasted,Germany,EF.EC-AT.AT-Emissions</v>
      </c>
    </row>
    <row r="8" spans="1:1" x14ac:dyDescent="0.25">
      <c r="A8" s="12" t="str">
        <f>'4a Interface to NNB-R-Tool'!A8&amp;","&amp;'4a Interface to NNB-R-Tool'!B8&amp;","&amp;'4a Interface to NNB-R-Tool'!C8&amp;","&amp;'4a Interface to NNB-R-Tool'!D8&amp;","&amp;'4a Interface to NNB-R-Tool'!E8&amp;","&amp;'4a Interface to NNB-R-Tool'!F8&amp;"0101-"&amp;'4a Interface to NNB-R-Tool'!F8&amp;"1231"&amp;","&amp;'4a Interface to NNB-R-Tool'!G8&amp;","&amp;'4a Interface to NNB-R-Tool'!H8&amp;","&amp;'4a Interface to NNB-R-Tool'!I8&amp;","&amp;'4a Interface to NNB-R-Tool'!J8</f>
        <v>EF.EC,AT.AT,Emissions,N2O,1.25,20180101-20181231,text,N wasted,Germany,EF.EC-AT.AT-Emissions</v>
      </c>
    </row>
    <row r="9" spans="1:1" x14ac:dyDescent="0.25">
      <c r="A9" s="12" t="str">
        <f>'4a Interface to NNB-R-Tool'!A9&amp;","&amp;'4a Interface to NNB-R-Tool'!B9&amp;","&amp;'4a Interface to NNB-R-Tool'!C9&amp;","&amp;'4a Interface to NNB-R-Tool'!D9&amp;","&amp;'4a Interface to NNB-R-Tool'!E9&amp;","&amp;'4a Interface to NNB-R-Tool'!F9&amp;"0101-"&amp;'4a Interface to NNB-R-Tool'!F9&amp;"1231"&amp;","&amp;'4a Interface to NNB-R-Tool'!G9&amp;","&amp;'4a Interface to NNB-R-Tool'!H9&amp;","&amp;'4a Interface to NNB-R-Tool'!I9&amp;","&amp;'4a Interface to NNB-R-Tool'!J9</f>
        <v>EF.EC,AT.AT,Emissions,N2,1.25,20180101-20181231,text,N wasted,Germany,EF.EC-AT.AT-Emissions</v>
      </c>
    </row>
    <row r="10" spans="1:1" x14ac:dyDescent="0.25">
      <c r="A10" s="12" t="str">
        <f>'4a Interface to NNB-R-Tool'!A10&amp;","&amp;'4a Interface to NNB-R-Tool'!B10&amp;","&amp;'4a Interface to NNB-R-Tool'!C10&amp;","&amp;'4a Interface to NNB-R-Tool'!D10&amp;","&amp;'4a Interface to NNB-R-Tool'!E10&amp;","&amp;'4a Interface to NNB-R-Tool'!F10&amp;"0101-"&amp;'4a Interface to NNB-R-Tool'!F10&amp;"1231"&amp;","&amp;'4a Interface to NNB-R-Tool'!G10&amp;","&amp;'4a Interface to NNB-R-Tool'!H10&amp;","&amp;'4a Interface to NNB-R-Tool'!I10&amp;","&amp;'4a Interface to NNB-R-Tool'!J10</f>
        <v>EF.EC,RW.RW,Fuel export,Nmix,1.25,20180101-20181231,text,useful output,Germany,EF.EC-RW.RW-Fuel export</v>
      </c>
    </row>
    <row r="11" spans="1:1" x14ac:dyDescent="0.25">
      <c r="A11" s="12" t="str">
        <f>'4a Interface to NNB-R-Tool'!A11&amp;","&amp;'4a Interface to NNB-R-Tool'!B11&amp;","&amp;'4a Interface to NNB-R-Tool'!C11&amp;","&amp;'4a Interface to NNB-R-Tool'!D11&amp;","&amp;'4a Interface to NNB-R-Tool'!E11&amp;","&amp;'4a Interface to NNB-R-Tool'!F11&amp;"0101-"&amp;'4a Interface to NNB-R-Tool'!F11&amp;"1231"&amp;","&amp;'4a Interface to NNB-R-Tool'!G11&amp;","&amp;'4a Interface to NNB-R-Tool'!H11&amp;","&amp;'4a Interface to NNB-R-Tool'!I11&amp;","&amp;'4a Interface to NNB-R-Tool'!J11</f>
        <v>EF.IC,AT.AT,Emissions,NH3,1.25,20180101-20181231,text,N wasted,Germany,EF.IC-AT.AT-Emissions</v>
      </c>
    </row>
    <row r="12" spans="1:1" x14ac:dyDescent="0.25">
      <c r="A12" s="12" t="str">
        <f>'4a Interface to NNB-R-Tool'!A12&amp;","&amp;'4a Interface to NNB-R-Tool'!B12&amp;","&amp;'4a Interface to NNB-R-Tool'!C12&amp;","&amp;'4a Interface to NNB-R-Tool'!D12&amp;","&amp;'4a Interface to NNB-R-Tool'!E12&amp;","&amp;'4a Interface to NNB-R-Tool'!F12&amp;"0101-"&amp;'4a Interface to NNB-R-Tool'!F12&amp;"1231"&amp;","&amp;'4a Interface to NNB-R-Tool'!G12&amp;","&amp;'4a Interface to NNB-R-Tool'!H12&amp;","&amp;'4a Interface to NNB-R-Tool'!I12&amp;","&amp;'4a Interface to NNB-R-Tool'!J12</f>
        <v>EF.IC,AT.AT,Emissions,NOx,1.25,20180101-20181231,text,N wasted,Germany,EF.IC-AT.AT-Emissions</v>
      </c>
    </row>
    <row r="13" spans="1:1" x14ac:dyDescent="0.25">
      <c r="A13" s="12" t="str">
        <f>'4a Interface to NNB-R-Tool'!A13&amp;","&amp;'4a Interface to NNB-R-Tool'!B13&amp;","&amp;'4a Interface to NNB-R-Tool'!C13&amp;","&amp;'4a Interface to NNB-R-Tool'!D13&amp;","&amp;'4a Interface to NNB-R-Tool'!E13&amp;","&amp;'4a Interface to NNB-R-Tool'!F13&amp;"0101-"&amp;'4a Interface to NNB-R-Tool'!F13&amp;"1231"&amp;","&amp;'4a Interface to NNB-R-Tool'!G13&amp;","&amp;'4a Interface to NNB-R-Tool'!H13&amp;","&amp;'4a Interface to NNB-R-Tool'!I13&amp;","&amp;'4a Interface to NNB-R-Tool'!J13</f>
        <v>EF.IC,AT.AT,Emissions,N2O,1.25,20180101-20181231,text,N wasted,Germany,EF.IC-AT.AT-Emissions</v>
      </c>
    </row>
    <row r="14" spans="1:1" x14ac:dyDescent="0.25">
      <c r="A14" s="12" t="str">
        <f>'4a Interface to NNB-R-Tool'!A14&amp;","&amp;'4a Interface to NNB-R-Tool'!B14&amp;","&amp;'4a Interface to NNB-R-Tool'!C14&amp;","&amp;'4a Interface to NNB-R-Tool'!D14&amp;","&amp;'4a Interface to NNB-R-Tool'!E14&amp;","&amp;'4a Interface to NNB-R-Tool'!F14&amp;"0101-"&amp;'4a Interface to NNB-R-Tool'!F14&amp;"1231"&amp;","&amp;'4a Interface to NNB-R-Tool'!G14&amp;","&amp;'4a Interface to NNB-R-Tool'!H14&amp;","&amp;'4a Interface to NNB-R-Tool'!I14&amp;","&amp;'4a Interface to NNB-R-Tool'!J14</f>
        <v>EF.IC,AT.AT,Emissions,N2,1.25,20180101-20181231,text,N wasted,Germany,EF.IC-AT.AT-Emissions</v>
      </c>
    </row>
    <row r="15" spans="1:1" x14ac:dyDescent="0.25">
      <c r="A15" s="12" t="str">
        <f>'4a Interface to NNB-R-Tool'!A15&amp;","&amp;'4a Interface to NNB-R-Tool'!B15&amp;","&amp;'4a Interface to NNB-R-Tool'!C15&amp;","&amp;'4a Interface to NNB-R-Tool'!D15&amp;","&amp;'4a Interface to NNB-R-Tool'!E15&amp;","&amp;'4a Interface to NNB-R-Tool'!F15&amp;"0101-"&amp;'4a Interface to NNB-R-Tool'!F15&amp;"1231"&amp;","&amp;'4a Interface to NNB-R-Tool'!G15&amp;","&amp;'4a Interface to NNB-R-Tool'!H15&amp;","&amp;'4a Interface to NNB-R-Tool'!I15&amp;","&amp;'4a Interface to NNB-R-Tool'!J15</f>
        <v>EF.TR,AT.AT,Emissions,NH3,1.25,20180101-20181231,text,N wasted,Germany,EF.TR-AT.AT-Emissions</v>
      </c>
    </row>
    <row r="16" spans="1:1" x14ac:dyDescent="0.25">
      <c r="A16" s="12" t="str">
        <f>'4a Interface to NNB-R-Tool'!A16&amp;","&amp;'4a Interface to NNB-R-Tool'!B16&amp;","&amp;'4a Interface to NNB-R-Tool'!C16&amp;","&amp;'4a Interface to NNB-R-Tool'!D16&amp;","&amp;'4a Interface to NNB-R-Tool'!E16&amp;","&amp;'4a Interface to NNB-R-Tool'!F16&amp;"0101-"&amp;'4a Interface to NNB-R-Tool'!F16&amp;"1231"&amp;","&amp;'4a Interface to NNB-R-Tool'!G16&amp;","&amp;'4a Interface to NNB-R-Tool'!H16&amp;","&amp;'4a Interface to NNB-R-Tool'!I16&amp;","&amp;'4a Interface to NNB-R-Tool'!J16</f>
        <v>EF.TR,AT.AT,Emissions,NOx,1.25,20180101-20181231,text,N wasted,Germany,EF.TR-AT.AT-Emissions</v>
      </c>
    </row>
    <row r="17" spans="1:1" x14ac:dyDescent="0.25">
      <c r="A17" s="12" t="str">
        <f>'4a Interface to NNB-R-Tool'!A17&amp;","&amp;'4a Interface to NNB-R-Tool'!B17&amp;","&amp;'4a Interface to NNB-R-Tool'!C17&amp;","&amp;'4a Interface to NNB-R-Tool'!D17&amp;","&amp;'4a Interface to NNB-R-Tool'!E17&amp;","&amp;'4a Interface to NNB-R-Tool'!F17&amp;"0101-"&amp;'4a Interface to NNB-R-Tool'!F17&amp;"1231"&amp;","&amp;'4a Interface to NNB-R-Tool'!G17&amp;","&amp;'4a Interface to NNB-R-Tool'!H17&amp;","&amp;'4a Interface to NNB-R-Tool'!I17&amp;","&amp;'4a Interface to NNB-R-Tool'!J17</f>
        <v>EF.TR,AT.AT,Emissions,N2O,1.25,20180101-20181231,text,N wasted,Germany,EF.TR-AT.AT-Emissions</v>
      </c>
    </row>
    <row r="18" spans="1:1" x14ac:dyDescent="0.25">
      <c r="A18" s="12" t="str">
        <f>'4a Interface to NNB-R-Tool'!A18&amp;","&amp;'4a Interface to NNB-R-Tool'!B18&amp;","&amp;'4a Interface to NNB-R-Tool'!C18&amp;","&amp;'4a Interface to NNB-R-Tool'!D18&amp;","&amp;'4a Interface to NNB-R-Tool'!E18&amp;","&amp;'4a Interface to NNB-R-Tool'!F18&amp;"0101-"&amp;'4a Interface to NNB-R-Tool'!F18&amp;"1231"&amp;","&amp;'4a Interface to NNB-R-Tool'!G18&amp;","&amp;'4a Interface to NNB-R-Tool'!H18&amp;","&amp;'4a Interface to NNB-R-Tool'!I18&amp;","&amp;'4a Interface to NNB-R-Tool'!J18</f>
        <v>EF.TR,AT.AT,Emissions,N2,1.25,20180101-20181231,text,N wasted,Germany,EF.TR-AT.AT-Emissions</v>
      </c>
    </row>
    <row r="19" spans="1:1" x14ac:dyDescent="0.25">
      <c r="A19" s="12" t="str">
        <f>'4a Interface to NNB-R-Tool'!A19&amp;","&amp;'4a Interface to NNB-R-Tool'!B19&amp;","&amp;'4a Interface to NNB-R-Tool'!C19&amp;","&amp;'4a Interface to NNB-R-Tool'!D19&amp;","&amp;'4a Interface to NNB-R-Tool'!E19&amp;","&amp;'4a Interface to NNB-R-Tool'!F19&amp;"0101-"&amp;'4a Interface to NNB-R-Tool'!F19&amp;"1231"&amp;","&amp;'4a Interface to NNB-R-Tool'!G19&amp;","&amp;'4a Interface to NNB-R-Tool'!H19&amp;","&amp;'4a Interface to NNB-R-Tool'!I19&amp;","&amp;'4a Interface to NNB-R-Tool'!J19</f>
        <v>EF.TR,RW.RW,Export of transport fuels,Nmix,1.25,20180101-20181231,text,useful output,Germany,EF.TR-RW.RW-Export of transport fuels</v>
      </c>
    </row>
    <row r="20" spans="1:1" x14ac:dyDescent="0.25">
      <c r="A20" s="12" t="str">
        <f>'4a Interface to NNB-R-Tool'!A20&amp;","&amp;'4a Interface to NNB-R-Tool'!B20&amp;","&amp;'4a Interface to NNB-R-Tool'!C20&amp;","&amp;'4a Interface to NNB-R-Tool'!D20&amp;","&amp;'4a Interface to NNB-R-Tool'!E20&amp;","&amp;'4a Interface to NNB-R-Tool'!F20&amp;"0101-"&amp;'4a Interface to NNB-R-Tool'!F20&amp;"1231"&amp;","&amp;'4a Interface to NNB-R-Tool'!G20&amp;","&amp;'4a Interface to NNB-R-Tool'!H20&amp;","&amp;'4a Interface to NNB-R-Tool'!I20&amp;","&amp;'4a Interface to NNB-R-Tool'!J20</f>
        <v>EF.OE,AT.AT,Emissions,NH3,1.25,20180101-20181231,text,N wasted,Germany,EF.OE-AT.AT-Emissions</v>
      </c>
    </row>
    <row r="21" spans="1:1" x14ac:dyDescent="0.25">
      <c r="A21" s="12" t="str">
        <f>'4a Interface to NNB-R-Tool'!A21&amp;","&amp;'4a Interface to NNB-R-Tool'!B21&amp;","&amp;'4a Interface to NNB-R-Tool'!C21&amp;","&amp;'4a Interface to NNB-R-Tool'!D21&amp;","&amp;'4a Interface to NNB-R-Tool'!E21&amp;","&amp;'4a Interface to NNB-R-Tool'!F21&amp;"0101-"&amp;'4a Interface to NNB-R-Tool'!F21&amp;"1231"&amp;","&amp;'4a Interface to NNB-R-Tool'!G21&amp;","&amp;'4a Interface to NNB-R-Tool'!H21&amp;","&amp;'4a Interface to NNB-R-Tool'!I21&amp;","&amp;'4a Interface to NNB-R-Tool'!J21</f>
        <v>EF.OE,AT.AT,Emissions,NOx,1.25,20180101-20181231,text,N wasted,Germany,EF.OE-AT.AT-Emissions</v>
      </c>
    </row>
    <row r="22" spans="1:1" x14ac:dyDescent="0.25">
      <c r="A22" s="12" t="str">
        <f>'4a Interface to NNB-R-Tool'!A22&amp;","&amp;'4a Interface to NNB-R-Tool'!B22&amp;","&amp;'4a Interface to NNB-R-Tool'!C22&amp;","&amp;'4a Interface to NNB-R-Tool'!D22&amp;","&amp;'4a Interface to NNB-R-Tool'!E22&amp;","&amp;'4a Interface to NNB-R-Tool'!F22&amp;"0101-"&amp;'4a Interface to NNB-R-Tool'!F22&amp;"1231"&amp;","&amp;'4a Interface to NNB-R-Tool'!G22&amp;","&amp;'4a Interface to NNB-R-Tool'!H22&amp;","&amp;'4a Interface to NNB-R-Tool'!I22&amp;","&amp;'4a Interface to NNB-R-Tool'!J22</f>
        <v>EF.OE,AT.AT,Emissions,N2O,1.25,20180101-20181231,text,N wasted,Germany,EF.OE-AT.AT-Emissions</v>
      </c>
    </row>
    <row r="23" spans="1:1" x14ac:dyDescent="0.25">
      <c r="A23" s="12" t="str">
        <f>'4a Interface to NNB-R-Tool'!A23&amp;","&amp;'4a Interface to NNB-R-Tool'!B23&amp;","&amp;'4a Interface to NNB-R-Tool'!C23&amp;","&amp;'4a Interface to NNB-R-Tool'!D23&amp;","&amp;'4a Interface to NNB-R-Tool'!E23&amp;","&amp;'4a Interface to NNB-R-Tool'!F23&amp;"0101-"&amp;'4a Interface to NNB-R-Tool'!F23&amp;"1231"&amp;","&amp;'4a Interface to NNB-R-Tool'!G23&amp;","&amp;'4a Interface to NNB-R-Tool'!H23&amp;","&amp;'4a Interface to NNB-R-Tool'!I23&amp;","&amp;'4a Interface to NNB-R-Tool'!J23</f>
        <v>EF.OE,AT.AT,Emissions,N2,1.25,20180101-20181231,text,N wasted,Germany,EF.OE-AT.AT-Emissions</v>
      </c>
    </row>
    <row r="24" spans="1:1" x14ac:dyDescent="0.25">
      <c r="A24" s="12" t="str">
        <f>'4a Interface to NNB-R-Tool'!A24&amp;","&amp;'4a Interface to NNB-R-Tool'!B24&amp;","&amp;'4a Interface to NNB-R-Tool'!C24&amp;","&amp;'4a Interface to NNB-R-Tool'!D24&amp;","&amp;'4a Interface to NNB-R-Tool'!E24&amp;","&amp;'4a Interface to NNB-R-Tool'!F24&amp;"0101-"&amp;'4a Interface to NNB-R-Tool'!F24&amp;"1231"&amp;","&amp;'4a Interface to NNB-R-Tool'!G24&amp;","&amp;'4a Interface to NNB-R-Tool'!H24&amp;","&amp;'4a Interface to NNB-R-Tool'!I24&amp;","&amp;'4a Interface to NNB-R-Tool'!J24</f>
        <v xml:space="preserve">MP.FP,AG.SM,Seeds and planting material ,Nmix,1.25,20180101-20181231,text,useful output,Germany,MP.FP-AG.SM-Seeds and planting material </v>
      </c>
    </row>
    <row r="25" spans="1:1" x14ac:dyDescent="0.25">
      <c r="A25" s="12" t="str">
        <f>'4a Interface to NNB-R-Tool'!A25&amp;","&amp;'4a Interface to NNB-R-Tool'!B25&amp;","&amp;'4a Interface to NNB-R-Tool'!C25&amp;","&amp;'4a Interface to NNB-R-Tool'!D25&amp;","&amp;'4a Interface to NNB-R-Tool'!E25&amp;","&amp;'4a Interface to NNB-R-Tool'!F25&amp;"0101-"&amp;'4a Interface to NNB-R-Tool'!F25&amp;"1231"&amp;","&amp;'4a Interface to NNB-R-Tool'!G25&amp;","&amp;'4a Interface to NNB-R-Tool'!H25&amp;","&amp;'4a Interface to NNB-R-Tool'!I25&amp;","&amp;'4a Interface to NNB-R-Tool'!J25</f>
        <v>MP.FP,AG.MM,Farm animal feed,Nmix,1.25,20180101-20181231,text,useful output,Germany,MP.FP-AG.MM-Farm animal feed</v>
      </c>
    </row>
    <row r="26" spans="1:1" x14ac:dyDescent="0.25">
      <c r="A26" s="12" t="str">
        <f>'4a Interface to NNB-R-Tool'!A26&amp;","&amp;'4a Interface to NNB-R-Tool'!B26&amp;","&amp;'4a Interface to NNB-R-Tool'!C26&amp;","&amp;'4a Interface to NNB-R-Tool'!D26&amp;","&amp;'4a Interface to NNB-R-Tool'!E26&amp;","&amp;'4a Interface to NNB-R-Tool'!F26&amp;"0101-"&amp;'4a Interface to NNB-R-Tool'!F26&amp;"1231"&amp;","&amp;'4a Interface to NNB-R-Tool'!G26&amp;","&amp;'4a Interface to NNB-R-Tool'!H26&amp;","&amp;'4a Interface to NNB-R-Tool'!I26&amp;","&amp;'4a Interface to NNB-R-Tool'!J26</f>
        <v>MP.FP,PR.SO,Organic waste as biofuels substrate,Nmix,1.25,20180101-20181231,text,recycling,Germany,MP.FP-PR.SO-Organic waste as biofuels substrate</v>
      </c>
    </row>
    <row r="27" spans="1:1" x14ac:dyDescent="0.25">
      <c r="A27" s="12" t="str">
        <f>'4a Interface to NNB-R-Tool'!A27&amp;","&amp;'4a Interface to NNB-R-Tool'!B27&amp;","&amp;'4a Interface to NNB-R-Tool'!C27&amp;","&amp;'4a Interface to NNB-R-Tool'!D27&amp;","&amp;'4a Interface to NNB-R-Tool'!E27&amp;","&amp;'4a Interface to NNB-R-Tool'!F27&amp;"0101-"&amp;'4a Interface to NNB-R-Tool'!F27&amp;"1231"&amp;","&amp;'4a Interface to NNB-R-Tool'!G27&amp;","&amp;'4a Interface to NNB-R-Tool'!H27&amp;","&amp;'4a Interface to NNB-R-Tool'!I27&amp;","&amp;'4a Interface to NNB-R-Tool'!J27</f>
        <v>MP.FP,PR.SO,Organic waste for composting,Nmix,1.25,20180101-20181231,text,recycling,Germany,MP.FP-PR.SO-Organic waste for composting</v>
      </c>
    </row>
    <row r="28" spans="1:1" x14ac:dyDescent="0.25">
      <c r="A28" s="12" t="str">
        <f>'4a Interface to NNB-R-Tool'!A28&amp;","&amp;'4a Interface to NNB-R-Tool'!B28&amp;","&amp;'4a Interface to NNB-R-Tool'!C28&amp;","&amp;'4a Interface to NNB-R-Tool'!D28&amp;","&amp;'4a Interface to NNB-R-Tool'!E28&amp;","&amp;'4a Interface to NNB-R-Tool'!F28&amp;"0101-"&amp;'4a Interface to NNB-R-Tool'!F28&amp;"1231"&amp;","&amp;'4a Interface to NNB-R-Tool'!G28&amp;","&amp;'4a Interface to NNB-R-Tool'!H28&amp;","&amp;'4a Interface to NNB-R-Tool'!I28&amp;","&amp;'4a Interface to NNB-R-Tool'!J28</f>
        <v>MP.FP,PR.SO,Food industry waste,Nmix,1.25,20180101-20181231,text,N wasted,Germany,MP.FP-PR.SO-Food industry waste</v>
      </c>
    </row>
    <row r="29" spans="1:1" x14ac:dyDescent="0.25">
      <c r="A29" s="12" t="str">
        <f>'4a Interface to NNB-R-Tool'!A29&amp;","&amp;'4a Interface to NNB-R-Tool'!B29&amp;","&amp;'4a Interface to NNB-R-Tool'!C29&amp;","&amp;'4a Interface to NNB-R-Tool'!D29&amp;","&amp;'4a Interface to NNB-R-Tool'!E29&amp;","&amp;'4a Interface to NNB-R-Tool'!F29&amp;"0101-"&amp;'4a Interface to NNB-R-Tool'!F29&amp;"1231"&amp;","&amp;'4a Interface to NNB-R-Tool'!G29&amp;","&amp;'4a Interface to NNB-R-Tool'!H29&amp;","&amp;'4a Interface to NNB-R-Tool'!I29&amp;","&amp;'4a Interface to NNB-R-Tool'!J29</f>
        <v>MP.FP,PR.WW,Food industry wastewater,Nmix,1.25,20180101-20181231,text,N wasted,Germany,MP.FP-PR.WW-Food industry wastewater</v>
      </c>
    </row>
    <row r="30" spans="1:1" x14ac:dyDescent="0.25">
      <c r="A30" s="12" t="str">
        <f>'4a Interface to NNB-R-Tool'!A30&amp;","&amp;'4a Interface to NNB-R-Tool'!B30&amp;","&amp;'4a Interface to NNB-R-Tool'!C30&amp;","&amp;'4a Interface to NNB-R-Tool'!D30&amp;","&amp;'4a Interface to NNB-R-Tool'!E30&amp;","&amp;'4a Interface to NNB-R-Tool'!F30&amp;"0101-"&amp;'4a Interface to NNB-R-Tool'!F30&amp;"1231"&amp;","&amp;'4a Interface to NNB-R-Tool'!G30&amp;","&amp;'4a Interface to NNB-R-Tool'!H30&amp;","&amp;'4a Interface to NNB-R-Tool'!I30&amp;","&amp;'4a Interface to NNB-R-Tool'!J30</f>
        <v>MP.FP,HS.HS,Food products,Nmix,1.25,20180101-20181231,text,useful output,Germany,MP.FP-HS.HS-Food products</v>
      </c>
    </row>
    <row r="31" spans="1:1" x14ac:dyDescent="0.25">
      <c r="A31" s="12" t="str">
        <f>'4a Interface to NNB-R-Tool'!A31&amp;","&amp;'4a Interface to NNB-R-Tool'!B31&amp;","&amp;'4a Interface to NNB-R-Tool'!C31&amp;","&amp;'4a Interface to NNB-R-Tool'!D31&amp;","&amp;'4a Interface to NNB-R-Tool'!E31&amp;","&amp;'4a Interface to NNB-R-Tool'!F31&amp;"0101-"&amp;'4a Interface to NNB-R-Tool'!F31&amp;"1231"&amp;","&amp;'4a Interface to NNB-R-Tool'!G31&amp;","&amp;'4a Interface to NNB-R-Tool'!H31&amp;","&amp;'4a Interface to NNB-R-Tool'!I31&amp;","&amp;'4a Interface to NNB-R-Tool'!J31</f>
        <v>MP.FP,HY.SW,Untreated wastewater,Nmix,1.25,20180101-20181231,text,N wasted,Germany,MP.FP-HY.SW-Untreated wastewater</v>
      </c>
    </row>
    <row r="32" spans="1:1" x14ac:dyDescent="0.25">
      <c r="A32" s="12" t="str">
        <f>'4a Interface to NNB-R-Tool'!A32&amp;","&amp;'4a Interface to NNB-R-Tool'!B32&amp;","&amp;'4a Interface to NNB-R-Tool'!C32&amp;","&amp;'4a Interface to NNB-R-Tool'!D32&amp;","&amp;'4a Interface to NNB-R-Tool'!E32&amp;","&amp;'4a Interface to NNB-R-Tool'!F32&amp;"0101-"&amp;'4a Interface to NNB-R-Tool'!F32&amp;"1231"&amp;","&amp;'4a Interface to NNB-R-Tool'!G32&amp;","&amp;'4a Interface to NNB-R-Tool'!H32&amp;","&amp;'4a Interface to NNB-R-Tool'!I32&amp;","&amp;'4a Interface to NNB-R-Tool'!J32</f>
        <v>MP.FP,HY.AC,Feed to freshwater aquaculture,Nmix,1.25,20180101-20181231,text,useful output,Germany,MP.FP-HY.AC-Feed to freshwater aquaculture</v>
      </c>
    </row>
    <row r="33" spans="1:1" x14ac:dyDescent="0.25">
      <c r="A33" s="12" t="str">
        <f>'4a Interface to NNB-R-Tool'!A33&amp;","&amp;'4a Interface to NNB-R-Tool'!B33&amp;","&amp;'4a Interface to NNB-R-Tool'!C33&amp;","&amp;'4a Interface to NNB-R-Tool'!D33&amp;","&amp;'4a Interface to NNB-R-Tool'!E33&amp;","&amp;'4a Interface to NNB-R-Tool'!F33&amp;"0101-"&amp;'4a Interface to NNB-R-Tool'!F33&amp;"1231"&amp;","&amp;'4a Interface to NNB-R-Tool'!G33&amp;","&amp;'4a Interface to NNB-R-Tool'!H33&amp;","&amp;'4a Interface to NNB-R-Tool'!I33&amp;","&amp;'4a Interface to NNB-R-Tool'!J33</f>
        <v>MP.FP,HY.AC,Feed to coastal aquaculture,Nmix,1.25,20180101-20181231,text,useful output,Germany,MP.FP-HY.AC-Feed to coastal aquaculture</v>
      </c>
    </row>
    <row r="34" spans="1:1" x14ac:dyDescent="0.25">
      <c r="A34" s="12" t="str">
        <f>'4a Interface to NNB-R-Tool'!A34&amp;","&amp;'4a Interface to NNB-R-Tool'!B34&amp;","&amp;'4a Interface to NNB-R-Tool'!C34&amp;","&amp;'4a Interface to NNB-R-Tool'!D34&amp;","&amp;'4a Interface to NNB-R-Tool'!E34&amp;","&amp;'4a Interface to NNB-R-Tool'!F34&amp;"0101-"&amp;'4a Interface to NNB-R-Tool'!F34&amp;"1231"&amp;","&amp;'4a Interface to NNB-R-Tool'!G34&amp;","&amp;'4a Interface to NNB-R-Tool'!H34&amp;","&amp;'4a Interface to NNB-R-Tool'!I34&amp;","&amp;'4a Interface to NNB-R-Tool'!J34</f>
        <v>MP.FP,RW.RW,Food export,Nmix,1.25,20180101-20181231,text,useful output,Germany,MP.FP-RW.RW-Food export</v>
      </c>
    </row>
    <row r="35" spans="1:1" x14ac:dyDescent="0.25">
      <c r="A35" s="12" t="str">
        <f>'4a Interface to NNB-R-Tool'!A35&amp;","&amp;'4a Interface to NNB-R-Tool'!B35&amp;","&amp;'4a Interface to NNB-R-Tool'!C35&amp;","&amp;'4a Interface to NNB-R-Tool'!D35&amp;","&amp;'4a Interface to NNB-R-Tool'!E35&amp;","&amp;'4a Interface to NNB-R-Tool'!F35&amp;"0101-"&amp;'4a Interface to NNB-R-Tool'!F35&amp;"1231"&amp;","&amp;'4a Interface to NNB-R-Tool'!G35&amp;","&amp;'4a Interface to NNB-R-Tool'!H35&amp;","&amp;'4a Interface to NNB-R-Tool'!I35&amp;","&amp;'4a Interface to NNB-R-Tool'!J35</f>
        <v>MP.OP,EF.IC,Industrial waste fuels,Nmix,1.25,20180101-20181231,text,recycling,Germany,MP.OP-EF.IC-Industrial waste fuels</v>
      </c>
    </row>
    <row r="36" spans="1:1" x14ac:dyDescent="0.25">
      <c r="A36" s="12" t="str">
        <f>'4a Interface to NNB-R-Tool'!A36&amp;","&amp;'4a Interface to NNB-R-Tool'!B36&amp;","&amp;'4a Interface to NNB-R-Tool'!C36&amp;","&amp;'4a Interface to NNB-R-Tool'!D36&amp;","&amp;'4a Interface to NNB-R-Tool'!E36&amp;","&amp;'4a Interface to NNB-R-Tool'!F36&amp;"0101-"&amp;'4a Interface to NNB-R-Tool'!F36&amp;"1231"&amp;","&amp;'4a Interface to NNB-R-Tool'!G36&amp;","&amp;'4a Interface to NNB-R-Tool'!H36&amp;","&amp;'4a Interface to NNB-R-Tool'!I36&amp;","&amp;'4a Interface to NNB-R-Tool'!J36</f>
        <v>MP.OP,EF.TR,Ammonia as fuel,NH3,1.25,20180101-20181231,text,useful output,Germany,MP.OP-EF.TR-Ammonia as fuel</v>
      </c>
    </row>
    <row r="37" spans="1:1" x14ac:dyDescent="0.25">
      <c r="A37" s="12" t="str">
        <f>'4a Interface to NNB-R-Tool'!A37&amp;","&amp;'4a Interface to NNB-R-Tool'!B37&amp;","&amp;'4a Interface to NNB-R-Tool'!C37&amp;","&amp;'4a Interface to NNB-R-Tool'!D37&amp;","&amp;'4a Interface to NNB-R-Tool'!E37&amp;","&amp;'4a Interface to NNB-R-Tool'!F37&amp;"0101-"&amp;'4a Interface to NNB-R-Tool'!F37&amp;"1231"&amp;","&amp;'4a Interface to NNB-R-Tool'!G37&amp;","&amp;'4a Interface to NNB-R-Tool'!H37&amp;","&amp;'4a Interface to NNB-R-Tool'!I37&amp;","&amp;'4a Interface to NNB-R-Tool'!J37</f>
        <v>MP.OP,AG.SM,Mineral fertilizer,Nmix,1.25,20180101-20181231,text,useful output,Germany,MP.OP-AG.SM-Mineral fertilizer</v>
      </c>
    </row>
    <row r="38" spans="1:1" x14ac:dyDescent="0.25">
      <c r="A38" s="12" t="str">
        <f>'4a Interface to NNB-R-Tool'!A38&amp;","&amp;'4a Interface to NNB-R-Tool'!B38&amp;","&amp;'4a Interface to NNB-R-Tool'!C38&amp;","&amp;'4a Interface to NNB-R-Tool'!D38&amp;","&amp;'4a Interface to NNB-R-Tool'!E38&amp;","&amp;'4a Interface to NNB-R-Tool'!F38&amp;"0101-"&amp;'4a Interface to NNB-R-Tool'!F38&amp;"1231"&amp;","&amp;'4a Interface to NNB-R-Tool'!G38&amp;","&amp;'4a Interface to NNB-R-Tool'!H38&amp;","&amp;'4a Interface to NNB-R-Tool'!I38&amp;","&amp;'4a Interface to NNB-R-Tool'!J38</f>
        <v>MP.OP,PR.SO,Other industry waste,Nmix,1.25,20180101-20181231,text,N wasted,Germany,MP.OP-PR.SO-Other industry waste</v>
      </c>
    </row>
    <row r="39" spans="1:1" x14ac:dyDescent="0.25">
      <c r="A39" s="12" t="str">
        <f>'4a Interface to NNB-R-Tool'!A39&amp;","&amp;'4a Interface to NNB-R-Tool'!B39&amp;","&amp;'4a Interface to NNB-R-Tool'!C39&amp;","&amp;'4a Interface to NNB-R-Tool'!D39&amp;","&amp;'4a Interface to NNB-R-Tool'!E39&amp;","&amp;'4a Interface to NNB-R-Tool'!F39&amp;"0101-"&amp;'4a Interface to NNB-R-Tool'!F39&amp;"1231"&amp;","&amp;'4a Interface to NNB-R-Tool'!G39&amp;","&amp;'4a Interface to NNB-R-Tool'!H39&amp;","&amp;'4a Interface to NNB-R-Tool'!I39&amp;","&amp;'4a Interface to NNB-R-Tool'!J39</f>
        <v>MP.OP,PR.WW,Other industry wastewater,Nmix,1.25,20180101-20181231,text,N wasted,Germany,MP.OP-PR.WW-Other industry wastewater</v>
      </c>
    </row>
    <row r="40" spans="1:1" x14ac:dyDescent="0.25">
      <c r="A40" s="12" t="str">
        <f>'4a Interface to NNB-R-Tool'!A40&amp;","&amp;'4a Interface to NNB-R-Tool'!B40&amp;","&amp;'4a Interface to NNB-R-Tool'!C40&amp;","&amp;'4a Interface to NNB-R-Tool'!D40&amp;","&amp;'4a Interface to NNB-R-Tool'!E40&amp;","&amp;'4a Interface to NNB-R-Tool'!F40&amp;"0101-"&amp;'4a Interface to NNB-R-Tool'!F40&amp;"1231"&amp;","&amp;'4a Interface to NNB-R-Tool'!G40&amp;","&amp;'4a Interface to NNB-R-Tool'!H40&amp;","&amp;'4a Interface to NNB-R-Tool'!I40&amp;","&amp;'4a Interface to NNB-R-Tool'!J40</f>
        <v>MP.OP,HS.HS,Mineral fertilizer,Nmix,1.25,20180101-20181231,text,useful output,Germany,MP.OP-HS.HS-Mineral fertilizer</v>
      </c>
    </row>
    <row r="41" spans="1:1" x14ac:dyDescent="0.25">
      <c r="A41" s="12" t="str">
        <f>'4a Interface to NNB-R-Tool'!A41&amp;","&amp;'4a Interface to NNB-R-Tool'!B41&amp;","&amp;'4a Interface to NNB-R-Tool'!C41&amp;","&amp;'4a Interface to NNB-R-Tool'!D41&amp;","&amp;'4a Interface to NNB-R-Tool'!E41&amp;","&amp;'4a Interface to NNB-R-Tool'!F41&amp;"0101-"&amp;'4a Interface to NNB-R-Tool'!F41&amp;"1231"&amp;","&amp;'4a Interface to NNB-R-Tool'!G41&amp;","&amp;'4a Interface to NNB-R-Tool'!H41&amp;","&amp;'4a Interface to NNB-R-Tool'!I41&amp;","&amp;'4a Interface to NNB-R-Tool'!J41</f>
        <v>MP.OP,HS.HS,Consumer goods,Nmix,1.25,20180101-20181231,text,useful output,Germany,MP.OP-HS.HS-Consumer goods</v>
      </c>
    </row>
    <row r="42" spans="1:1" x14ac:dyDescent="0.25">
      <c r="A42" s="12" t="str">
        <f>'4a Interface to NNB-R-Tool'!A42&amp;","&amp;'4a Interface to NNB-R-Tool'!B42&amp;","&amp;'4a Interface to NNB-R-Tool'!C42&amp;","&amp;'4a Interface to NNB-R-Tool'!D42&amp;","&amp;'4a Interface to NNB-R-Tool'!E42&amp;","&amp;'4a Interface to NNB-R-Tool'!F42&amp;"0101-"&amp;'4a Interface to NNB-R-Tool'!F42&amp;"1231"&amp;","&amp;'4a Interface to NNB-R-Tool'!G42&amp;","&amp;'4a Interface to NNB-R-Tool'!H42&amp;","&amp;'4a Interface to NNB-R-Tool'!I42&amp;","&amp;'4a Interface to NNB-R-Tool'!J42</f>
        <v>MP.OP,AT.AT,Emissions,NH3,1.25,20180101-20181231,text,N wasted,Germany,MP.OP-AT.AT-Emissions</v>
      </c>
    </row>
    <row r="43" spans="1:1" x14ac:dyDescent="0.25">
      <c r="A43" s="12" t="str">
        <f>'4a Interface to NNB-R-Tool'!A43&amp;","&amp;'4a Interface to NNB-R-Tool'!B43&amp;","&amp;'4a Interface to NNB-R-Tool'!C43&amp;","&amp;'4a Interface to NNB-R-Tool'!D43&amp;","&amp;'4a Interface to NNB-R-Tool'!E43&amp;","&amp;'4a Interface to NNB-R-Tool'!F43&amp;"0101-"&amp;'4a Interface to NNB-R-Tool'!F43&amp;"1231"&amp;","&amp;'4a Interface to NNB-R-Tool'!G43&amp;","&amp;'4a Interface to NNB-R-Tool'!H43&amp;","&amp;'4a Interface to NNB-R-Tool'!I43&amp;","&amp;'4a Interface to NNB-R-Tool'!J43</f>
        <v>MP.OP,AT.AT,Emissions,NOx,1.25,20180101-20181231,text,N wasted,Germany,MP.OP-AT.AT-Emissions</v>
      </c>
    </row>
    <row r="44" spans="1:1" x14ac:dyDescent="0.25">
      <c r="A44" s="12" t="str">
        <f>'4a Interface to NNB-R-Tool'!A44&amp;","&amp;'4a Interface to NNB-R-Tool'!B44&amp;","&amp;'4a Interface to NNB-R-Tool'!C44&amp;","&amp;'4a Interface to NNB-R-Tool'!D44&amp;","&amp;'4a Interface to NNB-R-Tool'!E44&amp;","&amp;'4a Interface to NNB-R-Tool'!F44&amp;"0101-"&amp;'4a Interface to NNB-R-Tool'!F44&amp;"1231"&amp;","&amp;'4a Interface to NNB-R-Tool'!G44&amp;","&amp;'4a Interface to NNB-R-Tool'!H44&amp;","&amp;'4a Interface to NNB-R-Tool'!I44&amp;","&amp;'4a Interface to NNB-R-Tool'!J44</f>
        <v>MP.OP,AT.AT,Emissions,N2O,1.25,20180101-20181231,text,N wasted,Germany,MP.OP-AT.AT-Emissions</v>
      </c>
    </row>
    <row r="45" spans="1:1" x14ac:dyDescent="0.25">
      <c r="A45" s="12" t="str">
        <f>'4a Interface to NNB-R-Tool'!A45&amp;","&amp;'4a Interface to NNB-R-Tool'!B45&amp;","&amp;'4a Interface to NNB-R-Tool'!C45&amp;","&amp;'4a Interface to NNB-R-Tool'!D45&amp;","&amp;'4a Interface to NNB-R-Tool'!E45&amp;","&amp;'4a Interface to NNB-R-Tool'!F45&amp;"0101-"&amp;'4a Interface to NNB-R-Tool'!F45&amp;"1231"&amp;","&amp;'4a Interface to NNB-R-Tool'!G45&amp;","&amp;'4a Interface to NNB-R-Tool'!H45&amp;","&amp;'4a Interface to NNB-R-Tool'!I45&amp;","&amp;'4a Interface to NNB-R-Tool'!J45</f>
        <v>MP.OP,HY.SW,Untreated wastewater,Nmix,1.25,20180101-20181231,text,N wasted,Germany,MP.OP-HY.SW-Untreated wastewater</v>
      </c>
    </row>
    <row r="46" spans="1:1" x14ac:dyDescent="0.25">
      <c r="A46" s="12" t="str">
        <f>'4a Interface to NNB-R-Tool'!A46&amp;","&amp;'4a Interface to NNB-R-Tool'!B46&amp;","&amp;'4a Interface to NNB-R-Tool'!C46&amp;","&amp;'4a Interface to NNB-R-Tool'!D46&amp;","&amp;'4a Interface to NNB-R-Tool'!E46&amp;","&amp;'4a Interface to NNB-R-Tool'!F46&amp;"0101-"&amp;'4a Interface to NNB-R-Tool'!F46&amp;"1231"&amp;","&amp;'4a Interface to NNB-R-Tool'!G46&amp;","&amp;'4a Interface to NNB-R-Tool'!H46&amp;","&amp;'4a Interface to NNB-R-Tool'!I46&amp;","&amp;'4a Interface to NNB-R-Tool'!J46</f>
        <v>MP.OP,RW.RW,Mineral fertilizer export,Nmix,1.25,20180101-20181231,text,useful output,Germany,MP.OP-RW.RW-Mineral fertilizer export</v>
      </c>
    </row>
    <row r="47" spans="1:1" x14ac:dyDescent="0.25">
      <c r="A47" s="12" t="str">
        <f>'4a Interface to NNB-R-Tool'!A47&amp;","&amp;'4a Interface to NNB-R-Tool'!B47&amp;","&amp;'4a Interface to NNB-R-Tool'!C47&amp;","&amp;'4a Interface to NNB-R-Tool'!D47&amp;","&amp;'4a Interface to NNB-R-Tool'!E47&amp;","&amp;'4a Interface to NNB-R-Tool'!F47&amp;"0101-"&amp;'4a Interface to NNB-R-Tool'!F47&amp;"1231"&amp;","&amp;'4a Interface to NNB-R-Tool'!G47&amp;","&amp;'4a Interface to NNB-R-Tool'!H47&amp;","&amp;'4a Interface to NNB-R-Tool'!I47&amp;","&amp;'4a Interface to NNB-R-Tool'!J47</f>
        <v>MP.OP,RW.RW,Other goods export,Nmix,1.25,20180101-20181231,text,useful output,Germany,MP.OP-RW.RW-Other goods export</v>
      </c>
    </row>
    <row r="48" spans="1:1" x14ac:dyDescent="0.25">
      <c r="A48" s="12" t="str">
        <f>'4a Interface to NNB-R-Tool'!A48&amp;","&amp;'4a Interface to NNB-R-Tool'!B48&amp;","&amp;'4a Interface to NNB-R-Tool'!C48&amp;","&amp;'4a Interface to NNB-R-Tool'!D48&amp;","&amp;'4a Interface to NNB-R-Tool'!E48&amp;","&amp;'4a Interface to NNB-R-Tool'!F48&amp;"0101-"&amp;'4a Interface to NNB-R-Tool'!F48&amp;"1231"&amp;","&amp;'4a Interface to NNB-R-Tool'!G48&amp;","&amp;'4a Interface to NNB-R-Tool'!H48&amp;","&amp;'4a Interface to NNB-R-Tool'!I48&amp;","&amp;'4a Interface to NNB-R-Tool'!J48</f>
        <v>AG.SM,MP.FP,Food crop products,Nmix,1.25,20180101-20181231,text,useful output,Germany,AG.SM-MP.FP-Food crop products</v>
      </c>
    </row>
    <row r="49" spans="1:1" x14ac:dyDescent="0.25">
      <c r="A49" s="12" t="str">
        <f>'4a Interface to NNB-R-Tool'!A49&amp;","&amp;'4a Interface to NNB-R-Tool'!B49&amp;","&amp;'4a Interface to NNB-R-Tool'!C49&amp;","&amp;'4a Interface to NNB-R-Tool'!D49&amp;","&amp;'4a Interface to NNB-R-Tool'!E49&amp;","&amp;'4a Interface to NNB-R-Tool'!F49&amp;"0101-"&amp;'4a Interface to NNB-R-Tool'!F49&amp;"1231"&amp;","&amp;'4a Interface to NNB-R-Tool'!G49&amp;","&amp;'4a Interface to NNB-R-Tool'!H49&amp;","&amp;'4a Interface to NNB-R-Tool'!I49&amp;","&amp;'4a Interface to NNB-R-Tool'!J49</f>
        <v>AG.SM,MP.OP,Crop products for industrial use,Nmix,1.25,20180101-20181231,text,useful output,Germany,AG.SM-MP.OP-Crop products for industrial use</v>
      </c>
    </row>
    <row r="50" spans="1:1" x14ac:dyDescent="0.25">
      <c r="A50" s="12" t="str">
        <f>'4a Interface to NNB-R-Tool'!A50&amp;","&amp;'4a Interface to NNB-R-Tool'!B50&amp;","&amp;'4a Interface to NNB-R-Tool'!C50&amp;","&amp;'4a Interface to NNB-R-Tool'!D50&amp;","&amp;'4a Interface to NNB-R-Tool'!E50&amp;","&amp;'4a Interface to NNB-R-Tool'!F50&amp;"0101-"&amp;'4a Interface to NNB-R-Tool'!F50&amp;"1231"&amp;","&amp;'4a Interface to NNB-R-Tool'!G50&amp;","&amp;'4a Interface to NNB-R-Tool'!H50&amp;","&amp;'4a Interface to NNB-R-Tool'!I50&amp;","&amp;'4a Interface to NNB-R-Tool'!J50</f>
        <v>AG.SM,AG.MM,Fodder crops,Nmix,1.25,20180101-20181231,text,useful output,Germany,AG.SM-AG.MM-Fodder crops</v>
      </c>
    </row>
    <row r="51" spans="1:1" x14ac:dyDescent="0.25">
      <c r="A51" s="12" t="str">
        <f>'4a Interface to NNB-R-Tool'!A51&amp;","&amp;'4a Interface to NNB-R-Tool'!B51&amp;","&amp;'4a Interface to NNB-R-Tool'!C51&amp;","&amp;'4a Interface to NNB-R-Tool'!D51&amp;","&amp;'4a Interface to NNB-R-Tool'!E51&amp;","&amp;'4a Interface to NNB-R-Tool'!F51&amp;"0101-"&amp;'4a Interface to NNB-R-Tool'!F51&amp;"1231"&amp;","&amp;'4a Interface to NNB-R-Tool'!G51&amp;","&amp;'4a Interface to NNB-R-Tool'!H51&amp;","&amp;'4a Interface to NNB-R-Tool'!I51&amp;","&amp;'4a Interface to NNB-R-Tool'!J51</f>
        <v>AG.SM,AG.BC,Farm crops substrate,Nmix,1.25,20180101-20181231,text,useful output,Germany,AG.SM-AG.BC-Farm crops substrate</v>
      </c>
    </row>
    <row r="52" spans="1:1" x14ac:dyDescent="0.25">
      <c r="A52" s="12" t="str">
        <f>'4a Interface to NNB-R-Tool'!A52&amp;","&amp;'4a Interface to NNB-R-Tool'!B52&amp;","&amp;'4a Interface to NNB-R-Tool'!C52&amp;","&amp;'4a Interface to NNB-R-Tool'!D52&amp;","&amp;'4a Interface to NNB-R-Tool'!E52&amp;","&amp;'4a Interface to NNB-R-Tool'!F52&amp;"0101-"&amp;'4a Interface to NNB-R-Tool'!F52&amp;"1231"&amp;","&amp;'4a Interface to NNB-R-Tool'!G52&amp;","&amp;'4a Interface to NNB-R-Tool'!H52&amp;","&amp;'4a Interface to NNB-R-Tool'!I52&amp;","&amp;'4a Interface to NNB-R-Tool'!J52</f>
        <v>AG.SM,FS.FO,Overland flow,Nmix,1.25,20180101-20181231,text,N wasted,Germany,AG.SM-FS.FO-Overland flow</v>
      </c>
    </row>
    <row r="53" spans="1:1" x14ac:dyDescent="0.25">
      <c r="A53" s="12" t="str">
        <f>'4a Interface to NNB-R-Tool'!A53&amp;","&amp;'4a Interface to NNB-R-Tool'!B53&amp;","&amp;'4a Interface to NNB-R-Tool'!C53&amp;","&amp;'4a Interface to NNB-R-Tool'!D53&amp;","&amp;'4a Interface to NNB-R-Tool'!E53&amp;","&amp;'4a Interface to NNB-R-Tool'!F53&amp;"0101-"&amp;'4a Interface to NNB-R-Tool'!F53&amp;"1231"&amp;","&amp;'4a Interface to NNB-R-Tool'!G53&amp;","&amp;'4a Interface to NNB-R-Tool'!H53&amp;","&amp;'4a Interface to NNB-R-Tool'!I53&amp;","&amp;'4a Interface to NNB-R-Tool'!J53</f>
        <v>AG.SM,FS.OL,Overland flow,Nmix,1.25,20180101-20181231,text,N wasted,Germany,AG.SM-FS.OL-Overland flow</v>
      </c>
    </row>
    <row r="54" spans="1:1" x14ac:dyDescent="0.25">
      <c r="A54" s="12" t="str">
        <f>'4a Interface to NNB-R-Tool'!A54&amp;","&amp;'4a Interface to NNB-R-Tool'!B54&amp;","&amp;'4a Interface to NNB-R-Tool'!C54&amp;","&amp;'4a Interface to NNB-R-Tool'!D54&amp;","&amp;'4a Interface to NNB-R-Tool'!E54&amp;","&amp;'4a Interface to NNB-R-Tool'!F54&amp;"0101-"&amp;'4a Interface to NNB-R-Tool'!F54&amp;"1231"&amp;","&amp;'4a Interface to NNB-R-Tool'!G54&amp;","&amp;'4a Interface to NNB-R-Tool'!H54&amp;","&amp;'4a Interface to NNB-R-Tool'!I54&amp;","&amp;'4a Interface to NNB-R-Tool'!J54</f>
        <v>AG.SM,FS.WL,Overland flow,Nmix,1.25,20180101-20181231,text,N wasted,Germany,AG.SM-FS.WL-Overland flow</v>
      </c>
    </row>
    <row r="55" spans="1:1" x14ac:dyDescent="0.25">
      <c r="A55" s="12" t="str">
        <f>'4a Interface to NNB-R-Tool'!A55&amp;","&amp;'4a Interface to NNB-R-Tool'!B55&amp;","&amp;'4a Interface to NNB-R-Tool'!C55&amp;","&amp;'4a Interface to NNB-R-Tool'!D55&amp;","&amp;'4a Interface to NNB-R-Tool'!E55&amp;","&amp;'4a Interface to NNB-R-Tool'!F55&amp;"0101-"&amp;'4a Interface to NNB-R-Tool'!F55&amp;"1231"&amp;","&amp;'4a Interface to NNB-R-Tool'!G55&amp;","&amp;'4a Interface to NNB-R-Tool'!H55&amp;","&amp;'4a Interface to NNB-R-Tool'!I55&amp;","&amp;'4a Interface to NNB-R-Tool'!J55</f>
        <v>AG.SM,AT.AT,Emissions,NH3,1.25,20180101-20181231,text,N wasted,Germany,AG.SM-AT.AT-Emissions</v>
      </c>
    </row>
    <row r="56" spans="1:1" x14ac:dyDescent="0.25">
      <c r="A56" s="12" t="str">
        <f>'4a Interface to NNB-R-Tool'!A56&amp;","&amp;'4a Interface to NNB-R-Tool'!B56&amp;","&amp;'4a Interface to NNB-R-Tool'!C56&amp;","&amp;'4a Interface to NNB-R-Tool'!D56&amp;","&amp;'4a Interface to NNB-R-Tool'!E56&amp;","&amp;'4a Interface to NNB-R-Tool'!F56&amp;"0101-"&amp;'4a Interface to NNB-R-Tool'!F56&amp;"1231"&amp;","&amp;'4a Interface to NNB-R-Tool'!G56&amp;","&amp;'4a Interface to NNB-R-Tool'!H56&amp;","&amp;'4a Interface to NNB-R-Tool'!I56&amp;","&amp;'4a Interface to NNB-R-Tool'!J56</f>
        <v>AG.SM,AT.AT,Emissions,N2O,1.25,20180101-20181231,text,N wasted,Germany,AG.SM-AT.AT-Emissions</v>
      </c>
    </row>
    <row r="57" spans="1:1" x14ac:dyDescent="0.25">
      <c r="A57" s="12" t="str">
        <f>'4a Interface to NNB-R-Tool'!A57&amp;","&amp;'4a Interface to NNB-R-Tool'!B57&amp;","&amp;'4a Interface to NNB-R-Tool'!C57&amp;","&amp;'4a Interface to NNB-R-Tool'!D57&amp;","&amp;'4a Interface to NNB-R-Tool'!E57&amp;","&amp;'4a Interface to NNB-R-Tool'!F57&amp;"0101-"&amp;'4a Interface to NNB-R-Tool'!F57&amp;"1231"&amp;","&amp;'4a Interface to NNB-R-Tool'!G57&amp;","&amp;'4a Interface to NNB-R-Tool'!H57&amp;","&amp;'4a Interface to NNB-R-Tool'!I57&amp;","&amp;'4a Interface to NNB-R-Tool'!J57</f>
        <v>AG.SM,AT.AT,Emissions,NOx,1.25,20180101-20181231,text,N wasted,Germany,AG.SM-AT.AT-Emissions</v>
      </c>
    </row>
    <row r="58" spans="1:1" x14ac:dyDescent="0.25">
      <c r="A58" s="12" t="str">
        <f>'4a Interface to NNB-R-Tool'!A58&amp;","&amp;'4a Interface to NNB-R-Tool'!B58&amp;","&amp;'4a Interface to NNB-R-Tool'!C58&amp;","&amp;'4a Interface to NNB-R-Tool'!D58&amp;","&amp;'4a Interface to NNB-R-Tool'!E58&amp;","&amp;'4a Interface to NNB-R-Tool'!F58&amp;"0101-"&amp;'4a Interface to NNB-R-Tool'!F58&amp;"1231"&amp;","&amp;'4a Interface to NNB-R-Tool'!G58&amp;","&amp;'4a Interface to NNB-R-Tool'!H58&amp;","&amp;'4a Interface to NNB-R-Tool'!I58&amp;","&amp;'4a Interface to NNB-R-Tool'!J58</f>
        <v>AG.SM,AT.AT,Emissions,N2,1.25,20180101-20181231,text,N wasted,Germany,AG.SM-AT.AT-Emissions</v>
      </c>
    </row>
    <row r="59" spans="1:1" x14ac:dyDescent="0.25">
      <c r="A59" s="12" t="str">
        <f>'4a Interface to NNB-R-Tool'!A59&amp;","&amp;'4a Interface to NNB-R-Tool'!B59&amp;","&amp;'4a Interface to NNB-R-Tool'!C59&amp;","&amp;'4a Interface to NNB-R-Tool'!D59&amp;","&amp;'4a Interface to NNB-R-Tool'!E59&amp;","&amp;'4a Interface to NNB-R-Tool'!F59&amp;"0101-"&amp;'4a Interface to NNB-R-Tool'!F59&amp;"1231"&amp;","&amp;'4a Interface to NNB-R-Tool'!G59&amp;","&amp;'4a Interface to NNB-R-Tool'!H59&amp;","&amp;'4a Interface to NNB-R-Tool'!I59&amp;","&amp;'4a Interface to NNB-R-Tool'!J59</f>
        <v>AG.SM,HY.GW,Leaching,Nmix,1.25,20180101-20181231,text,N wasted,Germany,AG.SM-HY.GW-Leaching</v>
      </c>
    </row>
    <row r="60" spans="1:1" x14ac:dyDescent="0.25">
      <c r="A60" s="12" t="str">
        <f>'4a Interface to NNB-R-Tool'!A60&amp;","&amp;'4a Interface to NNB-R-Tool'!B60&amp;","&amp;'4a Interface to NNB-R-Tool'!C60&amp;","&amp;'4a Interface to NNB-R-Tool'!D60&amp;","&amp;'4a Interface to NNB-R-Tool'!E60&amp;","&amp;'4a Interface to NNB-R-Tool'!F60&amp;"0101-"&amp;'4a Interface to NNB-R-Tool'!F60&amp;"1231"&amp;","&amp;'4a Interface to NNB-R-Tool'!G60&amp;","&amp;'4a Interface to NNB-R-Tool'!H60&amp;","&amp;'4a Interface to NNB-R-Tool'!I60&amp;","&amp;'4a Interface to NNB-R-Tool'!J60</f>
        <v>AG.SM,HY.SW,Overland flow,Nmix,1.25,20180101-20181231,text,N wasted,Germany,AG.SM-HY.SW-Overland flow</v>
      </c>
    </row>
    <row r="61" spans="1:1" x14ac:dyDescent="0.25">
      <c r="A61" s="12" t="str">
        <f>'4a Interface to NNB-R-Tool'!A61&amp;","&amp;'4a Interface to NNB-R-Tool'!B61&amp;","&amp;'4a Interface to NNB-R-Tool'!C61&amp;","&amp;'4a Interface to NNB-R-Tool'!D61&amp;","&amp;'4a Interface to NNB-R-Tool'!E61&amp;","&amp;'4a Interface to NNB-R-Tool'!F61&amp;"0101-"&amp;'4a Interface to NNB-R-Tool'!F61&amp;"1231"&amp;","&amp;'4a Interface to NNB-R-Tool'!G61&amp;","&amp;'4a Interface to NNB-R-Tool'!H61&amp;","&amp;'4a Interface to NNB-R-Tool'!I61&amp;","&amp;'4a Interface to NNB-R-Tool'!J61</f>
        <v>AG.MM,MP.FP,Animal products,Nmix,1.25,20180101-20181231,text,useful output,Germany,AG.MM-MP.FP-Animal products</v>
      </c>
    </row>
    <row r="62" spans="1:1" x14ac:dyDescent="0.25">
      <c r="A62" s="12" t="str">
        <f>'4a Interface to NNB-R-Tool'!A62&amp;","&amp;'4a Interface to NNB-R-Tool'!B62&amp;","&amp;'4a Interface to NNB-R-Tool'!C62&amp;","&amp;'4a Interface to NNB-R-Tool'!D62&amp;","&amp;'4a Interface to NNB-R-Tool'!E62&amp;","&amp;'4a Interface to NNB-R-Tool'!F62&amp;"0101-"&amp;'4a Interface to NNB-R-Tool'!F62&amp;"1231"&amp;","&amp;'4a Interface to NNB-R-Tool'!G62&amp;","&amp;'4a Interface to NNB-R-Tool'!H62&amp;","&amp;'4a Interface to NNB-R-Tool'!I62&amp;","&amp;'4a Interface to NNB-R-Tool'!J62</f>
        <v>AG.MM,MP.OP,Non-edible animal products,Nmix,1.25,20180101-20181231,text,useful output,Germany,AG.MM-MP.OP-Non-edible animal products</v>
      </c>
    </row>
    <row r="63" spans="1:1" x14ac:dyDescent="0.25">
      <c r="A63" s="12" t="str">
        <f>'4a Interface to NNB-R-Tool'!A63&amp;","&amp;'4a Interface to NNB-R-Tool'!B63&amp;","&amp;'4a Interface to NNB-R-Tool'!C63&amp;","&amp;'4a Interface to NNB-R-Tool'!D63&amp;","&amp;'4a Interface to NNB-R-Tool'!E63&amp;","&amp;'4a Interface to NNB-R-Tool'!F63&amp;"0101-"&amp;'4a Interface to NNB-R-Tool'!F63&amp;"1231"&amp;","&amp;'4a Interface to NNB-R-Tool'!G63&amp;","&amp;'4a Interface to NNB-R-Tool'!H63&amp;","&amp;'4a Interface to NNB-R-Tool'!I63&amp;","&amp;'4a Interface to NNB-R-Tool'!J63</f>
        <v>AG.MM,AG.SM,Manure application,Nmix,1.25,20180101-20181231,text,recycling,Germany,AG.MM-AG.SM-Manure application</v>
      </c>
    </row>
    <row r="64" spans="1:1" x14ac:dyDescent="0.25">
      <c r="A64" s="12" t="str">
        <f>'4a Interface to NNB-R-Tool'!A64&amp;","&amp;'4a Interface to NNB-R-Tool'!B64&amp;","&amp;'4a Interface to NNB-R-Tool'!C64&amp;","&amp;'4a Interface to NNB-R-Tool'!D64&amp;","&amp;'4a Interface to NNB-R-Tool'!E64&amp;","&amp;'4a Interface to NNB-R-Tool'!F64&amp;"0101-"&amp;'4a Interface to NNB-R-Tool'!F64&amp;"1231"&amp;","&amp;'4a Interface to NNB-R-Tool'!G64&amp;","&amp;'4a Interface to NNB-R-Tool'!H64&amp;","&amp;'4a Interface to NNB-R-Tool'!I64&amp;","&amp;'4a Interface to NNB-R-Tool'!J64</f>
        <v>AG.MM,AG.BC,Manure for biofuel production,Nmix,1.25,20180101-20181231,text,recycling,Germany,AG.MM-AG.BC-Manure for biofuel production</v>
      </c>
    </row>
    <row r="65" spans="1:1" x14ac:dyDescent="0.25">
      <c r="A65" s="12" t="str">
        <f>'4a Interface to NNB-R-Tool'!A65&amp;","&amp;'4a Interface to NNB-R-Tool'!B65&amp;","&amp;'4a Interface to NNB-R-Tool'!C65&amp;","&amp;'4a Interface to NNB-R-Tool'!D65&amp;","&amp;'4a Interface to NNB-R-Tool'!E65&amp;","&amp;'4a Interface to NNB-R-Tool'!F65&amp;"0101-"&amp;'4a Interface to NNB-R-Tool'!F65&amp;"1231"&amp;","&amp;'4a Interface to NNB-R-Tool'!G65&amp;","&amp;'4a Interface to NNB-R-Tool'!H65&amp;","&amp;'4a Interface to NNB-R-Tool'!I65&amp;","&amp;'4a Interface to NNB-R-Tool'!J65</f>
        <v>AG.MM,AT.AT,Emissions,NH3,1.25,20180101-20181231,text,N wasted,Germany,AG.MM-AT.AT-Emissions</v>
      </c>
    </row>
    <row r="66" spans="1:1" x14ac:dyDescent="0.25">
      <c r="A66" s="12" t="str">
        <f>'4a Interface to NNB-R-Tool'!A66&amp;","&amp;'4a Interface to NNB-R-Tool'!B66&amp;","&amp;'4a Interface to NNB-R-Tool'!C66&amp;","&amp;'4a Interface to NNB-R-Tool'!D66&amp;","&amp;'4a Interface to NNB-R-Tool'!E66&amp;","&amp;'4a Interface to NNB-R-Tool'!F66&amp;"0101-"&amp;'4a Interface to NNB-R-Tool'!F66&amp;"1231"&amp;","&amp;'4a Interface to NNB-R-Tool'!G66&amp;","&amp;'4a Interface to NNB-R-Tool'!H66&amp;","&amp;'4a Interface to NNB-R-Tool'!I66&amp;","&amp;'4a Interface to NNB-R-Tool'!J66</f>
        <v>AG.MM,AT.AT,Emissions,N2O,1.25,20180101-20181231,text,N wasted,Germany,AG.MM-AT.AT-Emissions</v>
      </c>
    </row>
    <row r="67" spans="1:1" x14ac:dyDescent="0.25">
      <c r="A67" s="12" t="str">
        <f>'4a Interface to NNB-R-Tool'!A67&amp;","&amp;'4a Interface to NNB-R-Tool'!B67&amp;","&amp;'4a Interface to NNB-R-Tool'!C67&amp;","&amp;'4a Interface to NNB-R-Tool'!D67&amp;","&amp;'4a Interface to NNB-R-Tool'!E67&amp;","&amp;'4a Interface to NNB-R-Tool'!F67&amp;"0101-"&amp;'4a Interface to NNB-R-Tool'!F67&amp;"1231"&amp;","&amp;'4a Interface to NNB-R-Tool'!G67&amp;","&amp;'4a Interface to NNB-R-Tool'!H67&amp;","&amp;'4a Interface to NNB-R-Tool'!I67&amp;","&amp;'4a Interface to NNB-R-Tool'!J67</f>
        <v>AG.MM,AT.AT,Emissions,NOx,1.25,20180101-20181231,text,N wasted,Germany,AG.MM-AT.AT-Emissions</v>
      </c>
    </row>
    <row r="68" spans="1:1" x14ac:dyDescent="0.25">
      <c r="A68" s="12" t="str">
        <f>'4a Interface to NNB-R-Tool'!A68&amp;","&amp;'4a Interface to NNB-R-Tool'!B68&amp;","&amp;'4a Interface to NNB-R-Tool'!C68&amp;","&amp;'4a Interface to NNB-R-Tool'!D68&amp;","&amp;'4a Interface to NNB-R-Tool'!E68&amp;","&amp;'4a Interface to NNB-R-Tool'!F68&amp;"0101-"&amp;'4a Interface to NNB-R-Tool'!F68&amp;"1231"&amp;","&amp;'4a Interface to NNB-R-Tool'!G68&amp;","&amp;'4a Interface to NNB-R-Tool'!H68&amp;","&amp;'4a Interface to NNB-R-Tool'!I68&amp;","&amp;'4a Interface to NNB-R-Tool'!J68</f>
        <v>AG.MM,HY.GW,Leaching,Nmix,1.25,20180101-20181231,text,N wasted,Germany,AG.MM-HY.GW-Leaching</v>
      </c>
    </row>
    <row r="69" spans="1:1" x14ac:dyDescent="0.25">
      <c r="A69" s="12" t="str">
        <f>'4a Interface to NNB-R-Tool'!A69&amp;","&amp;'4a Interface to NNB-R-Tool'!B69&amp;","&amp;'4a Interface to NNB-R-Tool'!C69&amp;","&amp;'4a Interface to NNB-R-Tool'!D69&amp;","&amp;'4a Interface to NNB-R-Tool'!E69&amp;","&amp;'4a Interface to NNB-R-Tool'!F69&amp;"0101-"&amp;'4a Interface to NNB-R-Tool'!F69&amp;"1231"&amp;","&amp;'4a Interface to NNB-R-Tool'!G69&amp;","&amp;'4a Interface to NNB-R-Tool'!H69&amp;","&amp;'4a Interface to NNB-R-Tool'!I69&amp;","&amp;'4a Interface to NNB-R-Tool'!J69</f>
        <v>AG.MM,RW.RW,Live animal export,Nmix,1.25,20180101-20181231,text,useful output,Germany,AG.MM-RW.RW-Live animal export</v>
      </c>
    </row>
    <row r="70" spans="1:1" x14ac:dyDescent="0.25">
      <c r="A70" s="12" t="str">
        <f>'4a Interface to NNB-R-Tool'!A70&amp;","&amp;'4a Interface to NNB-R-Tool'!B70&amp;","&amp;'4a Interface to NNB-R-Tool'!C70&amp;","&amp;'4a Interface to NNB-R-Tool'!D70&amp;","&amp;'4a Interface to NNB-R-Tool'!E70&amp;","&amp;'4a Interface to NNB-R-Tool'!F70&amp;"0101-"&amp;'4a Interface to NNB-R-Tool'!F70&amp;"1231"&amp;","&amp;'4a Interface to NNB-R-Tool'!G70&amp;","&amp;'4a Interface to NNB-R-Tool'!H70&amp;","&amp;'4a Interface to NNB-R-Tool'!I70&amp;","&amp;'4a Interface to NNB-R-Tool'!J70</f>
        <v>AG.MM,RW.RW,Manure export,Nmix,1.25,20180101-20181231,text,N wasted,Germany,AG.MM-RW.RW-Manure export</v>
      </c>
    </row>
    <row r="71" spans="1:1" x14ac:dyDescent="0.25">
      <c r="A71" s="12" t="str">
        <f>'4a Interface to NNB-R-Tool'!A71&amp;","&amp;'4a Interface to NNB-R-Tool'!B71&amp;","&amp;'4a Interface to NNB-R-Tool'!C71&amp;","&amp;'4a Interface to NNB-R-Tool'!D71&amp;","&amp;'4a Interface to NNB-R-Tool'!E71&amp;","&amp;'4a Interface to NNB-R-Tool'!F71&amp;"0101-"&amp;'4a Interface to NNB-R-Tool'!F71&amp;"1231"&amp;","&amp;'4a Interface to NNB-R-Tool'!G71&amp;","&amp;'4a Interface to NNB-R-Tool'!H71&amp;","&amp;'4a Interface to NNB-R-Tool'!I71&amp;","&amp;'4a Interface to NNB-R-Tool'!J71</f>
        <v>AG.BC,EF.IC,Biofuels,Nmix,1.25,20180101-20181231,text,useful output,Germany,AG.BC-EF.IC-Biofuels</v>
      </c>
    </row>
    <row r="72" spans="1:1" x14ac:dyDescent="0.25">
      <c r="A72" s="12" t="str">
        <f>'4a Interface to NNB-R-Tool'!A72&amp;","&amp;'4a Interface to NNB-R-Tool'!B72&amp;","&amp;'4a Interface to NNB-R-Tool'!C72&amp;","&amp;'4a Interface to NNB-R-Tool'!D72&amp;","&amp;'4a Interface to NNB-R-Tool'!E72&amp;","&amp;'4a Interface to NNB-R-Tool'!F72&amp;"0101-"&amp;'4a Interface to NNB-R-Tool'!F72&amp;"1231"&amp;","&amp;'4a Interface to NNB-R-Tool'!G72&amp;","&amp;'4a Interface to NNB-R-Tool'!H72&amp;","&amp;'4a Interface to NNB-R-Tool'!I72&amp;","&amp;'4a Interface to NNB-R-Tool'!J72</f>
        <v>AG.BC,EF.TR,Biofuels,Nmix,1.25,20180101-20181231,text,useful output,Germany,AG.BC-EF.TR-Biofuels</v>
      </c>
    </row>
    <row r="73" spans="1:1" x14ac:dyDescent="0.25">
      <c r="A73" s="12" t="str">
        <f>'4a Interface to NNB-R-Tool'!A73&amp;","&amp;'4a Interface to NNB-R-Tool'!B73&amp;","&amp;'4a Interface to NNB-R-Tool'!C73&amp;","&amp;'4a Interface to NNB-R-Tool'!D73&amp;","&amp;'4a Interface to NNB-R-Tool'!E73&amp;","&amp;'4a Interface to NNB-R-Tool'!F73&amp;"0101-"&amp;'4a Interface to NNB-R-Tool'!F73&amp;"1231"&amp;","&amp;'4a Interface to NNB-R-Tool'!G73&amp;","&amp;'4a Interface to NNB-R-Tool'!H73&amp;","&amp;'4a Interface to NNB-R-Tool'!I73&amp;","&amp;'4a Interface to NNB-R-Tool'!J73</f>
        <v>AG.BC,EF.OE,Biofuels,Nmix,1.25,20180101-20181231,text,useful output,Germany,AG.BC-EF.OE-Biofuels</v>
      </c>
    </row>
    <row r="74" spans="1:1" x14ac:dyDescent="0.25">
      <c r="A74" s="12" t="str">
        <f>'4a Interface to NNB-R-Tool'!A74&amp;","&amp;'4a Interface to NNB-R-Tool'!B74&amp;","&amp;'4a Interface to NNB-R-Tool'!C74&amp;","&amp;'4a Interface to NNB-R-Tool'!D74&amp;","&amp;'4a Interface to NNB-R-Tool'!E74&amp;","&amp;'4a Interface to NNB-R-Tool'!F74&amp;"0101-"&amp;'4a Interface to NNB-R-Tool'!F74&amp;"1231"&amp;","&amp;'4a Interface to NNB-R-Tool'!G74&amp;","&amp;'4a Interface to NNB-R-Tool'!H74&amp;","&amp;'4a Interface to NNB-R-Tool'!I74&amp;","&amp;'4a Interface to NNB-R-Tool'!J74</f>
        <v>AG.BC,AG.SM,Digestate fertilizer,Nmix,1.25,20180101-20181231,text,recycling,Germany,AG.BC-AG.SM-Digestate fertilizer</v>
      </c>
    </row>
    <row r="75" spans="1:1" x14ac:dyDescent="0.25">
      <c r="A75" s="12" t="str">
        <f>'4a Interface to NNB-R-Tool'!A75&amp;","&amp;'4a Interface to NNB-R-Tool'!B75&amp;","&amp;'4a Interface to NNB-R-Tool'!C75&amp;","&amp;'4a Interface to NNB-R-Tool'!D75&amp;","&amp;'4a Interface to NNB-R-Tool'!E75&amp;","&amp;'4a Interface to NNB-R-Tool'!F75&amp;"0101-"&amp;'4a Interface to NNB-R-Tool'!F75&amp;"1231"&amp;","&amp;'4a Interface to NNB-R-Tool'!G75&amp;","&amp;'4a Interface to NNB-R-Tool'!H75&amp;","&amp;'4a Interface to NNB-R-Tool'!I75&amp;","&amp;'4a Interface to NNB-R-Tool'!J75</f>
        <v>AG.BC,AG.SM,Compost for agriculture,Nmix,1.25,20180101-20181231,text,recycling,Germany,AG.BC-AG.SM-Compost for agriculture</v>
      </c>
    </row>
    <row r="76" spans="1:1" x14ac:dyDescent="0.25">
      <c r="A76" s="12" t="str">
        <f>'4a Interface to NNB-R-Tool'!A76&amp;","&amp;'4a Interface to NNB-R-Tool'!B76&amp;","&amp;'4a Interface to NNB-R-Tool'!C76&amp;","&amp;'4a Interface to NNB-R-Tool'!D76&amp;","&amp;'4a Interface to NNB-R-Tool'!E76&amp;","&amp;'4a Interface to NNB-R-Tool'!F76&amp;"0101-"&amp;'4a Interface to NNB-R-Tool'!F76&amp;"1231"&amp;","&amp;'4a Interface to NNB-R-Tool'!G76&amp;","&amp;'4a Interface to NNB-R-Tool'!H76&amp;","&amp;'4a Interface to NNB-R-Tool'!I76&amp;","&amp;'4a Interface to NNB-R-Tool'!J76</f>
        <v>AG.BC,AG.MM,Biofuels production residues,Nmix,1.25,20180101-20181231,text,recycling,Germany,AG.BC-AG.MM-Biofuels production residues</v>
      </c>
    </row>
    <row r="77" spans="1:1" x14ac:dyDescent="0.25">
      <c r="A77" s="12" t="str">
        <f>'4a Interface to NNB-R-Tool'!A77&amp;","&amp;'4a Interface to NNB-R-Tool'!B77&amp;","&amp;'4a Interface to NNB-R-Tool'!C77&amp;","&amp;'4a Interface to NNB-R-Tool'!D77&amp;","&amp;'4a Interface to NNB-R-Tool'!E77&amp;","&amp;'4a Interface to NNB-R-Tool'!F77&amp;"0101-"&amp;'4a Interface to NNB-R-Tool'!F77&amp;"1231"&amp;","&amp;'4a Interface to NNB-R-Tool'!G77&amp;","&amp;'4a Interface to NNB-R-Tool'!H77&amp;","&amp;'4a Interface to NNB-R-Tool'!I77&amp;","&amp;'4a Interface to NNB-R-Tool'!J77</f>
        <v>AG.BC,PR.WW,Wastewater,Nmix,1.25,20180101-20181231,text,N wasted,Germany,AG.BC-PR.WW-Wastewater</v>
      </c>
    </row>
    <row r="78" spans="1:1" x14ac:dyDescent="0.25">
      <c r="A78" s="12" t="str">
        <f>'4a Interface to NNB-R-Tool'!A78&amp;","&amp;'4a Interface to NNB-R-Tool'!B78&amp;","&amp;'4a Interface to NNB-R-Tool'!C78&amp;","&amp;'4a Interface to NNB-R-Tool'!D78&amp;","&amp;'4a Interface to NNB-R-Tool'!E78&amp;","&amp;'4a Interface to NNB-R-Tool'!F78&amp;"0101-"&amp;'4a Interface to NNB-R-Tool'!F78&amp;"1231"&amp;","&amp;'4a Interface to NNB-R-Tool'!G78&amp;","&amp;'4a Interface to NNB-R-Tool'!H78&amp;","&amp;'4a Interface to NNB-R-Tool'!I78&amp;","&amp;'4a Interface to NNB-R-Tool'!J78</f>
        <v>AG.BC,HS.HS,Compost for private gardens,Nmix,1.25,20180101-20181231,text,recycling,Germany,AG.BC-HS.HS-Compost for private gardens</v>
      </c>
    </row>
    <row r="79" spans="1:1" x14ac:dyDescent="0.25">
      <c r="A79" s="12" t="str">
        <f>'4a Interface to NNB-R-Tool'!A79&amp;","&amp;'4a Interface to NNB-R-Tool'!B79&amp;","&amp;'4a Interface to NNB-R-Tool'!C79&amp;","&amp;'4a Interface to NNB-R-Tool'!D79&amp;","&amp;'4a Interface to NNB-R-Tool'!E79&amp;","&amp;'4a Interface to NNB-R-Tool'!F79&amp;"0101-"&amp;'4a Interface to NNB-R-Tool'!F79&amp;"1231"&amp;","&amp;'4a Interface to NNB-R-Tool'!G79&amp;","&amp;'4a Interface to NNB-R-Tool'!H79&amp;","&amp;'4a Interface to NNB-R-Tool'!I79&amp;","&amp;'4a Interface to NNB-R-Tool'!J79</f>
        <v>AG.BC,AT.AT,Emissions,NOx,1.25,20180101-20181231,text,N wasted,Germany,AG.BC-AT.AT-Emissions</v>
      </c>
    </row>
    <row r="80" spans="1:1" x14ac:dyDescent="0.25">
      <c r="A80" s="12" t="str">
        <f>'4a Interface to NNB-R-Tool'!A80&amp;","&amp;'4a Interface to NNB-R-Tool'!B80&amp;","&amp;'4a Interface to NNB-R-Tool'!C80&amp;","&amp;'4a Interface to NNB-R-Tool'!D80&amp;","&amp;'4a Interface to NNB-R-Tool'!E80&amp;","&amp;'4a Interface to NNB-R-Tool'!F80&amp;"0101-"&amp;'4a Interface to NNB-R-Tool'!F80&amp;"1231"&amp;","&amp;'4a Interface to NNB-R-Tool'!G80&amp;","&amp;'4a Interface to NNB-R-Tool'!H80&amp;","&amp;'4a Interface to NNB-R-Tool'!I80&amp;","&amp;'4a Interface to NNB-R-Tool'!J80</f>
        <v>AG.BC,AT.AT,Emissions,N2O,1.25,20180101-20181231,text,N wasted,Germany,AG.BC-AT.AT-Emissions</v>
      </c>
    </row>
    <row r="81" spans="1:1" x14ac:dyDescent="0.25">
      <c r="A81" s="12" t="str">
        <f>'4a Interface to NNB-R-Tool'!A81&amp;","&amp;'4a Interface to NNB-R-Tool'!B81&amp;","&amp;'4a Interface to NNB-R-Tool'!C81&amp;","&amp;'4a Interface to NNB-R-Tool'!D81&amp;","&amp;'4a Interface to NNB-R-Tool'!E81&amp;","&amp;'4a Interface to NNB-R-Tool'!F81&amp;"0101-"&amp;'4a Interface to NNB-R-Tool'!F81&amp;"1231"&amp;","&amp;'4a Interface to NNB-R-Tool'!G81&amp;","&amp;'4a Interface to NNB-R-Tool'!H81&amp;","&amp;'4a Interface to NNB-R-Tool'!I81&amp;","&amp;'4a Interface to NNB-R-Tool'!J81</f>
        <v>AG.BC,AT.AT,Emissions,NH3,1.25,20180101-20181231,text,N wasted,Germany,AG.BC-AT.AT-Emissions</v>
      </c>
    </row>
    <row r="82" spans="1:1" x14ac:dyDescent="0.25">
      <c r="A82" s="12" t="str">
        <f>'4a Interface to NNB-R-Tool'!A82&amp;","&amp;'4a Interface to NNB-R-Tool'!B82&amp;","&amp;'4a Interface to NNB-R-Tool'!C82&amp;","&amp;'4a Interface to NNB-R-Tool'!D82&amp;","&amp;'4a Interface to NNB-R-Tool'!E82&amp;","&amp;'4a Interface to NNB-R-Tool'!F82&amp;"0101-"&amp;'4a Interface to NNB-R-Tool'!F82&amp;"1231"&amp;","&amp;'4a Interface to NNB-R-Tool'!G82&amp;","&amp;'4a Interface to NNB-R-Tool'!H82&amp;","&amp;'4a Interface to NNB-R-Tool'!I82&amp;","&amp;'4a Interface to NNB-R-Tool'!J82</f>
        <v>FS.FO,AT.AT,Emissions,N2,1.25,20180101-20181231,text,N wasted,Germany,FS.FO-AT.AT-Emissions</v>
      </c>
    </row>
    <row r="83" spans="1:1" x14ac:dyDescent="0.25">
      <c r="A83" s="12" t="str">
        <f>'4a Interface to NNB-R-Tool'!A83&amp;","&amp;'4a Interface to NNB-R-Tool'!B83&amp;","&amp;'4a Interface to NNB-R-Tool'!C83&amp;","&amp;'4a Interface to NNB-R-Tool'!D83&amp;","&amp;'4a Interface to NNB-R-Tool'!E83&amp;","&amp;'4a Interface to NNB-R-Tool'!F83&amp;"0101-"&amp;'4a Interface to NNB-R-Tool'!F83&amp;"1231"&amp;","&amp;'4a Interface to NNB-R-Tool'!G83&amp;","&amp;'4a Interface to NNB-R-Tool'!H83&amp;","&amp;'4a Interface to NNB-R-Tool'!I83&amp;","&amp;'4a Interface to NNB-R-Tool'!J83</f>
        <v>FS.FO,AT.AT,Emissions,N2O,1.25,20180101-20181231,text,N wasted,Germany,FS.FO-AT.AT-Emissions</v>
      </c>
    </row>
    <row r="84" spans="1:1" x14ac:dyDescent="0.25">
      <c r="A84" s="12" t="str">
        <f>'4a Interface to NNB-R-Tool'!A84&amp;","&amp;'4a Interface to NNB-R-Tool'!B84&amp;","&amp;'4a Interface to NNB-R-Tool'!C84&amp;","&amp;'4a Interface to NNB-R-Tool'!D84&amp;","&amp;'4a Interface to NNB-R-Tool'!E84&amp;","&amp;'4a Interface to NNB-R-Tool'!F84&amp;"0101-"&amp;'4a Interface to NNB-R-Tool'!F84&amp;"1231"&amp;","&amp;'4a Interface to NNB-R-Tool'!G84&amp;","&amp;'4a Interface to NNB-R-Tool'!H84&amp;","&amp;'4a Interface to NNB-R-Tool'!I84&amp;","&amp;'4a Interface to NNB-R-Tool'!J84</f>
        <v>FS.FO,AT.AT,Emissions,NOx,1.25,20180101-20181231,text,N wasted,Germany,FS.FO-AT.AT-Emissions</v>
      </c>
    </row>
    <row r="85" spans="1:1" x14ac:dyDescent="0.25">
      <c r="A85" s="12" t="str">
        <f>'4a Interface to NNB-R-Tool'!A85&amp;","&amp;'4a Interface to NNB-R-Tool'!B85&amp;","&amp;'4a Interface to NNB-R-Tool'!C85&amp;","&amp;'4a Interface to NNB-R-Tool'!D85&amp;","&amp;'4a Interface to NNB-R-Tool'!E85&amp;","&amp;'4a Interface to NNB-R-Tool'!F85&amp;"0101-"&amp;'4a Interface to NNB-R-Tool'!F85&amp;"1231"&amp;","&amp;'4a Interface to NNB-R-Tool'!G85&amp;","&amp;'4a Interface to NNB-R-Tool'!H85&amp;","&amp;'4a Interface to NNB-R-Tool'!I85&amp;","&amp;'4a Interface to NNB-R-Tool'!J85</f>
        <v>FS.FO,HY.GW,Leaching,Nmix,1.25,20180101-20181231,text,N wasted,Germany,FS.FO-HY.GW-Leaching</v>
      </c>
    </row>
    <row r="86" spans="1:1" x14ac:dyDescent="0.25">
      <c r="A86" s="12" t="str">
        <f>'4a Interface to NNB-R-Tool'!A86&amp;","&amp;'4a Interface to NNB-R-Tool'!B86&amp;","&amp;'4a Interface to NNB-R-Tool'!C86&amp;","&amp;'4a Interface to NNB-R-Tool'!D86&amp;","&amp;'4a Interface to NNB-R-Tool'!E86&amp;","&amp;'4a Interface to NNB-R-Tool'!F86&amp;"0101-"&amp;'4a Interface to NNB-R-Tool'!F86&amp;"1231"&amp;","&amp;'4a Interface to NNB-R-Tool'!G86&amp;","&amp;'4a Interface to NNB-R-Tool'!H86&amp;","&amp;'4a Interface to NNB-R-Tool'!I86&amp;","&amp;'4a Interface to NNB-R-Tool'!J86</f>
        <v>FS.FO,MP.OP,Industrial round wood,Nmix,1.25,20180101-20181231,text,useful output,Germany,FS.FO-MP.OP-Industrial round wood</v>
      </c>
    </row>
    <row r="87" spans="1:1" x14ac:dyDescent="0.25">
      <c r="A87" s="12" t="str">
        <f>'4a Interface to NNB-R-Tool'!A87&amp;","&amp;'4a Interface to NNB-R-Tool'!B87&amp;","&amp;'4a Interface to NNB-R-Tool'!C87&amp;","&amp;'4a Interface to NNB-R-Tool'!D87&amp;","&amp;'4a Interface to NNB-R-Tool'!E87&amp;","&amp;'4a Interface to NNB-R-Tool'!F87&amp;"0101-"&amp;'4a Interface to NNB-R-Tool'!F87&amp;"1231"&amp;","&amp;'4a Interface to NNB-R-Tool'!G87&amp;","&amp;'4a Interface to NNB-R-Tool'!H87&amp;","&amp;'4a Interface to NNB-R-Tool'!I87&amp;","&amp;'4a Interface to NNB-R-Tool'!J87</f>
        <v>FS.FO,EF.OE,Fuel wood for households,Nmix,1.25,20180101-20181231,text,useful output,Germany,FS.FO-EF.OE-Fuel wood for households</v>
      </c>
    </row>
    <row r="88" spans="1:1" x14ac:dyDescent="0.25">
      <c r="A88" s="12" t="str">
        <f>'4a Interface to NNB-R-Tool'!A88&amp;","&amp;'4a Interface to NNB-R-Tool'!B88&amp;","&amp;'4a Interface to NNB-R-Tool'!C88&amp;","&amp;'4a Interface to NNB-R-Tool'!D88&amp;","&amp;'4a Interface to NNB-R-Tool'!E88&amp;","&amp;'4a Interface to NNB-R-Tool'!F88&amp;"0101-"&amp;'4a Interface to NNB-R-Tool'!F88&amp;"1231"&amp;","&amp;'4a Interface to NNB-R-Tool'!G88&amp;","&amp;'4a Interface to NNB-R-Tool'!H88&amp;","&amp;'4a Interface to NNB-R-Tool'!I88&amp;","&amp;'4a Interface to NNB-R-Tool'!J88</f>
        <v>FS.FO,EF.IC,Fuel wood for industry,Nmix,1.25,20180101-20181231,text,useful output,Germany,FS.FO-EF.IC-Fuel wood for industry</v>
      </c>
    </row>
    <row r="89" spans="1:1" x14ac:dyDescent="0.25">
      <c r="A89" s="12" t="str">
        <f>'4a Interface to NNB-R-Tool'!A89&amp;","&amp;'4a Interface to NNB-R-Tool'!B89&amp;","&amp;'4a Interface to NNB-R-Tool'!C89&amp;","&amp;'4a Interface to NNB-R-Tool'!D89&amp;","&amp;'4a Interface to NNB-R-Tool'!E89&amp;","&amp;'4a Interface to NNB-R-Tool'!F89&amp;"0101-"&amp;'4a Interface to NNB-R-Tool'!F89&amp;"1231"&amp;","&amp;'4a Interface to NNB-R-Tool'!G89&amp;","&amp;'4a Interface to NNB-R-Tool'!H89&amp;","&amp;'4a Interface to NNB-R-Tool'!I89&amp;","&amp;'4a Interface to NNB-R-Tool'!J89</f>
        <v>FS.FO,EF.EC,Fuel wood for co-fired power plants,Nmix,1.25,20180101-20181231,text,useful output,Germany,FS.FO-EF.EC-Fuel wood for co-fired power plants</v>
      </c>
    </row>
    <row r="90" spans="1:1" x14ac:dyDescent="0.25">
      <c r="A90" s="12" t="str">
        <f>'4a Interface to NNB-R-Tool'!A90&amp;","&amp;'4a Interface to NNB-R-Tool'!B90&amp;","&amp;'4a Interface to NNB-R-Tool'!C90&amp;","&amp;'4a Interface to NNB-R-Tool'!D90&amp;","&amp;'4a Interface to NNB-R-Tool'!E90&amp;","&amp;'4a Interface to NNB-R-Tool'!F90&amp;"0101-"&amp;'4a Interface to NNB-R-Tool'!F90&amp;"1231"&amp;","&amp;'4a Interface to NNB-R-Tool'!G90&amp;","&amp;'4a Interface to NNB-R-Tool'!H90&amp;","&amp;'4a Interface to NNB-R-Tool'!I90&amp;","&amp;'4a Interface to NNB-R-Tool'!J90</f>
        <v>FS.OL,AT.AT,Emissions,N2,1.25,20180101-20181231,text,N wasted,Germany,FS.OL-AT.AT-Emissions</v>
      </c>
    </row>
    <row r="91" spans="1:1" x14ac:dyDescent="0.25">
      <c r="A91" s="12" t="str">
        <f>'4a Interface to NNB-R-Tool'!A91&amp;","&amp;'4a Interface to NNB-R-Tool'!B91&amp;","&amp;'4a Interface to NNB-R-Tool'!C91&amp;","&amp;'4a Interface to NNB-R-Tool'!D91&amp;","&amp;'4a Interface to NNB-R-Tool'!E91&amp;","&amp;'4a Interface to NNB-R-Tool'!F91&amp;"0101-"&amp;'4a Interface to NNB-R-Tool'!F91&amp;"1231"&amp;","&amp;'4a Interface to NNB-R-Tool'!G91&amp;","&amp;'4a Interface to NNB-R-Tool'!H91&amp;","&amp;'4a Interface to NNB-R-Tool'!I91&amp;","&amp;'4a Interface to NNB-R-Tool'!J91</f>
        <v>FS.OL,AT.AT,Emissions,N2O,1.25,20180101-20181231,text,N wasted,Germany,FS.OL-AT.AT-Emissions</v>
      </c>
    </row>
    <row r="92" spans="1:1" x14ac:dyDescent="0.25">
      <c r="A92" s="12" t="str">
        <f>'4a Interface to NNB-R-Tool'!A92&amp;","&amp;'4a Interface to NNB-R-Tool'!B92&amp;","&amp;'4a Interface to NNB-R-Tool'!C92&amp;","&amp;'4a Interface to NNB-R-Tool'!D92&amp;","&amp;'4a Interface to NNB-R-Tool'!E92&amp;","&amp;'4a Interface to NNB-R-Tool'!F92&amp;"0101-"&amp;'4a Interface to NNB-R-Tool'!F92&amp;"1231"&amp;","&amp;'4a Interface to NNB-R-Tool'!G92&amp;","&amp;'4a Interface to NNB-R-Tool'!H92&amp;","&amp;'4a Interface to NNB-R-Tool'!I92&amp;","&amp;'4a Interface to NNB-R-Tool'!J92</f>
        <v>FS.OL,AT.AT,Emissions,NOx,1.25,20180101-20181231,text,N wasted,Germany,FS.OL-AT.AT-Emissions</v>
      </c>
    </row>
    <row r="93" spans="1:1" x14ac:dyDescent="0.25">
      <c r="A93" s="12" t="str">
        <f>'4a Interface to NNB-R-Tool'!A93&amp;","&amp;'4a Interface to NNB-R-Tool'!B93&amp;","&amp;'4a Interface to NNB-R-Tool'!C93&amp;","&amp;'4a Interface to NNB-R-Tool'!D93&amp;","&amp;'4a Interface to NNB-R-Tool'!E93&amp;","&amp;'4a Interface to NNB-R-Tool'!F93&amp;"0101-"&amp;'4a Interface to NNB-R-Tool'!F93&amp;"1231"&amp;","&amp;'4a Interface to NNB-R-Tool'!G93&amp;","&amp;'4a Interface to NNB-R-Tool'!H93&amp;","&amp;'4a Interface to NNB-R-Tool'!I93&amp;","&amp;'4a Interface to NNB-R-Tool'!J93</f>
        <v>FS.OL,HY.GW,Leaching,Nmix,1.25,20180101-20181231,text,N wasted,Germany,FS.OL-HY.GW-Leaching</v>
      </c>
    </row>
    <row r="94" spans="1:1" x14ac:dyDescent="0.25">
      <c r="A94" s="12" t="str">
        <f>'4a Interface to NNB-R-Tool'!A94&amp;","&amp;'4a Interface to NNB-R-Tool'!B94&amp;","&amp;'4a Interface to NNB-R-Tool'!C94&amp;","&amp;'4a Interface to NNB-R-Tool'!D94&amp;","&amp;'4a Interface to NNB-R-Tool'!E94&amp;","&amp;'4a Interface to NNB-R-Tool'!F94&amp;"0101-"&amp;'4a Interface to NNB-R-Tool'!F94&amp;"1231"&amp;","&amp;'4a Interface to NNB-R-Tool'!G94&amp;","&amp;'4a Interface to NNB-R-Tool'!H94&amp;","&amp;'4a Interface to NNB-R-Tool'!I94&amp;","&amp;'4a Interface to NNB-R-Tool'!J94</f>
        <v>FS.WL,AT.AT,Emissions,N2,1.25,20180101-20181231,text,N wasted,Germany,FS.WL-AT.AT-Emissions</v>
      </c>
    </row>
    <row r="95" spans="1:1" x14ac:dyDescent="0.25">
      <c r="A95" s="12" t="str">
        <f>'4a Interface to NNB-R-Tool'!A95&amp;","&amp;'4a Interface to NNB-R-Tool'!B95&amp;","&amp;'4a Interface to NNB-R-Tool'!C95&amp;","&amp;'4a Interface to NNB-R-Tool'!D95&amp;","&amp;'4a Interface to NNB-R-Tool'!E95&amp;","&amp;'4a Interface to NNB-R-Tool'!F95&amp;"0101-"&amp;'4a Interface to NNB-R-Tool'!F95&amp;"1231"&amp;","&amp;'4a Interface to NNB-R-Tool'!G95&amp;","&amp;'4a Interface to NNB-R-Tool'!H95&amp;","&amp;'4a Interface to NNB-R-Tool'!I95&amp;","&amp;'4a Interface to NNB-R-Tool'!J95</f>
        <v>FS.WL,AT.AT,Emissions,N2O,1.25,20180101-20181231,text,N wasted,Germany,FS.WL-AT.AT-Emissions</v>
      </c>
    </row>
    <row r="96" spans="1:1" x14ac:dyDescent="0.25">
      <c r="A96" s="12" t="str">
        <f>'4a Interface to NNB-R-Tool'!A96&amp;","&amp;'4a Interface to NNB-R-Tool'!B96&amp;","&amp;'4a Interface to NNB-R-Tool'!C96&amp;","&amp;'4a Interface to NNB-R-Tool'!D96&amp;","&amp;'4a Interface to NNB-R-Tool'!E96&amp;","&amp;'4a Interface to NNB-R-Tool'!F96&amp;"0101-"&amp;'4a Interface to NNB-R-Tool'!F96&amp;"1231"&amp;","&amp;'4a Interface to NNB-R-Tool'!G96&amp;","&amp;'4a Interface to NNB-R-Tool'!H96&amp;","&amp;'4a Interface to NNB-R-Tool'!I96&amp;","&amp;'4a Interface to NNB-R-Tool'!J96</f>
        <v>FS.WL,AT.AT,Emissions,NOx,1.25,20180101-20181231,text,N wasted,Germany,FS.WL-AT.AT-Emissions</v>
      </c>
    </row>
    <row r="97" spans="1:1" x14ac:dyDescent="0.25">
      <c r="A97" s="12" t="str">
        <f>'4a Interface to NNB-R-Tool'!A97&amp;","&amp;'4a Interface to NNB-R-Tool'!B97&amp;","&amp;'4a Interface to NNB-R-Tool'!C97&amp;","&amp;'4a Interface to NNB-R-Tool'!D97&amp;","&amp;'4a Interface to NNB-R-Tool'!E97&amp;","&amp;'4a Interface to NNB-R-Tool'!F97&amp;"0101-"&amp;'4a Interface to NNB-R-Tool'!F97&amp;"1231"&amp;","&amp;'4a Interface to NNB-R-Tool'!G97&amp;","&amp;'4a Interface to NNB-R-Tool'!H97&amp;","&amp;'4a Interface to NNB-R-Tool'!I97&amp;","&amp;'4a Interface to NNB-R-Tool'!J97</f>
        <v xml:space="preserve">FS.WL,HY.GW,Leaching ,Nmix,1.25,20180101-20181231,text,N wasted,Germany,FS.WL-HY.GW-Leaching </v>
      </c>
    </row>
    <row r="98" spans="1:1" x14ac:dyDescent="0.25">
      <c r="A98" s="12" t="str">
        <f>'4a Interface to NNB-R-Tool'!A98&amp;","&amp;'4a Interface to NNB-R-Tool'!B98&amp;","&amp;'4a Interface to NNB-R-Tool'!C98&amp;","&amp;'4a Interface to NNB-R-Tool'!D98&amp;","&amp;'4a Interface to NNB-R-Tool'!E98&amp;","&amp;'4a Interface to NNB-R-Tool'!F98&amp;"0101-"&amp;'4a Interface to NNB-R-Tool'!F98&amp;"1231"&amp;","&amp;'4a Interface to NNB-R-Tool'!G98&amp;","&amp;'4a Interface to NNB-R-Tool'!H98&amp;","&amp;'4a Interface to NNB-R-Tool'!I98&amp;","&amp;'4a Interface to NNB-R-Tool'!J98</f>
        <v>PR.SO,EF.IC,Biofuels,Nmix,1.25,20180101-20181231,text,recycling,Germany,PR.SO-EF.IC-Biofuels</v>
      </c>
    </row>
    <row r="99" spans="1:1" x14ac:dyDescent="0.25">
      <c r="A99" s="12" t="str">
        <f>'4a Interface to NNB-R-Tool'!A99&amp;","&amp;'4a Interface to NNB-R-Tool'!B99&amp;","&amp;'4a Interface to NNB-R-Tool'!C99&amp;","&amp;'4a Interface to NNB-R-Tool'!D99&amp;","&amp;'4a Interface to NNB-R-Tool'!E99&amp;","&amp;'4a Interface to NNB-R-Tool'!F99&amp;"0101-"&amp;'4a Interface to NNB-R-Tool'!F99&amp;"1231"&amp;","&amp;'4a Interface to NNB-R-Tool'!G99&amp;","&amp;'4a Interface to NNB-R-Tool'!H99&amp;","&amp;'4a Interface to NNB-R-Tool'!I99&amp;","&amp;'4a Interface to NNB-R-Tool'!J99</f>
        <v>PR.SO,EF.TR,Biofuels,Nmix,1.25,20180101-20181231,text,recycling,Germany,PR.SO-EF.TR-Biofuels</v>
      </c>
    </row>
    <row r="100" spans="1:1" x14ac:dyDescent="0.25">
      <c r="A100" s="12" t="str">
        <f>'4a Interface to NNB-R-Tool'!A100&amp;","&amp;'4a Interface to NNB-R-Tool'!B100&amp;","&amp;'4a Interface to NNB-R-Tool'!C100&amp;","&amp;'4a Interface to NNB-R-Tool'!D100&amp;","&amp;'4a Interface to NNB-R-Tool'!E100&amp;","&amp;'4a Interface to NNB-R-Tool'!F100&amp;"0101-"&amp;'4a Interface to NNB-R-Tool'!F100&amp;"1231"&amp;","&amp;'4a Interface to NNB-R-Tool'!G100&amp;","&amp;'4a Interface to NNB-R-Tool'!H100&amp;","&amp;'4a Interface to NNB-R-Tool'!I100&amp;","&amp;'4a Interface to NNB-R-Tool'!J100</f>
        <v>PR.SO,EF.OE,Biofuels,Nmix,1.25,20180101-20181231,text,recycling,Germany,PR.SO-EF.OE-Biofuels</v>
      </c>
    </row>
    <row r="101" spans="1:1" x14ac:dyDescent="0.25">
      <c r="A101" s="12" t="str">
        <f>'4a Interface to NNB-R-Tool'!A101&amp;","&amp;'4a Interface to NNB-R-Tool'!B101&amp;","&amp;'4a Interface to NNB-R-Tool'!C101&amp;","&amp;'4a Interface to NNB-R-Tool'!D101&amp;","&amp;'4a Interface to NNB-R-Tool'!E101&amp;","&amp;'4a Interface to NNB-R-Tool'!F101&amp;"0101-"&amp;'4a Interface to NNB-R-Tool'!F101&amp;"1231"&amp;","&amp;'4a Interface to NNB-R-Tool'!G101&amp;","&amp;'4a Interface to NNB-R-Tool'!H101&amp;","&amp;'4a Interface to NNB-R-Tool'!I101&amp;","&amp;'4a Interface to NNB-R-Tool'!J101</f>
        <v>PR.SO,AG.SM,Compost for agriculture,Nmix,1.25,20180101-20181231,text,recycling,Germany,PR.SO-AG.SM-Compost for agriculture</v>
      </c>
    </row>
    <row r="102" spans="1:1" x14ac:dyDescent="0.25">
      <c r="A102" s="12" t="str">
        <f>'4a Interface to NNB-R-Tool'!A102&amp;","&amp;'4a Interface to NNB-R-Tool'!B102&amp;","&amp;'4a Interface to NNB-R-Tool'!C102&amp;","&amp;'4a Interface to NNB-R-Tool'!D102&amp;","&amp;'4a Interface to NNB-R-Tool'!E102&amp;","&amp;'4a Interface to NNB-R-Tool'!F102&amp;"0101-"&amp;'4a Interface to NNB-R-Tool'!F102&amp;"1231"&amp;","&amp;'4a Interface to NNB-R-Tool'!G102&amp;","&amp;'4a Interface to NNB-R-Tool'!H102&amp;","&amp;'4a Interface to NNB-R-Tool'!I102&amp;","&amp;'4a Interface to NNB-R-Tool'!J102</f>
        <v>PR.SO,PR.WW,Wastewater from landfills,Nmix,1.25,20180101-20181231,text,N wasted,Germany,PR.SO-PR.WW-Wastewater from landfills</v>
      </c>
    </row>
    <row r="103" spans="1:1" x14ac:dyDescent="0.25">
      <c r="A103" s="12" t="str">
        <f>'4a Interface to NNB-R-Tool'!A103&amp;","&amp;'4a Interface to NNB-R-Tool'!B103&amp;","&amp;'4a Interface to NNB-R-Tool'!C103&amp;","&amp;'4a Interface to NNB-R-Tool'!D103&amp;","&amp;'4a Interface to NNB-R-Tool'!E103&amp;","&amp;'4a Interface to NNB-R-Tool'!F103&amp;"0101-"&amp;'4a Interface to NNB-R-Tool'!F103&amp;"1231"&amp;","&amp;'4a Interface to NNB-R-Tool'!G103&amp;","&amp;'4a Interface to NNB-R-Tool'!H103&amp;","&amp;'4a Interface to NNB-R-Tool'!I103&amp;","&amp;'4a Interface to NNB-R-Tool'!J103</f>
        <v>PR.SO,PR.WW,Biofuels production wastewater,Nmix,1.25,20180101-20181231,text,N wasted,Germany,PR.SO-PR.WW-Biofuels production wastewater</v>
      </c>
    </row>
    <row r="104" spans="1:1" x14ac:dyDescent="0.25">
      <c r="A104" s="12" t="str">
        <f>'4a Interface to NNB-R-Tool'!A104&amp;","&amp;'4a Interface to NNB-R-Tool'!B104&amp;","&amp;'4a Interface to NNB-R-Tool'!C104&amp;","&amp;'4a Interface to NNB-R-Tool'!D104&amp;","&amp;'4a Interface to NNB-R-Tool'!E104&amp;","&amp;'4a Interface to NNB-R-Tool'!F104&amp;"0101-"&amp;'4a Interface to NNB-R-Tool'!F104&amp;"1231"&amp;","&amp;'4a Interface to NNB-R-Tool'!G104&amp;","&amp;'4a Interface to NNB-R-Tool'!H104&amp;","&amp;'4a Interface to NNB-R-Tool'!I104&amp;","&amp;'4a Interface to NNB-R-Tool'!J104</f>
        <v>PR.SO,HS.HS,Compost for private gardens,Nmix,1.25,20180101-20181231,text,recycling,Germany,PR.SO-HS.HS-Compost for private gardens</v>
      </c>
    </row>
    <row r="105" spans="1:1" x14ac:dyDescent="0.25">
      <c r="A105" s="12" t="str">
        <f>'4a Interface to NNB-R-Tool'!A105&amp;","&amp;'4a Interface to NNB-R-Tool'!B105&amp;","&amp;'4a Interface to NNB-R-Tool'!C105&amp;","&amp;'4a Interface to NNB-R-Tool'!D105&amp;","&amp;'4a Interface to NNB-R-Tool'!E105&amp;","&amp;'4a Interface to NNB-R-Tool'!F105&amp;"0101-"&amp;'4a Interface to NNB-R-Tool'!F105&amp;"1231"&amp;","&amp;'4a Interface to NNB-R-Tool'!G105&amp;","&amp;'4a Interface to NNB-R-Tool'!H105&amp;","&amp;'4a Interface to NNB-R-Tool'!I105&amp;","&amp;'4a Interface to NNB-R-Tool'!J105</f>
        <v>PR.SO,AT.AT,Emissions,NH3,1.25,20180101-20181231,text,N wasted,Germany,PR.SO-AT.AT-Emissions</v>
      </c>
    </row>
    <row r="106" spans="1:1" x14ac:dyDescent="0.25">
      <c r="A106" s="12" t="str">
        <f>'4a Interface to NNB-R-Tool'!A106&amp;","&amp;'4a Interface to NNB-R-Tool'!B106&amp;","&amp;'4a Interface to NNB-R-Tool'!C106&amp;","&amp;'4a Interface to NNB-R-Tool'!D106&amp;","&amp;'4a Interface to NNB-R-Tool'!E106&amp;","&amp;'4a Interface to NNB-R-Tool'!F106&amp;"0101-"&amp;'4a Interface to NNB-R-Tool'!F106&amp;"1231"&amp;","&amp;'4a Interface to NNB-R-Tool'!G106&amp;","&amp;'4a Interface to NNB-R-Tool'!H106&amp;","&amp;'4a Interface to NNB-R-Tool'!I106&amp;","&amp;'4a Interface to NNB-R-Tool'!J106</f>
        <v>PR.SO,AT.AT,Emissions,NOx,1.25,20180101-20181231,text,N wasted,Germany,PR.SO-AT.AT-Emissions</v>
      </c>
    </row>
    <row r="107" spans="1:1" x14ac:dyDescent="0.25">
      <c r="A107" s="12" t="str">
        <f>'4a Interface to NNB-R-Tool'!A107&amp;","&amp;'4a Interface to NNB-R-Tool'!B107&amp;","&amp;'4a Interface to NNB-R-Tool'!C107&amp;","&amp;'4a Interface to NNB-R-Tool'!D107&amp;","&amp;'4a Interface to NNB-R-Tool'!E107&amp;","&amp;'4a Interface to NNB-R-Tool'!F107&amp;"0101-"&amp;'4a Interface to NNB-R-Tool'!F107&amp;"1231"&amp;","&amp;'4a Interface to NNB-R-Tool'!G107&amp;","&amp;'4a Interface to NNB-R-Tool'!H107&amp;","&amp;'4a Interface to NNB-R-Tool'!I107&amp;","&amp;'4a Interface to NNB-R-Tool'!J107</f>
        <v>PR.SO,AT.AT,Emissions,N2O,1.25,20180101-20181231,text,N wasted,Germany,PR.SO-AT.AT-Emissions</v>
      </c>
    </row>
    <row r="108" spans="1:1" x14ac:dyDescent="0.25">
      <c r="A108" s="12" t="str">
        <f>'4a Interface to NNB-R-Tool'!A108&amp;","&amp;'4a Interface to NNB-R-Tool'!B108&amp;","&amp;'4a Interface to NNB-R-Tool'!C108&amp;","&amp;'4a Interface to NNB-R-Tool'!D108&amp;","&amp;'4a Interface to NNB-R-Tool'!E108&amp;","&amp;'4a Interface to NNB-R-Tool'!F108&amp;"0101-"&amp;'4a Interface to NNB-R-Tool'!F108&amp;"1231"&amp;","&amp;'4a Interface to NNB-R-Tool'!G108&amp;","&amp;'4a Interface to NNB-R-Tool'!H108&amp;","&amp;'4a Interface to NNB-R-Tool'!I108&amp;","&amp;'4a Interface to NNB-R-Tool'!J108</f>
        <v>PR.SO,HY.GW,Leaching,Nmix,1.25,20180101-20181231,text,N wasted,Germany,PR.SO-HY.GW-Leaching</v>
      </c>
    </row>
    <row r="109" spans="1:1" x14ac:dyDescent="0.25">
      <c r="A109" s="12" t="str">
        <f>'4a Interface to NNB-R-Tool'!A109&amp;","&amp;'4a Interface to NNB-R-Tool'!B109&amp;","&amp;'4a Interface to NNB-R-Tool'!C109&amp;","&amp;'4a Interface to NNB-R-Tool'!D109&amp;","&amp;'4a Interface to NNB-R-Tool'!E109&amp;","&amp;'4a Interface to NNB-R-Tool'!F109&amp;"0101-"&amp;'4a Interface to NNB-R-Tool'!F109&amp;"1231"&amp;","&amp;'4a Interface to NNB-R-Tool'!G109&amp;","&amp;'4a Interface to NNB-R-Tool'!H109&amp;","&amp;'4a Interface to NNB-R-Tool'!I109&amp;","&amp;'4a Interface to NNB-R-Tool'!J109</f>
        <v>PR.SO,RW.RW,Solid waste export,Nmix,1.25,20180101-20181231,text,N wasted,Germany,PR.SO-RW.RW-Solid waste export</v>
      </c>
    </row>
    <row r="110" spans="1:1" x14ac:dyDescent="0.25">
      <c r="A110" s="12" t="str">
        <f>'4a Interface to NNB-R-Tool'!A110&amp;","&amp;'4a Interface to NNB-R-Tool'!B110&amp;","&amp;'4a Interface to NNB-R-Tool'!C110&amp;","&amp;'4a Interface to NNB-R-Tool'!D110&amp;","&amp;'4a Interface to NNB-R-Tool'!E110&amp;","&amp;'4a Interface to NNB-R-Tool'!F110&amp;"0101-"&amp;'4a Interface to NNB-R-Tool'!F110&amp;"1231"&amp;","&amp;'4a Interface to NNB-R-Tool'!G110&amp;","&amp;'4a Interface to NNB-R-Tool'!H110&amp;","&amp;'4a Interface to NNB-R-Tool'!I110&amp;","&amp;'4a Interface to NNB-R-Tool'!J110</f>
        <v>PR.WW,AG.SM,Sewage sludge fertilizer,Nmix,1.25,20180101-20181231,text,recycling,Germany,PR.WW-AG.SM-Sewage sludge fertilizer</v>
      </c>
    </row>
    <row r="111" spans="1:1" x14ac:dyDescent="0.25">
      <c r="A111" s="12" t="str">
        <f>'4a Interface to NNB-R-Tool'!A111&amp;","&amp;'4a Interface to NNB-R-Tool'!B111&amp;","&amp;'4a Interface to NNB-R-Tool'!C111&amp;","&amp;'4a Interface to NNB-R-Tool'!D111&amp;","&amp;'4a Interface to NNB-R-Tool'!E111&amp;","&amp;'4a Interface to NNB-R-Tool'!F111&amp;"0101-"&amp;'4a Interface to NNB-R-Tool'!F111&amp;"1231"&amp;","&amp;'4a Interface to NNB-R-Tool'!G111&amp;","&amp;'4a Interface to NNB-R-Tool'!H111&amp;","&amp;'4a Interface to NNB-R-Tool'!I111&amp;","&amp;'4a Interface to NNB-R-Tool'!J111</f>
        <v>PR.WW,PR.SO,Sewage sludge incineration,Nmix,1.25,20180101-20181231,text,N wasted,Germany,PR.WW-PR.SO-Sewage sludge incineration</v>
      </c>
    </row>
    <row r="112" spans="1:1" x14ac:dyDescent="0.25">
      <c r="A112" s="12" t="str">
        <f>'4a Interface to NNB-R-Tool'!A112&amp;","&amp;'4a Interface to NNB-R-Tool'!B112&amp;","&amp;'4a Interface to NNB-R-Tool'!C112&amp;","&amp;'4a Interface to NNB-R-Tool'!D112&amp;","&amp;'4a Interface to NNB-R-Tool'!E112&amp;","&amp;'4a Interface to NNB-R-Tool'!F112&amp;"0101-"&amp;'4a Interface to NNB-R-Tool'!F112&amp;"1231"&amp;","&amp;'4a Interface to NNB-R-Tool'!G112&amp;","&amp;'4a Interface to NNB-R-Tool'!H112&amp;","&amp;'4a Interface to NNB-R-Tool'!I112&amp;","&amp;'4a Interface to NNB-R-Tool'!J112</f>
        <v>PR.WW,AT.AT,Emissions,NH3,1.25,20180101-20181231,text,N wasted,Germany,PR.WW-AT.AT-Emissions</v>
      </c>
    </row>
    <row r="113" spans="1:1" x14ac:dyDescent="0.25">
      <c r="A113" s="12" t="str">
        <f>'4a Interface to NNB-R-Tool'!A113&amp;","&amp;'4a Interface to NNB-R-Tool'!B113&amp;","&amp;'4a Interface to NNB-R-Tool'!C113&amp;","&amp;'4a Interface to NNB-R-Tool'!D113&amp;","&amp;'4a Interface to NNB-R-Tool'!E113&amp;","&amp;'4a Interface to NNB-R-Tool'!F113&amp;"0101-"&amp;'4a Interface to NNB-R-Tool'!F113&amp;"1231"&amp;","&amp;'4a Interface to NNB-R-Tool'!G113&amp;","&amp;'4a Interface to NNB-R-Tool'!H113&amp;","&amp;'4a Interface to NNB-R-Tool'!I113&amp;","&amp;'4a Interface to NNB-R-Tool'!J113</f>
        <v>PR.WW,AT.AT,Emissions,NOx,1.25,20180101-20181231,text,N wasted,Germany,PR.WW-AT.AT-Emissions</v>
      </c>
    </row>
    <row r="114" spans="1:1" x14ac:dyDescent="0.25">
      <c r="A114" s="12" t="str">
        <f>'4a Interface to NNB-R-Tool'!A114&amp;","&amp;'4a Interface to NNB-R-Tool'!B114&amp;","&amp;'4a Interface to NNB-R-Tool'!C114&amp;","&amp;'4a Interface to NNB-R-Tool'!D114&amp;","&amp;'4a Interface to NNB-R-Tool'!E114&amp;","&amp;'4a Interface to NNB-R-Tool'!F114&amp;"0101-"&amp;'4a Interface to NNB-R-Tool'!F114&amp;"1231"&amp;","&amp;'4a Interface to NNB-R-Tool'!G114&amp;","&amp;'4a Interface to NNB-R-Tool'!H114&amp;","&amp;'4a Interface to NNB-R-Tool'!I114&amp;","&amp;'4a Interface to NNB-R-Tool'!J114</f>
        <v>PR.WW,AT.AT,Emissions,N2O,1.25,20180101-20181231,text,N wasted,Germany,PR.WW-AT.AT-Emissions</v>
      </c>
    </row>
    <row r="115" spans="1:1" x14ac:dyDescent="0.25">
      <c r="A115" s="12" t="str">
        <f>'4a Interface to NNB-R-Tool'!A115&amp;","&amp;'4a Interface to NNB-R-Tool'!B115&amp;","&amp;'4a Interface to NNB-R-Tool'!C115&amp;","&amp;'4a Interface to NNB-R-Tool'!D115&amp;","&amp;'4a Interface to NNB-R-Tool'!E115&amp;","&amp;'4a Interface to NNB-R-Tool'!F115&amp;"0101-"&amp;'4a Interface to NNB-R-Tool'!F115&amp;"1231"&amp;","&amp;'4a Interface to NNB-R-Tool'!G115&amp;","&amp;'4a Interface to NNB-R-Tool'!H115&amp;","&amp;'4a Interface to NNB-R-Tool'!I115&amp;","&amp;'4a Interface to NNB-R-Tool'!J115</f>
        <v>PR.WW,AT.AT,Emissions,N2,1.25,20180101-20181231,text,N wasted,Germany,PR.WW-AT.AT-Emissions</v>
      </c>
    </row>
    <row r="116" spans="1:1" x14ac:dyDescent="0.25">
      <c r="A116" s="12" t="str">
        <f>'4a Interface to NNB-R-Tool'!A116&amp;","&amp;'4a Interface to NNB-R-Tool'!B116&amp;","&amp;'4a Interface to NNB-R-Tool'!C116&amp;","&amp;'4a Interface to NNB-R-Tool'!D116&amp;","&amp;'4a Interface to NNB-R-Tool'!E116&amp;","&amp;'4a Interface to NNB-R-Tool'!F116&amp;"0101-"&amp;'4a Interface to NNB-R-Tool'!F116&amp;"1231"&amp;","&amp;'4a Interface to NNB-R-Tool'!G116&amp;","&amp;'4a Interface to NNB-R-Tool'!H116&amp;","&amp;'4a Interface to NNB-R-Tool'!I116&amp;","&amp;'4a Interface to NNB-R-Tool'!J116</f>
        <v>PR.WW,HY.SW,Treated wastewater discharge,Nmix,1.25,20180101-20181231,text,N wasted,Germany,PR.WW-HY.SW-Treated wastewater discharge</v>
      </c>
    </row>
    <row r="117" spans="1:1" x14ac:dyDescent="0.25">
      <c r="A117" s="12" t="str">
        <f>'4a Interface to NNB-R-Tool'!A117&amp;","&amp;'4a Interface to NNB-R-Tool'!B117&amp;","&amp;'4a Interface to NNB-R-Tool'!C117&amp;","&amp;'4a Interface to NNB-R-Tool'!D117&amp;","&amp;'4a Interface to NNB-R-Tool'!E117&amp;","&amp;'4a Interface to NNB-R-Tool'!F117&amp;"0101-"&amp;'4a Interface to NNB-R-Tool'!F117&amp;"1231"&amp;","&amp;'4a Interface to NNB-R-Tool'!G117&amp;","&amp;'4a Interface to NNB-R-Tool'!H117&amp;","&amp;'4a Interface to NNB-R-Tool'!I117&amp;","&amp;'4a Interface to NNB-R-Tool'!J117</f>
        <v>PR.WW,HY.CW,Treated wastewater discharge,Nmix,1.25,20180101-20181231,text,N wasted,Germany,PR.WW-HY.CW-Treated wastewater discharge</v>
      </c>
    </row>
    <row r="118" spans="1:1" x14ac:dyDescent="0.25">
      <c r="A118" s="12" t="str">
        <f>'4a Interface to NNB-R-Tool'!A118&amp;","&amp;'4a Interface to NNB-R-Tool'!B118&amp;","&amp;'4a Interface to NNB-R-Tool'!C118&amp;","&amp;'4a Interface to NNB-R-Tool'!D118&amp;","&amp;'4a Interface to NNB-R-Tool'!E118&amp;","&amp;'4a Interface to NNB-R-Tool'!F118&amp;"0101-"&amp;'4a Interface to NNB-R-Tool'!F118&amp;"1231"&amp;","&amp;'4a Interface to NNB-R-Tool'!G118&amp;","&amp;'4a Interface to NNB-R-Tool'!H118&amp;","&amp;'4a Interface to NNB-R-Tool'!I118&amp;","&amp;'4a Interface to NNB-R-Tool'!J118</f>
        <v>HS.HS,MP.OP,Recycling,Nmix,1.25,20180101-20181231,text,recycling,Germany,HS.HS-MP.OP-Recycling</v>
      </c>
    </row>
    <row r="119" spans="1:1" x14ac:dyDescent="0.25">
      <c r="A119" s="12" t="str">
        <f>'4a Interface to NNB-R-Tool'!A119&amp;","&amp;'4a Interface to NNB-R-Tool'!B119&amp;","&amp;'4a Interface to NNB-R-Tool'!C119&amp;","&amp;'4a Interface to NNB-R-Tool'!D119&amp;","&amp;'4a Interface to NNB-R-Tool'!E119&amp;","&amp;'4a Interface to NNB-R-Tool'!F119&amp;"0101-"&amp;'4a Interface to NNB-R-Tool'!F119&amp;"1231"&amp;","&amp;'4a Interface to NNB-R-Tool'!G119&amp;","&amp;'4a Interface to NNB-R-Tool'!H119&amp;","&amp;'4a Interface to NNB-R-Tool'!I119&amp;","&amp;'4a Interface to NNB-R-Tool'!J119</f>
        <v>HS.HS,PR.SO,Organic waste biofuel substrate,Nmix,1.25,20180101-20181231,text,recycling,Germany,HS.HS-PR.SO-Organic waste biofuel substrate</v>
      </c>
    </row>
    <row r="120" spans="1:1" x14ac:dyDescent="0.25">
      <c r="A120" s="12" t="str">
        <f>'4a Interface to NNB-R-Tool'!A120&amp;","&amp;'4a Interface to NNB-R-Tool'!B120&amp;","&amp;'4a Interface to NNB-R-Tool'!C120&amp;","&amp;'4a Interface to NNB-R-Tool'!D120&amp;","&amp;'4a Interface to NNB-R-Tool'!E120&amp;","&amp;'4a Interface to NNB-R-Tool'!F120&amp;"0101-"&amp;'4a Interface to NNB-R-Tool'!F120&amp;"1231"&amp;","&amp;'4a Interface to NNB-R-Tool'!G120&amp;","&amp;'4a Interface to NNB-R-Tool'!H120&amp;","&amp;'4a Interface to NNB-R-Tool'!I120&amp;","&amp;'4a Interface to NNB-R-Tool'!J120</f>
        <v>HS.HS,PR.SO,Organic waste for composting,Nmix,1.25,20180101-20181231,text,recycling,Germany,HS.HS-PR.SO-Organic waste for composting</v>
      </c>
    </row>
    <row r="121" spans="1:1" x14ac:dyDescent="0.25">
      <c r="A121" s="12" t="str">
        <f>'4a Interface to NNB-R-Tool'!A121&amp;","&amp;'4a Interface to NNB-R-Tool'!B121&amp;","&amp;'4a Interface to NNB-R-Tool'!C121&amp;","&amp;'4a Interface to NNB-R-Tool'!D121&amp;","&amp;'4a Interface to NNB-R-Tool'!E121&amp;","&amp;'4a Interface to NNB-R-Tool'!F121&amp;"0101-"&amp;'4a Interface to NNB-R-Tool'!F121&amp;"1231"&amp;","&amp;'4a Interface to NNB-R-Tool'!G121&amp;","&amp;'4a Interface to NNB-R-Tool'!H121&amp;","&amp;'4a Interface to NNB-R-Tool'!I121&amp;","&amp;'4a Interface to NNB-R-Tool'!J121</f>
        <v>HS.HS,PR.SO,Household waste,Nmix,1.25,20180101-20181231,text,N wasted,Germany,HS.HS-PR.SO-Household waste</v>
      </c>
    </row>
    <row r="122" spans="1:1" x14ac:dyDescent="0.25">
      <c r="A122" s="12" t="str">
        <f>'4a Interface to NNB-R-Tool'!A122&amp;","&amp;'4a Interface to NNB-R-Tool'!B122&amp;","&amp;'4a Interface to NNB-R-Tool'!C122&amp;","&amp;'4a Interface to NNB-R-Tool'!D122&amp;","&amp;'4a Interface to NNB-R-Tool'!E122&amp;","&amp;'4a Interface to NNB-R-Tool'!F122&amp;"0101-"&amp;'4a Interface to NNB-R-Tool'!F122&amp;"1231"&amp;","&amp;'4a Interface to NNB-R-Tool'!G122&amp;","&amp;'4a Interface to NNB-R-Tool'!H122&amp;","&amp;'4a Interface to NNB-R-Tool'!I122&amp;","&amp;'4a Interface to NNB-R-Tool'!J122</f>
        <v>HS.HS,PR.WW,Municipal wastewater,Nmix,1.25,20180101-20181231,text,N wasted,Germany,HS.HS-PR.WW-Municipal wastewater</v>
      </c>
    </row>
    <row r="123" spans="1:1" x14ac:dyDescent="0.25">
      <c r="A123" s="12" t="str">
        <f>'4a Interface to NNB-R-Tool'!A123&amp;","&amp;'4a Interface to NNB-R-Tool'!B123&amp;","&amp;'4a Interface to NNB-R-Tool'!C123&amp;","&amp;'4a Interface to NNB-R-Tool'!D123&amp;","&amp;'4a Interface to NNB-R-Tool'!E123&amp;","&amp;'4a Interface to NNB-R-Tool'!F123&amp;"0101-"&amp;'4a Interface to NNB-R-Tool'!F123&amp;"1231"&amp;","&amp;'4a Interface to NNB-R-Tool'!G123&amp;","&amp;'4a Interface to NNB-R-Tool'!H123&amp;","&amp;'4a Interface to NNB-R-Tool'!I123&amp;","&amp;'4a Interface to NNB-R-Tool'!J123</f>
        <v>HS.HS,AT.AT,Emissions,NH3,1.25,20180101-20181231,text,N wasted,Germany,HS.HS-AT.AT-Emissions</v>
      </c>
    </row>
    <row r="124" spans="1:1" x14ac:dyDescent="0.25">
      <c r="A124" s="12" t="str">
        <f>'4a Interface to NNB-R-Tool'!A124&amp;","&amp;'4a Interface to NNB-R-Tool'!B124&amp;","&amp;'4a Interface to NNB-R-Tool'!C124&amp;","&amp;'4a Interface to NNB-R-Tool'!D124&amp;","&amp;'4a Interface to NNB-R-Tool'!E124&amp;","&amp;'4a Interface to NNB-R-Tool'!F124&amp;"0101-"&amp;'4a Interface to NNB-R-Tool'!F124&amp;"1231"&amp;","&amp;'4a Interface to NNB-R-Tool'!G124&amp;","&amp;'4a Interface to NNB-R-Tool'!H124&amp;","&amp;'4a Interface to NNB-R-Tool'!I124&amp;","&amp;'4a Interface to NNB-R-Tool'!J124</f>
        <v>HS.HS,AT.AT,LUC emissions,NH3,1.25,20180101-20181231,text,N wasted,Germany,HS.HS-AT.AT-LUC emissions</v>
      </c>
    </row>
    <row r="125" spans="1:1" x14ac:dyDescent="0.25">
      <c r="A125" s="12" t="str">
        <f>'4a Interface to NNB-R-Tool'!A125&amp;","&amp;'4a Interface to NNB-R-Tool'!B125&amp;","&amp;'4a Interface to NNB-R-Tool'!C125&amp;","&amp;'4a Interface to NNB-R-Tool'!D125&amp;","&amp;'4a Interface to NNB-R-Tool'!E125&amp;","&amp;'4a Interface to NNB-R-Tool'!F125&amp;"0101-"&amp;'4a Interface to NNB-R-Tool'!F125&amp;"1231"&amp;","&amp;'4a Interface to NNB-R-Tool'!G125&amp;","&amp;'4a Interface to NNB-R-Tool'!H125&amp;","&amp;'4a Interface to NNB-R-Tool'!I125&amp;","&amp;'4a Interface to NNB-R-Tool'!J125</f>
        <v>HS.HS,AT.AT,LUC emissions,NOx,1.25,20180101-20181231,text,N wasted,Germany,HS.HS-AT.AT-LUC emissions</v>
      </c>
    </row>
    <row r="126" spans="1:1" x14ac:dyDescent="0.25">
      <c r="A126" s="12" t="str">
        <f>'4a Interface to NNB-R-Tool'!A126&amp;","&amp;'4a Interface to NNB-R-Tool'!B126&amp;","&amp;'4a Interface to NNB-R-Tool'!C126&amp;","&amp;'4a Interface to NNB-R-Tool'!D126&amp;","&amp;'4a Interface to NNB-R-Tool'!E126&amp;","&amp;'4a Interface to NNB-R-Tool'!F126&amp;"0101-"&amp;'4a Interface to NNB-R-Tool'!F126&amp;"1231"&amp;","&amp;'4a Interface to NNB-R-Tool'!G126&amp;","&amp;'4a Interface to NNB-R-Tool'!H126&amp;","&amp;'4a Interface to NNB-R-Tool'!I126&amp;","&amp;'4a Interface to NNB-R-Tool'!J126</f>
        <v>HS.HS,AT.AT,LUC emissions,N2O,1.25,20180101-20181231,text,N wasted,Germany,HS.HS-AT.AT-LUC emissions</v>
      </c>
    </row>
    <row r="127" spans="1:1" x14ac:dyDescent="0.25">
      <c r="A127" s="12" t="str">
        <f>'4a Interface to NNB-R-Tool'!A127&amp;","&amp;'4a Interface to NNB-R-Tool'!B127&amp;","&amp;'4a Interface to NNB-R-Tool'!C127&amp;","&amp;'4a Interface to NNB-R-Tool'!D127&amp;","&amp;'4a Interface to NNB-R-Tool'!E127&amp;","&amp;'4a Interface to NNB-R-Tool'!F127&amp;"0101-"&amp;'4a Interface to NNB-R-Tool'!F127&amp;"1231"&amp;","&amp;'4a Interface to NNB-R-Tool'!G127&amp;","&amp;'4a Interface to NNB-R-Tool'!H127&amp;","&amp;'4a Interface to NNB-R-Tool'!I127&amp;","&amp;'4a Interface to NNB-R-Tool'!J127</f>
        <v>HS.HS,HY.GW,Untreated wastewater,Nmix,1.25,20180101-20181231,text,N wasted,Germany,HS.HS-HY.GW-Untreated wastewater</v>
      </c>
    </row>
    <row r="128" spans="1:1" x14ac:dyDescent="0.25">
      <c r="A128" s="12" t="str">
        <f>'4a Interface to NNB-R-Tool'!A128&amp;","&amp;'4a Interface to NNB-R-Tool'!B128&amp;","&amp;'4a Interface to NNB-R-Tool'!C128&amp;","&amp;'4a Interface to NNB-R-Tool'!D128&amp;","&amp;'4a Interface to NNB-R-Tool'!E128&amp;","&amp;'4a Interface to NNB-R-Tool'!F128&amp;"0101-"&amp;'4a Interface to NNB-R-Tool'!F128&amp;"1231"&amp;","&amp;'4a Interface to NNB-R-Tool'!G128&amp;","&amp;'4a Interface to NNB-R-Tool'!H128&amp;","&amp;'4a Interface to NNB-R-Tool'!I128&amp;","&amp;'4a Interface to NNB-R-Tool'!J128</f>
        <v>HS.HS,HY.SW,Untreated wastewater,Nmix,1.25,20180101-20181231,text,N wasted,Germany,HS.HS-HY.SW-Untreated wastewater</v>
      </c>
    </row>
    <row r="129" spans="1:1" x14ac:dyDescent="0.25">
      <c r="A129" s="12" t="str">
        <f>'4a Interface to NNB-R-Tool'!A129&amp;","&amp;'4a Interface to NNB-R-Tool'!B129&amp;","&amp;'4a Interface to NNB-R-Tool'!C129&amp;","&amp;'4a Interface to NNB-R-Tool'!D129&amp;","&amp;'4a Interface to NNB-R-Tool'!E129&amp;","&amp;'4a Interface to NNB-R-Tool'!F129&amp;"0101-"&amp;'4a Interface to NNB-R-Tool'!F129&amp;"1231"&amp;","&amp;'4a Interface to NNB-R-Tool'!G129&amp;","&amp;'4a Interface to NNB-R-Tool'!H129&amp;","&amp;'4a Interface to NNB-R-Tool'!I129&amp;","&amp;'4a Interface to NNB-R-Tool'!J129</f>
        <v>HS.HS,HY.CW,Untreated wastewater,Nmix,1.25,20180101-20181231,text,N wasted,Germany,HS.HS-HY.CW-Untreated wastewater</v>
      </c>
    </row>
    <row r="130" spans="1:1" x14ac:dyDescent="0.25">
      <c r="A130" s="12" t="str">
        <f>'4a Interface to NNB-R-Tool'!A130&amp;","&amp;'4a Interface to NNB-R-Tool'!B130&amp;","&amp;'4a Interface to NNB-R-Tool'!C130&amp;","&amp;'4a Interface to NNB-R-Tool'!D130&amp;","&amp;'4a Interface to NNB-R-Tool'!E130&amp;","&amp;'4a Interface to NNB-R-Tool'!F130&amp;"0101-"&amp;'4a Interface to NNB-R-Tool'!F130&amp;"1231"&amp;","&amp;'4a Interface to NNB-R-Tool'!G130&amp;","&amp;'4a Interface to NNB-R-Tool'!H130&amp;","&amp;'4a Interface to NNB-R-Tool'!I130&amp;","&amp;'4a Interface to NNB-R-Tool'!J130</f>
        <v>AT.AT,EF.IC,Combustion N2 fixation,N2,1.25,20180101-20181231,text,-,Germany,AT.AT-EF.IC-Combustion N2 fixation</v>
      </c>
    </row>
    <row r="131" spans="1:1" x14ac:dyDescent="0.25">
      <c r="A131" s="12" t="str">
        <f>'4a Interface to NNB-R-Tool'!A131&amp;","&amp;'4a Interface to NNB-R-Tool'!B131&amp;","&amp;'4a Interface to NNB-R-Tool'!C131&amp;","&amp;'4a Interface to NNB-R-Tool'!D131&amp;","&amp;'4a Interface to NNB-R-Tool'!E131&amp;","&amp;'4a Interface to NNB-R-Tool'!F131&amp;"0101-"&amp;'4a Interface to NNB-R-Tool'!F131&amp;"1231"&amp;","&amp;'4a Interface to NNB-R-Tool'!G131&amp;","&amp;'4a Interface to NNB-R-Tool'!H131&amp;","&amp;'4a Interface to NNB-R-Tool'!I131&amp;","&amp;'4a Interface to NNB-R-Tool'!J131</f>
        <v>AT.AT,EF.OE,Combustion N2 fixation,N2,1.25,20180101-20181231,text,-,Germany,AT.AT-EF.OE-Combustion N2 fixation</v>
      </c>
    </row>
    <row r="132" spans="1:1" x14ac:dyDescent="0.25">
      <c r="A132" s="12" t="str">
        <f>'4a Interface to NNB-R-Tool'!A132&amp;","&amp;'4a Interface to NNB-R-Tool'!B132&amp;","&amp;'4a Interface to NNB-R-Tool'!C132&amp;","&amp;'4a Interface to NNB-R-Tool'!D132&amp;","&amp;'4a Interface to NNB-R-Tool'!E132&amp;","&amp;'4a Interface to NNB-R-Tool'!F132&amp;"0101-"&amp;'4a Interface to NNB-R-Tool'!F132&amp;"1231"&amp;","&amp;'4a Interface to NNB-R-Tool'!G132&amp;","&amp;'4a Interface to NNB-R-Tool'!H132&amp;","&amp;'4a Interface to NNB-R-Tool'!I132&amp;","&amp;'4a Interface to NNB-R-Tool'!J132</f>
        <v>AT.AT,EF.TR,Combustion N2 fixation,N2,1.25,20180101-20181231,text,-,Germany,AT.AT-EF.TR-Combustion N2 fixation</v>
      </c>
    </row>
    <row r="133" spans="1:1" x14ac:dyDescent="0.25">
      <c r="A133" s="12" t="str">
        <f>'4a Interface to NNB-R-Tool'!A133&amp;","&amp;'4a Interface to NNB-R-Tool'!B133&amp;","&amp;'4a Interface to NNB-R-Tool'!C133&amp;","&amp;'4a Interface to NNB-R-Tool'!D133&amp;","&amp;'4a Interface to NNB-R-Tool'!E133&amp;","&amp;'4a Interface to NNB-R-Tool'!F133&amp;"0101-"&amp;'4a Interface to NNB-R-Tool'!F133&amp;"1231"&amp;","&amp;'4a Interface to NNB-R-Tool'!G133&amp;","&amp;'4a Interface to NNB-R-Tool'!H133&amp;","&amp;'4a Interface to NNB-R-Tool'!I133&amp;","&amp;'4a Interface to NNB-R-Tool'!J133</f>
        <v>AT.AT,EF.EC,Combustion N2 fixation,N2,1.25,20180101-20181231,text,-,Germany,AT.AT-EF.EC-Combustion N2 fixation</v>
      </c>
    </row>
    <row r="134" spans="1:1" x14ac:dyDescent="0.25">
      <c r="A134" s="12" t="str">
        <f>'4a Interface to NNB-R-Tool'!A134&amp;","&amp;'4a Interface to NNB-R-Tool'!B134&amp;","&amp;'4a Interface to NNB-R-Tool'!C134&amp;","&amp;'4a Interface to NNB-R-Tool'!D134&amp;","&amp;'4a Interface to NNB-R-Tool'!E134&amp;","&amp;'4a Interface to NNB-R-Tool'!F134&amp;"0101-"&amp;'4a Interface to NNB-R-Tool'!F134&amp;"1231"&amp;","&amp;'4a Interface to NNB-R-Tool'!G134&amp;","&amp;'4a Interface to NNB-R-Tool'!H134&amp;","&amp;'4a Interface to NNB-R-Tool'!I134&amp;","&amp;'4a Interface to NNB-R-Tool'!J134</f>
        <v>AT.AT,MP.OP,Ammonia synthesis N2 fixation,N2,1.25,20180101-20181231,text,-,Germany,AT.AT-MP.OP-Ammonia synthesis N2 fixation</v>
      </c>
    </row>
    <row r="135" spans="1:1" x14ac:dyDescent="0.25">
      <c r="A135" s="12" t="str">
        <f>'4a Interface to NNB-R-Tool'!A135&amp;","&amp;'4a Interface to NNB-R-Tool'!B135&amp;","&amp;'4a Interface to NNB-R-Tool'!C135&amp;","&amp;'4a Interface to NNB-R-Tool'!D135&amp;","&amp;'4a Interface to NNB-R-Tool'!E135&amp;","&amp;'4a Interface to NNB-R-Tool'!F135&amp;"0101-"&amp;'4a Interface to NNB-R-Tool'!F135&amp;"1231"&amp;","&amp;'4a Interface to NNB-R-Tool'!G135&amp;","&amp;'4a Interface to NNB-R-Tool'!H135&amp;","&amp;'4a Interface to NNB-R-Tool'!I135&amp;","&amp;'4a Interface to NNB-R-Tool'!J135</f>
        <v>AT.AT,AG.SM,Deposition,OXN,1.25,20180101-20181231,text,-,Germany,AT.AT-AG.SM-Deposition</v>
      </c>
    </row>
    <row r="136" spans="1:1" x14ac:dyDescent="0.25">
      <c r="A136" s="12" t="str">
        <f>'4a Interface to NNB-R-Tool'!A136&amp;","&amp;'4a Interface to NNB-R-Tool'!B136&amp;","&amp;'4a Interface to NNB-R-Tool'!C136&amp;","&amp;'4a Interface to NNB-R-Tool'!D136&amp;","&amp;'4a Interface to NNB-R-Tool'!E136&amp;","&amp;'4a Interface to NNB-R-Tool'!F136&amp;"0101-"&amp;'4a Interface to NNB-R-Tool'!F136&amp;"1231"&amp;","&amp;'4a Interface to NNB-R-Tool'!G136&amp;","&amp;'4a Interface to NNB-R-Tool'!H136&amp;","&amp;'4a Interface to NNB-R-Tool'!I136&amp;","&amp;'4a Interface to NNB-R-Tool'!J136</f>
        <v>AT.AT,AG.SM,Deposition,RDN,1.25,20180101-20181231,text,-,Germany,AT.AT-AG.SM-Deposition</v>
      </c>
    </row>
    <row r="137" spans="1:1" x14ac:dyDescent="0.25">
      <c r="A137" s="12" t="str">
        <f>'4a Interface to NNB-R-Tool'!A137&amp;","&amp;'4a Interface to NNB-R-Tool'!B137&amp;","&amp;'4a Interface to NNB-R-Tool'!C137&amp;","&amp;'4a Interface to NNB-R-Tool'!D137&amp;","&amp;'4a Interface to NNB-R-Tool'!E137&amp;","&amp;'4a Interface to NNB-R-Tool'!F137&amp;"0101-"&amp;'4a Interface to NNB-R-Tool'!F137&amp;"1231"&amp;","&amp;'4a Interface to NNB-R-Tool'!G137&amp;","&amp;'4a Interface to NNB-R-Tool'!H137&amp;","&amp;'4a Interface to NNB-R-Tool'!I137&amp;","&amp;'4a Interface to NNB-R-Tool'!J137</f>
        <v>AT.AT,AG.SM,Biological N2 fixation,N2,1.25,20180101-20181231,text,-,Germany,AT.AT-AG.SM-Biological N2 fixation</v>
      </c>
    </row>
    <row r="138" spans="1:1" x14ac:dyDescent="0.25">
      <c r="A138" s="12" t="str">
        <f>'4a Interface to NNB-R-Tool'!A138&amp;","&amp;'4a Interface to NNB-R-Tool'!B138&amp;","&amp;'4a Interface to NNB-R-Tool'!C138&amp;","&amp;'4a Interface to NNB-R-Tool'!D138&amp;","&amp;'4a Interface to NNB-R-Tool'!E138&amp;","&amp;'4a Interface to NNB-R-Tool'!F138&amp;"0101-"&amp;'4a Interface to NNB-R-Tool'!F138&amp;"1231"&amp;","&amp;'4a Interface to NNB-R-Tool'!G138&amp;","&amp;'4a Interface to NNB-R-Tool'!H138&amp;","&amp;'4a Interface to NNB-R-Tool'!I138&amp;","&amp;'4a Interface to NNB-R-Tool'!J138</f>
        <v>AT.AT,FS.FO,Deposition,OXN,1.25,20180101-20181231,text,-,Germany,AT.AT-FS.FO-Deposition</v>
      </c>
    </row>
    <row r="139" spans="1:1" x14ac:dyDescent="0.25">
      <c r="A139" s="12" t="str">
        <f>'4a Interface to NNB-R-Tool'!A139&amp;","&amp;'4a Interface to NNB-R-Tool'!B139&amp;","&amp;'4a Interface to NNB-R-Tool'!C139&amp;","&amp;'4a Interface to NNB-R-Tool'!D139&amp;","&amp;'4a Interface to NNB-R-Tool'!E139&amp;","&amp;'4a Interface to NNB-R-Tool'!F139&amp;"0101-"&amp;'4a Interface to NNB-R-Tool'!F139&amp;"1231"&amp;","&amp;'4a Interface to NNB-R-Tool'!G139&amp;","&amp;'4a Interface to NNB-R-Tool'!H139&amp;","&amp;'4a Interface to NNB-R-Tool'!I139&amp;","&amp;'4a Interface to NNB-R-Tool'!J139</f>
        <v>AT.AT,FS.FO,Deposition,RDN,1.25,20180101-20181231,text,-,Germany,AT.AT-FS.FO-Deposition</v>
      </c>
    </row>
    <row r="140" spans="1:1" x14ac:dyDescent="0.25">
      <c r="A140" s="12" t="str">
        <f>'4a Interface to NNB-R-Tool'!A140&amp;","&amp;'4a Interface to NNB-R-Tool'!B140&amp;","&amp;'4a Interface to NNB-R-Tool'!C140&amp;","&amp;'4a Interface to NNB-R-Tool'!D140&amp;","&amp;'4a Interface to NNB-R-Tool'!E140&amp;","&amp;'4a Interface to NNB-R-Tool'!F140&amp;"0101-"&amp;'4a Interface to NNB-R-Tool'!F140&amp;"1231"&amp;","&amp;'4a Interface to NNB-R-Tool'!G140&amp;","&amp;'4a Interface to NNB-R-Tool'!H140&amp;","&amp;'4a Interface to NNB-R-Tool'!I140&amp;","&amp;'4a Interface to NNB-R-Tool'!J140</f>
        <v>AT.AT,FS.FO,N2 fixation,N2,1.25,20180101-20181231,text,-,Germany,AT.AT-FS.FO-N2 fixation</v>
      </c>
    </row>
    <row r="141" spans="1:1" x14ac:dyDescent="0.25">
      <c r="A141" s="12" t="str">
        <f>'4a Interface to NNB-R-Tool'!A141&amp;","&amp;'4a Interface to NNB-R-Tool'!B141&amp;","&amp;'4a Interface to NNB-R-Tool'!C141&amp;","&amp;'4a Interface to NNB-R-Tool'!D141&amp;","&amp;'4a Interface to NNB-R-Tool'!E141&amp;","&amp;'4a Interface to NNB-R-Tool'!F141&amp;"0101-"&amp;'4a Interface to NNB-R-Tool'!F141&amp;"1231"&amp;","&amp;'4a Interface to NNB-R-Tool'!G141&amp;","&amp;'4a Interface to NNB-R-Tool'!H141&amp;","&amp;'4a Interface to NNB-R-Tool'!I141&amp;","&amp;'4a Interface to NNB-R-Tool'!J141</f>
        <v>AT.AT,FS.WL,Deposition,OXN,1.25,20180101-20181231,text,-,Germany,AT.AT-FS.WL-Deposition</v>
      </c>
    </row>
    <row r="142" spans="1:1" x14ac:dyDescent="0.25">
      <c r="A142" s="12" t="str">
        <f>'4a Interface to NNB-R-Tool'!A142&amp;","&amp;'4a Interface to NNB-R-Tool'!B142&amp;","&amp;'4a Interface to NNB-R-Tool'!C142&amp;","&amp;'4a Interface to NNB-R-Tool'!D142&amp;","&amp;'4a Interface to NNB-R-Tool'!E142&amp;","&amp;'4a Interface to NNB-R-Tool'!F142&amp;"0101-"&amp;'4a Interface to NNB-R-Tool'!F142&amp;"1231"&amp;","&amp;'4a Interface to NNB-R-Tool'!G142&amp;","&amp;'4a Interface to NNB-R-Tool'!H142&amp;","&amp;'4a Interface to NNB-R-Tool'!I142&amp;","&amp;'4a Interface to NNB-R-Tool'!J142</f>
        <v>AT.AT,FS.WL,Deposition,RDN,1.25,20180101-20181231,text,-,Germany,AT.AT-FS.WL-Deposition</v>
      </c>
    </row>
    <row r="143" spans="1:1" x14ac:dyDescent="0.25">
      <c r="A143" s="12" t="str">
        <f>'4a Interface to NNB-R-Tool'!A143&amp;","&amp;'4a Interface to NNB-R-Tool'!B143&amp;","&amp;'4a Interface to NNB-R-Tool'!C143&amp;","&amp;'4a Interface to NNB-R-Tool'!D143&amp;","&amp;'4a Interface to NNB-R-Tool'!E143&amp;","&amp;'4a Interface to NNB-R-Tool'!F143&amp;"0101-"&amp;'4a Interface to NNB-R-Tool'!F143&amp;"1231"&amp;","&amp;'4a Interface to NNB-R-Tool'!G143&amp;","&amp;'4a Interface to NNB-R-Tool'!H143&amp;","&amp;'4a Interface to NNB-R-Tool'!I143&amp;","&amp;'4a Interface to NNB-R-Tool'!J143</f>
        <v>AT.AT,FS.WL,N2 fixation,N2,1.25,20180101-20181231,text,-,Germany,AT.AT-FS.WL-N2 fixation</v>
      </c>
    </row>
    <row r="144" spans="1:1" x14ac:dyDescent="0.25">
      <c r="A144" s="12" t="str">
        <f>'4a Interface to NNB-R-Tool'!A144&amp;","&amp;'4a Interface to NNB-R-Tool'!B144&amp;","&amp;'4a Interface to NNB-R-Tool'!C144&amp;","&amp;'4a Interface to NNB-R-Tool'!D144&amp;","&amp;'4a Interface to NNB-R-Tool'!E144&amp;","&amp;'4a Interface to NNB-R-Tool'!F144&amp;"0101-"&amp;'4a Interface to NNB-R-Tool'!F144&amp;"1231"&amp;","&amp;'4a Interface to NNB-R-Tool'!G144&amp;","&amp;'4a Interface to NNB-R-Tool'!H144&amp;","&amp;'4a Interface to NNB-R-Tool'!I144&amp;","&amp;'4a Interface to NNB-R-Tool'!J144</f>
        <v>AT.AT,FS.OL,Deposition,OXN,1.25,20180101-20181231,text,-,Germany,AT.AT-FS.OL-Deposition</v>
      </c>
    </row>
    <row r="145" spans="1:1" x14ac:dyDescent="0.25">
      <c r="A145" s="12" t="str">
        <f>'4a Interface to NNB-R-Tool'!A145&amp;","&amp;'4a Interface to NNB-R-Tool'!B145&amp;","&amp;'4a Interface to NNB-R-Tool'!C145&amp;","&amp;'4a Interface to NNB-R-Tool'!D145&amp;","&amp;'4a Interface to NNB-R-Tool'!E145&amp;","&amp;'4a Interface to NNB-R-Tool'!F145&amp;"0101-"&amp;'4a Interface to NNB-R-Tool'!F145&amp;"1231"&amp;","&amp;'4a Interface to NNB-R-Tool'!G145&amp;","&amp;'4a Interface to NNB-R-Tool'!H145&amp;","&amp;'4a Interface to NNB-R-Tool'!I145&amp;","&amp;'4a Interface to NNB-R-Tool'!J145</f>
        <v>AT.AT,FS.OL,Deposition,RDN,1.25,20180101-20181231,text,-,Germany,AT.AT-FS.OL-Deposition</v>
      </c>
    </row>
    <row r="146" spans="1:1" x14ac:dyDescent="0.25">
      <c r="A146" s="12" t="str">
        <f>'4a Interface to NNB-R-Tool'!A146&amp;","&amp;'4a Interface to NNB-R-Tool'!B146&amp;","&amp;'4a Interface to NNB-R-Tool'!C146&amp;","&amp;'4a Interface to NNB-R-Tool'!D146&amp;","&amp;'4a Interface to NNB-R-Tool'!E146&amp;","&amp;'4a Interface to NNB-R-Tool'!F146&amp;"0101-"&amp;'4a Interface to NNB-R-Tool'!F146&amp;"1231"&amp;","&amp;'4a Interface to NNB-R-Tool'!G146&amp;","&amp;'4a Interface to NNB-R-Tool'!H146&amp;","&amp;'4a Interface to NNB-R-Tool'!I146&amp;","&amp;'4a Interface to NNB-R-Tool'!J146</f>
        <v>AT.AT,FS.OL,N2 fixation,N2,1.25,20180101-20181231,text,-,Germany,AT.AT-FS.OL-N2 fixation</v>
      </c>
    </row>
    <row r="147" spans="1:1" x14ac:dyDescent="0.25">
      <c r="A147" s="12" t="str">
        <f>'4a Interface to NNB-R-Tool'!A147&amp;","&amp;'4a Interface to NNB-R-Tool'!B147&amp;","&amp;'4a Interface to NNB-R-Tool'!C147&amp;","&amp;'4a Interface to NNB-R-Tool'!D147&amp;","&amp;'4a Interface to NNB-R-Tool'!E147&amp;","&amp;'4a Interface to NNB-R-Tool'!F147&amp;"0101-"&amp;'4a Interface to NNB-R-Tool'!F147&amp;"1231"&amp;","&amp;'4a Interface to NNB-R-Tool'!G147&amp;","&amp;'4a Interface to NNB-R-Tool'!H147&amp;","&amp;'4a Interface to NNB-R-Tool'!I147&amp;","&amp;'4a Interface to NNB-R-Tool'!J147</f>
        <v>AT.AT,HS.HS,Deposition,OXN,1.25,20180101-20181231,text,-,Germany,AT.AT-HS.HS-Deposition</v>
      </c>
    </row>
    <row r="148" spans="1:1" x14ac:dyDescent="0.25">
      <c r="A148" s="12" t="str">
        <f>'4a Interface to NNB-R-Tool'!A148&amp;","&amp;'4a Interface to NNB-R-Tool'!B148&amp;","&amp;'4a Interface to NNB-R-Tool'!C148&amp;","&amp;'4a Interface to NNB-R-Tool'!D148&amp;","&amp;'4a Interface to NNB-R-Tool'!E148&amp;","&amp;'4a Interface to NNB-R-Tool'!F148&amp;"0101-"&amp;'4a Interface to NNB-R-Tool'!F148&amp;"1231"&amp;","&amp;'4a Interface to NNB-R-Tool'!G148&amp;","&amp;'4a Interface to NNB-R-Tool'!H148&amp;","&amp;'4a Interface to NNB-R-Tool'!I148&amp;","&amp;'4a Interface to NNB-R-Tool'!J148</f>
        <v>AT.AT,HS.HS,Deposition,RDN,1.25,20180101-20181231,text,-,Germany,AT.AT-HS.HS-Deposition</v>
      </c>
    </row>
    <row r="149" spans="1:1" x14ac:dyDescent="0.25">
      <c r="A149" s="12" t="str">
        <f>'4a Interface to NNB-R-Tool'!A149&amp;","&amp;'4a Interface to NNB-R-Tool'!B149&amp;","&amp;'4a Interface to NNB-R-Tool'!C149&amp;","&amp;'4a Interface to NNB-R-Tool'!D149&amp;","&amp;'4a Interface to NNB-R-Tool'!E149&amp;","&amp;'4a Interface to NNB-R-Tool'!F149&amp;"0101-"&amp;'4a Interface to NNB-R-Tool'!F149&amp;"1231"&amp;","&amp;'4a Interface to NNB-R-Tool'!G149&amp;","&amp;'4a Interface to NNB-R-Tool'!H149&amp;","&amp;'4a Interface to NNB-R-Tool'!I149&amp;","&amp;'4a Interface to NNB-R-Tool'!J149</f>
        <v>AT.AT,HY.SW,Deposition,OXN,1.25,20180101-20181231,text,-,Germany,AT.AT-HY.SW-Deposition</v>
      </c>
    </row>
    <row r="150" spans="1:1" x14ac:dyDescent="0.25">
      <c r="A150" s="12" t="str">
        <f>'4a Interface to NNB-R-Tool'!A150&amp;","&amp;'4a Interface to NNB-R-Tool'!B150&amp;","&amp;'4a Interface to NNB-R-Tool'!C150&amp;","&amp;'4a Interface to NNB-R-Tool'!D150&amp;","&amp;'4a Interface to NNB-R-Tool'!E150&amp;","&amp;'4a Interface to NNB-R-Tool'!F150&amp;"0101-"&amp;'4a Interface to NNB-R-Tool'!F150&amp;"1231"&amp;","&amp;'4a Interface to NNB-R-Tool'!G150&amp;","&amp;'4a Interface to NNB-R-Tool'!H150&amp;","&amp;'4a Interface to NNB-R-Tool'!I150&amp;","&amp;'4a Interface to NNB-R-Tool'!J150</f>
        <v>AT.AT,HY.SW,Deposition,RDN,1.25,20180101-20181231,text,-,Germany,AT.AT-HY.SW-Deposition</v>
      </c>
    </row>
    <row r="151" spans="1:1" x14ac:dyDescent="0.25">
      <c r="A151" s="12" t="str">
        <f>'4a Interface to NNB-R-Tool'!A151&amp;","&amp;'4a Interface to NNB-R-Tool'!B151&amp;","&amp;'4a Interface to NNB-R-Tool'!C151&amp;","&amp;'4a Interface to NNB-R-Tool'!D151&amp;","&amp;'4a Interface to NNB-R-Tool'!E151&amp;","&amp;'4a Interface to NNB-R-Tool'!F151&amp;"0101-"&amp;'4a Interface to NNB-R-Tool'!F151&amp;"1231"&amp;","&amp;'4a Interface to NNB-R-Tool'!G151&amp;","&amp;'4a Interface to NNB-R-Tool'!H151&amp;","&amp;'4a Interface to NNB-R-Tool'!I151&amp;","&amp;'4a Interface to NNB-R-Tool'!J151</f>
        <v>AT.AT,HY.SW,N2 fixation,N2,1.25,20180101-20181231,text,-,Germany,AT.AT-HY.SW-N2 fixation</v>
      </c>
    </row>
    <row r="152" spans="1:1" x14ac:dyDescent="0.25">
      <c r="A152" s="12" t="str">
        <f>'4a Interface to NNB-R-Tool'!A152&amp;","&amp;'4a Interface to NNB-R-Tool'!B152&amp;","&amp;'4a Interface to NNB-R-Tool'!C152&amp;","&amp;'4a Interface to NNB-R-Tool'!D152&amp;","&amp;'4a Interface to NNB-R-Tool'!E152&amp;","&amp;'4a Interface to NNB-R-Tool'!F152&amp;"0101-"&amp;'4a Interface to NNB-R-Tool'!F152&amp;"1231"&amp;","&amp;'4a Interface to NNB-R-Tool'!G152&amp;","&amp;'4a Interface to NNB-R-Tool'!H152&amp;","&amp;'4a Interface to NNB-R-Tool'!I152&amp;","&amp;'4a Interface to NNB-R-Tool'!J152</f>
        <v>AT.AT,HY.CW,Deposition,OXN,1.25,20180101-20181231,text,-,Germany,AT.AT-HY.CW-Deposition</v>
      </c>
    </row>
    <row r="153" spans="1:1" x14ac:dyDescent="0.25">
      <c r="A153" s="12" t="str">
        <f>'4a Interface to NNB-R-Tool'!A153&amp;","&amp;'4a Interface to NNB-R-Tool'!B153&amp;","&amp;'4a Interface to NNB-R-Tool'!C153&amp;","&amp;'4a Interface to NNB-R-Tool'!D153&amp;","&amp;'4a Interface to NNB-R-Tool'!E153&amp;","&amp;'4a Interface to NNB-R-Tool'!F153&amp;"0101-"&amp;'4a Interface to NNB-R-Tool'!F153&amp;"1231"&amp;","&amp;'4a Interface to NNB-R-Tool'!G153&amp;","&amp;'4a Interface to NNB-R-Tool'!H153&amp;","&amp;'4a Interface to NNB-R-Tool'!I153&amp;","&amp;'4a Interface to NNB-R-Tool'!J153</f>
        <v>AT.AT,HY.CW,Deposition,RDN,1.25,20180101-20181231,text,-,Germany,AT.AT-HY.CW-Deposition</v>
      </c>
    </row>
    <row r="154" spans="1:1" x14ac:dyDescent="0.25">
      <c r="A154" s="12" t="str">
        <f>'4a Interface to NNB-R-Tool'!A154&amp;","&amp;'4a Interface to NNB-R-Tool'!B154&amp;","&amp;'4a Interface to NNB-R-Tool'!C154&amp;","&amp;'4a Interface to NNB-R-Tool'!D154&amp;","&amp;'4a Interface to NNB-R-Tool'!E154&amp;","&amp;'4a Interface to NNB-R-Tool'!F154&amp;"0101-"&amp;'4a Interface to NNB-R-Tool'!F154&amp;"1231"&amp;","&amp;'4a Interface to NNB-R-Tool'!G154&amp;","&amp;'4a Interface to NNB-R-Tool'!H154&amp;","&amp;'4a Interface to NNB-R-Tool'!I154&amp;","&amp;'4a Interface to NNB-R-Tool'!J154</f>
        <v>AT.AT,HY.CW,N2 fixation,N2,1.25,20180101-20181231,text,-,Germany,AT.AT-HY.CW-N2 fixation</v>
      </c>
    </row>
    <row r="155" spans="1:1" x14ac:dyDescent="0.25">
      <c r="A155" s="12" t="str">
        <f>'4a Interface to NNB-R-Tool'!A155&amp;","&amp;'4a Interface to NNB-R-Tool'!B155&amp;","&amp;'4a Interface to NNB-R-Tool'!C155&amp;","&amp;'4a Interface to NNB-R-Tool'!D155&amp;","&amp;'4a Interface to NNB-R-Tool'!E155&amp;","&amp;'4a Interface to NNB-R-Tool'!F155&amp;"0101-"&amp;'4a Interface to NNB-R-Tool'!F155&amp;"1231"&amp;","&amp;'4a Interface to NNB-R-Tool'!G155&amp;","&amp;'4a Interface to NNB-R-Tool'!H155&amp;","&amp;'4a Interface to NNB-R-Tool'!I155&amp;","&amp;'4a Interface to NNB-R-Tool'!J155</f>
        <v>AT.AT,RW.RW,Atmospheric outflow,RDN,1.25,20180101-20181231,text,-,Germany,AT.AT-RW.RW-Atmospheric outflow</v>
      </c>
    </row>
    <row r="156" spans="1:1" x14ac:dyDescent="0.25">
      <c r="A156" s="12" t="str">
        <f>'4a Interface to NNB-R-Tool'!A156&amp;","&amp;'4a Interface to NNB-R-Tool'!B156&amp;","&amp;'4a Interface to NNB-R-Tool'!C156&amp;","&amp;'4a Interface to NNB-R-Tool'!D156&amp;","&amp;'4a Interface to NNB-R-Tool'!E156&amp;","&amp;'4a Interface to NNB-R-Tool'!F156&amp;"0101-"&amp;'4a Interface to NNB-R-Tool'!F156&amp;"1231"&amp;","&amp;'4a Interface to NNB-R-Tool'!G156&amp;","&amp;'4a Interface to NNB-R-Tool'!H156&amp;","&amp;'4a Interface to NNB-R-Tool'!I156&amp;","&amp;'4a Interface to NNB-R-Tool'!J156</f>
        <v>AT.AT,RW.RW,Atmospheric outflow,OXN,1.25,20180101-20181231,text,-,Germany,AT.AT-RW.RW-Atmospheric outflow</v>
      </c>
    </row>
    <row r="157" spans="1:1" x14ac:dyDescent="0.25">
      <c r="A157" s="12" t="str">
        <f>'4a Interface to NNB-R-Tool'!A157&amp;","&amp;'4a Interface to NNB-R-Tool'!B157&amp;","&amp;'4a Interface to NNB-R-Tool'!C157&amp;","&amp;'4a Interface to NNB-R-Tool'!D157&amp;","&amp;'4a Interface to NNB-R-Tool'!E157&amp;","&amp;'4a Interface to NNB-R-Tool'!F157&amp;"0101-"&amp;'4a Interface to NNB-R-Tool'!F157&amp;"1231"&amp;","&amp;'4a Interface to NNB-R-Tool'!G157&amp;","&amp;'4a Interface to NNB-R-Tool'!H157&amp;","&amp;'4a Interface to NNB-R-Tool'!I157&amp;","&amp;'4a Interface to NNB-R-Tool'!J157</f>
        <v>HY.GW,AG.MM,Animal drinking water,Nmix,1.25,20180101-20181231,text,useful output,Germany,HY.GW-AG.MM-Animal drinking water</v>
      </c>
    </row>
    <row r="158" spans="1:1" x14ac:dyDescent="0.25">
      <c r="A158" s="12" t="str">
        <f>'4a Interface to NNB-R-Tool'!A158&amp;","&amp;'4a Interface to NNB-R-Tool'!B158&amp;","&amp;'4a Interface to NNB-R-Tool'!C158&amp;","&amp;'4a Interface to NNB-R-Tool'!D158&amp;","&amp;'4a Interface to NNB-R-Tool'!E158&amp;","&amp;'4a Interface to NNB-R-Tool'!F158&amp;"0101-"&amp;'4a Interface to NNB-R-Tool'!F158&amp;"1231"&amp;","&amp;'4a Interface to NNB-R-Tool'!G158&amp;","&amp;'4a Interface to NNB-R-Tool'!H158&amp;","&amp;'4a Interface to NNB-R-Tool'!I158&amp;","&amp;'4a Interface to NNB-R-Tool'!J158</f>
        <v>HY.GW,AG.SM,Irrigation,Nmix,1.25,20180101-20181231,text,useful output,Germany,HY.GW-AG.SM-Irrigation</v>
      </c>
    </row>
    <row r="159" spans="1:1" x14ac:dyDescent="0.25">
      <c r="A159" s="12" t="str">
        <f>'4a Interface to NNB-R-Tool'!A159&amp;","&amp;'4a Interface to NNB-R-Tool'!B159&amp;","&amp;'4a Interface to NNB-R-Tool'!C159&amp;","&amp;'4a Interface to NNB-R-Tool'!D159&amp;","&amp;'4a Interface to NNB-R-Tool'!E159&amp;","&amp;'4a Interface to NNB-R-Tool'!F159&amp;"0101-"&amp;'4a Interface to NNB-R-Tool'!F159&amp;"1231"&amp;","&amp;'4a Interface to NNB-R-Tool'!G159&amp;","&amp;'4a Interface to NNB-R-Tool'!H159&amp;","&amp;'4a Interface to NNB-R-Tool'!I159&amp;","&amp;'4a Interface to NNB-R-Tool'!J159</f>
        <v>HY.GW,HS.HS,Drinking water,Nmix,1.25,20180101-20181231,text,useful output,Germany,HY.GW-HS.HS-Drinking water</v>
      </c>
    </row>
    <row r="160" spans="1:1" x14ac:dyDescent="0.25">
      <c r="A160" s="12" t="str">
        <f>'4a Interface to NNB-R-Tool'!A160&amp;","&amp;'4a Interface to NNB-R-Tool'!B160&amp;","&amp;'4a Interface to NNB-R-Tool'!C160&amp;","&amp;'4a Interface to NNB-R-Tool'!D160&amp;","&amp;'4a Interface to NNB-R-Tool'!E160&amp;","&amp;'4a Interface to NNB-R-Tool'!F160&amp;"0101-"&amp;'4a Interface to NNB-R-Tool'!F160&amp;"1231"&amp;","&amp;'4a Interface to NNB-R-Tool'!G160&amp;","&amp;'4a Interface to NNB-R-Tool'!H160&amp;","&amp;'4a Interface to NNB-R-Tool'!I160&amp;","&amp;'4a Interface to NNB-R-Tool'!J160</f>
        <v>HY.GW,AT.AT,Emissions,N2,1.25,20180101-20181231,text,N wasted,Germany,HY.GW-AT.AT-Emissions</v>
      </c>
    </row>
    <row r="161" spans="1:1" x14ac:dyDescent="0.25">
      <c r="A161" s="12" t="str">
        <f>'4a Interface to NNB-R-Tool'!A161&amp;","&amp;'4a Interface to NNB-R-Tool'!B161&amp;","&amp;'4a Interface to NNB-R-Tool'!C161&amp;","&amp;'4a Interface to NNB-R-Tool'!D161&amp;","&amp;'4a Interface to NNB-R-Tool'!E161&amp;","&amp;'4a Interface to NNB-R-Tool'!F161&amp;"0101-"&amp;'4a Interface to NNB-R-Tool'!F161&amp;"1231"&amp;","&amp;'4a Interface to NNB-R-Tool'!G161&amp;","&amp;'4a Interface to NNB-R-Tool'!H161&amp;","&amp;'4a Interface to NNB-R-Tool'!I161&amp;","&amp;'4a Interface to NNB-R-Tool'!J161</f>
        <v>HY.GW,AT.AT,Emissions,N2O,1.25,20180101-20181231,text,N wasted,Germany,HY.GW-AT.AT-Emissions</v>
      </c>
    </row>
    <row r="162" spans="1:1" x14ac:dyDescent="0.25">
      <c r="A162" s="12" t="str">
        <f>'4a Interface to NNB-R-Tool'!A162&amp;","&amp;'4a Interface to NNB-R-Tool'!B162&amp;","&amp;'4a Interface to NNB-R-Tool'!C162&amp;","&amp;'4a Interface to NNB-R-Tool'!D162&amp;","&amp;'4a Interface to NNB-R-Tool'!E162&amp;","&amp;'4a Interface to NNB-R-Tool'!F162&amp;"0101-"&amp;'4a Interface to NNB-R-Tool'!F162&amp;"1231"&amp;","&amp;'4a Interface to NNB-R-Tool'!G162&amp;","&amp;'4a Interface to NNB-R-Tool'!H162&amp;","&amp;'4a Interface to NNB-R-Tool'!I162&amp;","&amp;'4a Interface to NNB-R-Tool'!J162</f>
        <v>HY.GW,AT.AT,Emissions,NOx,1.25,20180101-20181231,text,N wasted,Germany,HY.GW-AT.AT-Emissions</v>
      </c>
    </row>
    <row r="163" spans="1:1" x14ac:dyDescent="0.25">
      <c r="A163" s="12" t="str">
        <f>'4a Interface to NNB-R-Tool'!A163&amp;","&amp;'4a Interface to NNB-R-Tool'!B163&amp;","&amp;'4a Interface to NNB-R-Tool'!C163&amp;","&amp;'4a Interface to NNB-R-Tool'!D163&amp;","&amp;'4a Interface to NNB-R-Tool'!E163&amp;","&amp;'4a Interface to NNB-R-Tool'!F163&amp;"0101-"&amp;'4a Interface to NNB-R-Tool'!F163&amp;"1231"&amp;","&amp;'4a Interface to NNB-R-Tool'!G163&amp;","&amp;'4a Interface to NNB-R-Tool'!H163&amp;","&amp;'4a Interface to NNB-R-Tool'!I163&amp;","&amp;'4a Interface to NNB-R-Tool'!J163</f>
        <v>HY.GW,HY.CW,Inflow to coastal waters,Nmix,1.25,20180101-20181231,text,-,Germany,HY.GW-HY.CW-Inflow to coastal waters</v>
      </c>
    </row>
    <row r="164" spans="1:1" x14ac:dyDescent="0.25">
      <c r="A164" s="12" t="str">
        <f>'4a Interface to NNB-R-Tool'!A164&amp;","&amp;'4a Interface to NNB-R-Tool'!B164&amp;","&amp;'4a Interface to NNB-R-Tool'!C164&amp;","&amp;'4a Interface to NNB-R-Tool'!D164&amp;","&amp;'4a Interface to NNB-R-Tool'!E164&amp;","&amp;'4a Interface to NNB-R-Tool'!F164&amp;"0101-"&amp;'4a Interface to NNB-R-Tool'!F164&amp;"1231"&amp;","&amp;'4a Interface to NNB-R-Tool'!G164&amp;","&amp;'4a Interface to NNB-R-Tool'!H164&amp;","&amp;'4a Interface to NNB-R-Tool'!I164&amp;","&amp;'4a Interface to NNB-R-Tool'!J164</f>
        <v>HY.GW,HY.SW,Groundwater outflow,Nmix,1.25,20180101-20181231,text,-,Germany,HY.GW-HY.SW-Groundwater outflow</v>
      </c>
    </row>
    <row r="165" spans="1:1" x14ac:dyDescent="0.25">
      <c r="A165" s="12" t="str">
        <f>'4a Interface to NNB-R-Tool'!A165&amp;","&amp;'4a Interface to NNB-R-Tool'!B165&amp;","&amp;'4a Interface to NNB-R-Tool'!C165&amp;","&amp;'4a Interface to NNB-R-Tool'!D165&amp;","&amp;'4a Interface to NNB-R-Tool'!E165&amp;","&amp;'4a Interface to NNB-R-Tool'!F165&amp;"0101-"&amp;'4a Interface to NNB-R-Tool'!F165&amp;"1231"&amp;","&amp;'4a Interface to NNB-R-Tool'!G165&amp;","&amp;'4a Interface to NNB-R-Tool'!H165&amp;","&amp;'4a Interface to NNB-R-Tool'!I165&amp;","&amp;'4a Interface to NNB-R-Tool'!J165</f>
        <v>HY.GW,RW.RW,Export of groundwater,Nmix,1.25,20180101-20181231,text,-,Germany,HY.GW-RW.RW-Export of groundwater</v>
      </c>
    </row>
    <row r="166" spans="1:1" x14ac:dyDescent="0.25">
      <c r="A166" s="12" t="str">
        <f>'4a Interface to NNB-R-Tool'!A166&amp;","&amp;'4a Interface to NNB-R-Tool'!B166&amp;","&amp;'4a Interface to NNB-R-Tool'!C166&amp;","&amp;'4a Interface to NNB-R-Tool'!D166&amp;","&amp;'4a Interface to NNB-R-Tool'!E166&amp;","&amp;'4a Interface to NNB-R-Tool'!F166&amp;"0101-"&amp;'4a Interface to NNB-R-Tool'!F166&amp;"1231"&amp;","&amp;'4a Interface to NNB-R-Tool'!G166&amp;","&amp;'4a Interface to NNB-R-Tool'!H166&amp;","&amp;'4a Interface to NNB-R-Tool'!I166&amp;","&amp;'4a Interface to NNB-R-Tool'!J166</f>
        <v>HY.SW,MP.FP,Fish (wild catch),Nmix,1.25,20180101-20181231,text,useful output,Germany,HY.SW-MP.FP-Fish (wild catch)</v>
      </c>
    </row>
    <row r="167" spans="1:1" x14ac:dyDescent="0.25">
      <c r="A167" s="12" t="str">
        <f>'4a Interface to NNB-R-Tool'!A167&amp;","&amp;'4a Interface to NNB-R-Tool'!B167&amp;","&amp;'4a Interface to NNB-R-Tool'!C167&amp;","&amp;'4a Interface to NNB-R-Tool'!D167&amp;","&amp;'4a Interface to NNB-R-Tool'!E167&amp;","&amp;'4a Interface to NNB-R-Tool'!F167&amp;"0101-"&amp;'4a Interface to NNB-R-Tool'!F167&amp;"1231"&amp;","&amp;'4a Interface to NNB-R-Tool'!G167&amp;","&amp;'4a Interface to NNB-R-Tool'!H167&amp;","&amp;'4a Interface to NNB-R-Tool'!I167&amp;","&amp;'4a Interface to NNB-R-Tool'!J167</f>
        <v>HY.SW,AG.BC,Biomass for energy production,Nmix,1.25,20180101-20181231,text,useful output,Germany,HY.SW-AG.BC-Biomass for energy production</v>
      </c>
    </row>
    <row r="168" spans="1:1" x14ac:dyDescent="0.25">
      <c r="A168" s="12" t="str">
        <f>'4a Interface to NNB-R-Tool'!A168&amp;","&amp;'4a Interface to NNB-R-Tool'!B168&amp;","&amp;'4a Interface to NNB-R-Tool'!C168&amp;","&amp;'4a Interface to NNB-R-Tool'!D168&amp;","&amp;'4a Interface to NNB-R-Tool'!E168&amp;","&amp;'4a Interface to NNB-R-Tool'!F168&amp;"0101-"&amp;'4a Interface to NNB-R-Tool'!F168&amp;"1231"&amp;","&amp;'4a Interface to NNB-R-Tool'!G168&amp;","&amp;'4a Interface to NNB-R-Tool'!H168&amp;","&amp;'4a Interface to NNB-R-Tool'!I168&amp;","&amp;'4a Interface to NNB-R-Tool'!J168</f>
        <v>HY.SW,AT.AT,Emissions,N2,1.25,20180101-20181231,text,N wasted,Germany,HY.SW-AT.AT-Emissions</v>
      </c>
    </row>
    <row r="169" spans="1:1" x14ac:dyDescent="0.25">
      <c r="A169" s="12" t="str">
        <f>'4a Interface to NNB-R-Tool'!A169&amp;","&amp;'4a Interface to NNB-R-Tool'!B169&amp;","&amp;'4a Interface to NNB-R-Tool'!C169&amp;","&amp;'4a Interface to NNB-R-Tool'!D169&amp;","&amp;'4a Interface to NNB-R-Tool'!E169&amp;","&amp;'4a Interface to NNB-R-Tool'!F169&amp;"0101-"&amp;'4a Interface to NNB-R-Tool'!F169&amp;"1231"&amp;","&amp;'4a Interface to NNB-R-Tool'!G169&amp;","&amp;'4a Interface to NNB-R-Tool'!H169&amp;","&amp;'4a Interface to NNB-R-Tool'!I169&amp;","&amp;'4a Interface to NNB-R-Tool'!J169</f>
        <v>HY.SW,AT.AT,Emissions,N2O,1.25,20180101-20181231,text,N wasted,Germany,HY.SW-AT.AT-Emissions</v>
      </c>
    </row>
    <row r="170" spans="1:1" x14ac:dyDescent="0.25">
      <c r="A170" s="12" t="str">
        <f>'4a Interface to NNB-R-Tool'!A170&amp;","&amp;'4a Interface to NNB-R-Tool'!B170&amp;","&amp;'4a Interface to NNB-R-Tool'!C170&amp;","&amp;'4a Interface to NNB-R-Tool'!D170&amp;","&amp;'4a Interface to NNB-R-Tool'!E170&amp;","&amp;'4a Interface to NNB-R-Tool'!F170&amp;"0101-"&amp;'4a Interface to NNB-R-Tool'!F170&amp;"1231"&amp;","&amp;'4a Interface to NNB-R-Tool'!G170&amp;","&amp;'4a Interface to NNB-R-Tool'!H170&amp;","&amp;'4a Interface to NNB-R-Tool'!I170&amp;","&amp;'4a Interface to NNB-R-Tool'!J170</f>
        <v>HY.SW,AT.AT,Emissions,NOx,1.25,20180101-20181231,text,N wasted,Germany,HY.SW-AT.AT-Emissions</v>
      </c>
    </row>
    <row r="171" spans="1:1" x14ac:dyDescent="0.25">
      <c r="A171" s="12" t="str">
        <f>'4a Interface to NNB-R-Tool'!A171&amp;","&amp;'4a Interface to NNB-R-Tool'!B171&amp;","&amp;'4a Interface to NNB-R-Tool'!C171&amp;","&amp;'4a Interface to NNB-R-Tool'!D171&amp;","&amp;'4a Interface to NNB-R-Tool'!E171&amp;","&amp;'4a Interface to NNB-R-Tool'!F171&amp;"0101-"&amp;'4a Interface to NNB-R-Tool'!F171&amp;"1231"&amp;","&amp;'4a Interface to NNB-R-Tool'!G171&amp;","&amp;'4a Interface to NNB-R-Tool'!H171&amp;","&amp;'4a Interface to NNB-R-Tool'!I171&amp;","&amp;'4a Interface to NNB-R-Tool'!J171</f>
        <v>HY.SW,HY.GW,Inflow to groundwater,Nmix,1.25,20180101-20181231,text,-,Germany,HY.SW-HY.GW-Inflow to groundwater</v>
      </c>
    </row>
    <row r="172" spans="1:1" x14ac:dyDescent="0.25">
      <c r="A172" s="12" t="str">
        <f>'4a Interface to NNB-R-Tool'!A172&amp;","&amp;'4a Interface to NNB-R-Tool'!B172&amp;","&amp;'4a Interface to NNB-R-Tool'!C172&amp;","&amp;'4a Interface to NNB-R-Tool'!D172&amp;","&amp;'4a Interface to NNB-R-Tool'!E172&amp;","&amp;'4a Interface to NNB-R-Tool'!F172&amp;"0101-"&amp;'4a Interface to NNB-R-Tool'!F172&amp;"1231"&amp;","&amp;'4a Interface to NNB-R-Tool'!G172&amp;","&amp;'4a Interface to NNB-R-Tool'!H172&amp;","&amp;'4a Interface to NNB-R-Tool'!I172&amp;","&amp;'4a Interface to NNB-R-Tool'!J172</f>
        <v>HY.SW,HY.CW,Inflow to coastal waters,Nmix,1.25,20180101-20181231,text,-,Germany,HY.SW-HY.CW-Inflow to coastal waters</v>
      </c>
    </row>
    <row r="173" spans="1:1" x14ac:dyDescent="0.25">
      <c r="A173" s="12" t="str">
        <f>'4a Interface to NNB-R-Tool'!A173&amp;","&amp;'4a Interface to NNB-R-Tool'!B173&amp;","&amp;'4a Interface to NNB-R-Tool'!C173&amp;","&amp;'4a Interface to NNB-R-Tool'!D173&amp;","&amp;'4a Interface to NNB-R-Tool'!E173&amp;","&amp;'4a Interface to NNB-R-Tool'!F173&amp;"0101-"&amp;'4a Interface to NNB-R-Tool'!F173&amp;"1231"&amp;","&amp;'4a Interface to NNB-R-Tool'!G173&amp;","&amp;'4a Interface to NNB-R-Tool'!H173&amp;","&amp;'4a Interface to NNB-R-Tool'!I173&amp;","&amp;'4a Interface to NNB-R-Tool'!J173</f>
        <v>HY.SW,RW.RW,Export of surface water,Nmix,1.25,20180101-20181231,text,-,Germany,HY.SW-RW.RW-Export of surface water</v>
      </c>
    </row>
    <row r="174" spans="1:1" x14ac:dyDescent="0.25">
      <c r="A174" s="12" t="str">
        <f>'4a Interface to NNB-R-Tool'!A174&amp;","&amp;'4a Interface to NNB-R-Tool'!B174&amp;","&amp;'4a Interface to NNB-R-Tool'!C174&amp;","&amp;'4a Interface to NNB-R-Tool'!D174&amp;","&amp;'4a Interface to NNB-R-Tool'!E174&amp;","&amp;'4a Interface to NNB-R-Tool'!F174&amp;"0101-"&amp;'4a Interface to NNB-R-Tool'!F174&amp;"1231"&amp;","&amp;'4a Interface to NNB-R-Tool'!G174&amp;","&amp;'4a Interface to NNB-R-Tool'!H174&amp;","&amp;'4a Interface to NNB-R-Tool'!I174&amp;","&amp;'4a Interface to NNB-R-Tool'!J174</f>
        <v>HY.CW,MP.FP,Shellfish,Nmix,1.25,20180101-20181231,text,useful output,Germany,HY.CW-MP.FP-Shellfish</v>
      </c>
    </row>
    <row r="175" spans="1:1" x14ac:dyDescent="0.25">
      <c r="A175" s="12" t="str">
        <f>'4a Interface to NNB-R-Tool'!A175&amp;","&amp;'4a Interface to NNB-R-Tool'!B175&amp;","&amp;'4a Interface to NNB-R-Tool'!C175&amp;","&amp;'4a Interface to NNB-R-Tool'!D175&amp;","&amp;'4a Interface to NNB-R-Tool'!E175&amp;","&amp;'4a Interface to NNB-R-Tool'!F175&amp;"0101-"&amp;'4a Interface to NNB-R-Tool'!F175&amp;"1231"&amp;","&amp;'4a Interface to NNB-R-Tool'!G175&amp;","&amp;'4a Interface to NNB-R-Tool'!H175&amp;","&amp;'4a Interface to NNB-R-Tool'!I175&amp;","&amp;'4a Interface to NNB-R-Tool'!J175</f>
        <v>HY.CW,AG.BC,Biomass for energy production,Nmix,1.25,20180101-20181231,text,useful output,Germany,HY.CW-AG.BC-Biomass for energy production</v>
      </c>
    </row>
    <row r="176" spans="1:1" x14ac:dyDescent="0.25">
      <c r="A176" s="12" t="str">
        <f>'4a Interface to NNB-R-Tool'!A176&amp;","&amp;'4a Interface to NNB-R-Tool'!B176&amp;","&amp;'4a Interface to NNB-R-Tool'!C176&amp;","&amp;'4a Interface to NNB-R-Tool'!D176&amp;","&amp;'4a Interface to NNB-R-Tool'!E176&amp;","&amp;'4a Interface to NNB-R-Tool'!F176&amp;"0101-"&amp;'4a Interface to NNB-R-Tool'!F176&amp;"1231"&amp;","&amp;'4a Interface to NNB-R-Tool'!G176&amp;","&amp;'4a Interface to NNB-R-Tool'!H176&amp;","&amp;'4a Interface to NNB-R-Tool'!I176&amp;","&amp;'4a Interface to NNB-R-Tool'!J176</f>
        <v>HY.CW,AT.AT,Emissions,N2,1.25,20180101-20181231,text,N wasted,Germany,HY.CW-AT.AT-Emissions</v>
      </c>
    </row>
    <row r="177" spans="1:1" x14ac:dyDescent="0.25">
      <c r="A177" s="12" t="str">
        <f>'4a Interface to NNB-R-Tool'!A177&amp;","&amp;'4a Interface to NNB-R-Tool'!B177&amp;","&amp;'4a Interface to NNB-R-Tool'!C177&amp;","&amp;'4a Interface to NNB-R-Tool'!D177&amp;","&amp;'4a Interface to NNB-R-Tool'!E177&amp;","&amp;'4a Interface to NNB-R-Tool'!F177&amp;"0101-"&amp;'4a Interface to NNB-R-Tool'!F177&amp;"1231"&amp;","&amp;'4a Interface to NNB-R-Tool'!G177&amp;","&amp;'4a Interface to NNB-R-Tool'!H177&amp;","&amp;'4a Interface to NNB-R-Tool'!I177&amp;","&amp;'4a Interface to NNB-R-Tool'!J177</f>
        <v>HY.CW,AT.AT,Emissions,N2O,1.25,20180101-20181231,text,N wasted,Germany,HY.CW-AT.AT-Emissions</v>
      </c>
    </row>
    <row r="178" spans="1:1" x14ac:dyDescent="0.25">
      <c r="A178" s="12" t="str">
        <f>'4a Interface to NNB-R-Tool'!A178&amp;","&amp;'4a Interface to NNB-R-Tool'!B178&amp;","&amp;'4a Interface to NNB-R-Tool'!C178&amp;","&amp;'4a Interface to NNB-R-Tool'!D178&amp;","&amp;'4a Interface to NNB-R-Tool'!E178&amp;","&amp;'4a Interface to NNB-R-Tool'!F178&amp;"0101-"&amp;'4a Interface to NNB-R-Tool'!F178&amp;"1231"&amp;","&amp;'4a Interface to NNB-R-Tool'!G178&amp;","&amp;'4a Interface to NNB-R-Tool'!H178&amp;","&amp;'4a Interface to NNB-R-Tool'!I178&amp;","&amp;'4a Interface to NNB-R-Tool'!J178</f>
        <v>HY.CW,AT.AT,Emissions,NOx,1.25,20180101-20181231,text,N wasted,Germany,HY.CW-AT.AT-Emissions</v>
      </c>
    </row>
    <row r="179" spans="1:1" x14ac:dyDescent="0.25">
      <c r="A179" s="12" t="str">
        <f>'4a Interface to NNB-R-Tool'!A179&amp;","&amp;'4a Interface to NNB-R-Tool'!B179&amp;","&amp;'4a Interface to NNB-R-Tool'!C179&amp;","&amp;'4a Interface to NNB-R-Tool'!D179&amp;","&amp;'4a Interface to NNB-R-Tool'!E179&amp;","&amp;'4a Interface to NNB-R-Tool'!F179&amp;"0101-"&amp;'4a Interface to NNB-R-Tool'!F179&amp;"1231"&amp;","&amp;'4a Interface to NNB-R-Tool'!G179&amp;","&amp;'4a Interface to NNB-R-Tool'!H179&amp;","&amp;'4a Interface to NNB-R-Tool'!I179&amp;","&amp;'4a Interface to NNB-R-Tool'!J179</f>
        <v>HY.AC,MP.FP,Coastal fish and seafood,Nmix,1.25,20180101-20181231,text,useful output,Germany,HY.AC-MP.FP-Coastal fish and seafood</v>
      </c>
    </row>
    <row r="180" spans="1:1" x14ac:dyDescent="0.25">
      <c r="A180" s="12" t="str">
        <f>'4a Interface to NNB-R-Tool'!A180&amp;","&amp;'4a Interface to NNB-R-Tool'!B180&amp;","&amp;'4a Interface to NNB-R-Tool'!C180&amp;","&amp;'4a Interface to NNB-R-Tool'!D180&amp;","&amp;'4a Interface to NNB-R-Tool'!E180&amp;","&amp;'4a Interface to NNB-R-Tool'!F180&amp;"0101-"&amp;'4a Interface to NNB-R-Tool'!F180&amp;"1231"&amp;","&amp;'4a Interface to NNB-R-Tool'!G180&amp;","&amp;'4a Interface to NNB-R-Tool'!H180&amp;","&amp;'4a Interface to NNB-R-Tool'!I180&amp;","&amp;'4a Interface to NNB-R-Tool'!J180</f>
        <v>HY.AC,MP.FP,Freshwater fish and seafood,Nmix,1.25,20180101-20181231,text,useful output,Germany,HY.AC-MP.FP-Freshwater fish and seafood</v>
      </c>
    </row>
    <row r="181" spans="1:1" x14ac:dyDescent="0.25">
      <c r="A181" s="12" t="str">
        <f>'4a Interface to NNB-R-Tool'!A181&amp;","&amp;'4a Interface to NNB-R-Tool'!B181&amp;","&amp;'4a Interface to NNB-R-Tool'!C181&amp;","&amp;'4a Interface to NNB-R-Tool'!D181&amp;","&amp;'4a Interface to NNB-R-Tool'!E181&amp;","&amp;'4a Interface to NNB-R-Tool'!F181&amp;"0101-"&amp;'4a Interface to NNB-R-Tool'!F181&amp;"1231"&amp;","&amp;'4a Interface to NNB-R-Tool'!G181&amp;","&amp;'4a Interface to NNB-R-Tool'!H181&amp;","&amp;'4a Interface to NNB-R-Tool'!I181&amp;","&amp;'4a Interface to NNB-R-Tool'!J181</f>
        <v>HY.AC,AT.AT,Emissions,NH3,1.25,20180101-20181231,text,N wasted,Germany,HY.AC-AT.AT-Emissions</v>
      </c>
    </row>
    <row r="182" spans="1:1" x14ac:dyDescent="0.25">
      <c r="A182" s="12" t="str">
        <f>'4a Interface to NNB-R-Tool'!A182&amp;","&amp;'4a Interface to NNB-R-Tool'!B182&amp;","&amp;'4a Interface to NNB-R-Tool'!C182&amp;","&amp;'4a Interface to NNB-R-Tool'!D182&amp;","&amp;'4a Interface to NNB-R-Tool'!E182&amp;","&amp;'4a Interface to NNB-R-Tool'!F182&amp;"0101-"&amp;'4a Interface to NNB-R-Tool'!F182&amp;"1231"&amp;","&amp;'4a Interface to NNB-R-Tool'!G182&amp;","&amp;'4a Interface to NNB-R-Tool'!H182&amp;","&amp;'4a Interface to NNB-R-Tool'!I182&amp;","&amp;'4a Interface to NNB-R-Tool'!J182</f>
        <v>HY.AC,HY.CW,Waste feed,Nmix,1.25,20180101-20181231,text,N wasted,Germany,HY.AC-HY.CW-Waste feed</v>
      </c>
    </row>
    <row r="183" spans="1:1" x14ac:dyDescent="0.25">
      <c r="A183" s="12" t="str">
        <f>'4a Interface to NNB-R-Tool'!A183&amp;","&amp;'4a Interface to NNB-R-Tool'!B183&amp;","&amp;'4a Interface to NNB-R-Tool'!C183&amp;","&amp;'4a Interface to NNB-R-Tool'!D183&amp;","&amp;'4a Interface to NNB-R-Tool'!E183&amp;","&amp;'4a Interface to NNB-R-Tool'!F183&amp;"0101-"&amp;'4a Interface to NNB-R-Tool'!F183&amp;"1231"&amp;","&amp;'4a Interface to NNB-R-Tool'!G183&amp;","&amp;'4a Interface to NNB-R-Tool'!H183&amp;","&amp;'4a Interface to NNB-R-Tool'!I183&amp;","&amp;'4a Interface to NNB-R-Tool'!J183</f>
        <v>HY.AC,HY.CW,Excretia,Nmix,1.25,20180101-20181231,text,N wasted,Germany,HY.AC-HY.CW-Excretia</v>
      </c>
    </row>
    <row r="184" spans="1:1" x14ac:dyDescent="0.25">
      <c r="A184" s="12" t="str">
        <f>'4a Interface to NNB-R-Tool'!A184&amp;","&amp;'4a Interface to NNB-R-Tool'!B184&amp;","&amp;'4a Interface to NNB-R-Tool'!C184&amp;","&amp;'4a Interface to NNB-R-Tool'!D184&amp;","&amp;'4a Interface to NNB-R-Tool'!E184&amp;","&amp;'4a Interface to NNB-R-Tool'!F184&amp;"0101-"&amp;'4a Interface to NNB-R-Tool'!F184&amp;"1231"&amp;","&amp;'4a Interface to NNB-R-Tool'!G184&amp;","&amp;'4a Interface to NNB-R-Tool'!H184&amp;","&amp;'4a Interface to NNB-R-Tool'!I184&amp;","&amp;'4a Interface to NNB-R-Tool'!J184</f>
        <v>HY.AC,HY.SW,Waste feed,Nmix,1.25,20180101-20181231,text,N wasted,Germany,HY.AC-HY.SW-Waste feed</v>
      </c>
    </row>
    <row r="185" spans="1:1" x14ac:dyDescent="0.25">
      <c r="A185" s="12" t="str">
        <f>'4a Interface to NNB-R-Tool'!A185&amp;","&amp;'4a Interface to NNB-R-Tool'!B185&amp;","&amp;'4a Interface to NNB-R-Tool'!C185&amp;","&amp;'4a Interface to NNB-R-Tool'!D185&amp;","&amp;'4a Interface to NNB-R-Tool'!E185&amp;","&amp;'4a Interface to NNB-R-Tool'!F185&amp;"0101-"&amp;'4a Interface to NNB-R-Tool'!F185&amp;"1231"&amp;","&amp;'4a Interface to NNB-R-Tool'!G185&amp;","&amp;'4a Interface to NNB-R-Tool'!H185&amp;","&amp;'4a Interface to NNB-R-Tool'!I185&amp;","&amp;'4a Interface to NNB-R-Tool'!J185</f>
        <v>HY.AC,HY.SW,Excretia,Nmix,1.25,20180101-20181231,text,N wasted,Germany,HY.AC-HY.SW-Excretia</v>
      </c>
    </row>
    <row r="186" spans="1:1" x14ac:dyDescent="0.25">
      <c r="A186" s="12" t="str">
        <f>'4a Interface to NNB-R-Tool'!A186&amp;","&amp;'4a Interface to NNB-R-Tool'!B186&amp;","&amp;'4a Interface to NNB-R-Tool'!C186&amp;","&amp;'4a Interface to NNB-R-Tool'!D186&amp;","&amp;'4a Interface to NNB-R-Tool'!E186&amp;","&amp;'4a Interface to NNB-R-Tool'!F186&amp;"0101-"&amp;'4a Interface to NNB-R-Tool'!F186&amp;"1231"&amp;","&amp;'4a Interface to NNB-R-Tool'!G186&amp;","&amp;'4a Interface to NNB-R-Tool'!H186&amp;","&amp;'4a Interface to NNB-R-Tool'!I186&amp;","&amp;'4a Interface to NNB-R-Tool'!J186</f>
        <v>RW.RW,EF.EC,Fuel import,Nmix,1.25,20180101-20181231,text,import,Germany,RW.RW-EF.EC-Fuel import</v>
      </c>
    </row>
    <row r="187" spans="1:1" x14ac:dyDescent="0.25">
      <c r="A187" s="12" t="str">
        <f>'4a Interface to NNB-R-Tool'!A187&amp;","&amp;'4a Interface to NNB-R-Tool'!B187&amp;","&amp;'4a Interface to NNB-R-Tool'!C187&amp;","&amp;'4a Interface to NNB-R-Tool'!D187&amp;","&amp;'4a Interface to NNB-R-Tool'!E187&amp;","&amp;'4a Interface to NNB-R-Tool'!F187&amp;"0101-"&amp;'4a Interface to NNB-R-Tool'!F187&amp;"1231"&amp;","&amp;'4a Interface to NNB-R-Tool'!G187&amp;","&amp;'4a Interface to NNB-R-Tool'!H187&amp;","&amp;'4a Interface to NNB-R-Tool'!I187&amp;","&amp;'4a Interface to NNB-R-Tool'!J187</f>
        <v>RW.RW,EF.TR,Import of transport fuel,Nmix,1.25,20180101-20181231,text,import,Germany,RW.RW-EF.TR-Import of transport fuel</v>
      </c>
    </row>
    <row r="188" spans="1:1" x14ac:dyDescent="0.25">
      <c r="A188" s="12" t="str">
        <f>'4a Interface to NNB-R-Tool'!A188&amp;","&amp;'4a Interface to NNB-R-Tool'!B188&amp;","&amp;'4a Interface to NNB-R-Tool'!C188&amp;","&amp;'4a Interface to NNB-R-Tool'!D188&amp;","&amp;'4a Interface to NNB-R-Tool'!E188&amp;","&amp;'4a Interface to NNB-R-Tool'!F188&amp;"0101-"&amp;'4a Interface to NNB-R-Tool'!F188&amp;"1231"&amp;","&amp;'4a Interface to NNB-R-Tool'!G188&amp;","&amp;'4a Interface to NNB-R-Tool'!H188&amp;","&amp;'4a Interface to NNB-R-Tool'!I188&amp;","&amp;'4a Interface to NNB-R-Tool'!J188</f>
        <v>RW.RW,MP.FP,Sea fish (landings),Nmix,1.25,20180101-20181231,text,import,Germany,RW.RW-MP.FP-Sea fish (landings)</v>
      </c>
    </row>
    <row r="189" spans="1:1" x14ac:dyDescent="0.25">
      <c r="A189" s="12" t="str">
        <f>'4a Interface to NNB-R-Tool'!A189&amp;","&amp;'4a Interface to NNB-R-Tool'!B189&amp;","&amp;'4a Interface to NNB-R-Tool'!C189&amp;","&amp;'4a Interface to NNB-R-Tool'!D189&amp;","&amp;'4a Interface to NNB-R-Tool'!E189&amp;","&amp;'4a Interface to NNB-R-Tool'!F189&amp;"0101-"&amp;'4a Interface to NNB-R-Tool'!F189&amp;"1231"&amp;","&amp;'4a Interface to NNB-R-Tool'!G189&amp;","&amp;'4a Interface to NNB-R-Tool'!H189&amp;","&amp;'4a Interface to NNB-R-Tool'!I189&amp;","&amp;'4a Interface to NNB-R-Tool'!J189</f>
        <v>RW.RW,MP.FP,Food import,Nmix,1.25,20180101-20181231,text,import,Germany,RW.RW-MP.FP-Food import</v>
      </c>
    </row>
    <row r="190" spans="1:1" x14ac:dyDescent="0.25">
      <c r="A190" s="12" t="str">
        <f>'4a Interface to NNB-R-Tool'!A190&amp;","&amp;'4a Interface to NNB-R-Tool'!B190&amp;","&amp;'4a Interface to NNB-R-Tool'!C190&amp;","&amp;'4a Interface to NNB-R-Tool'!D190&amp;","&amp;'4a Interface to NNB-R-Tool'!E190&amp;","&amp;'4a Interface to NNB-R-Tool'!F190&amp;"0101-"&amp;'4a Interface to NNB-R-Tool'!F190&amp;"1231"&amp;","&amp;'4a Interface to NNB-R-Tool'!G190&amp;","&amp;'4a Interface to NNB-R-Tool'!H190&amp;","&amp;'4a Interface to NNB-R-Tool'!I190&amp;","&amp;'4a Interface to NNB-R-Tool'!J190</f>
        <v xml:space="preserve">RW.RW,MP.OP,Other goods import ,Nmix,1.25,20180101-20181231,text,import,Germany,RW.RW-MP.OP-Other goods import </v>
      </c>
    </row>
    <row r="191" spans="1:1" x14ac:dyDescent="0.25">
      <c r="A191" s="12" t="str">
        <f>'4a Interface to NNB-R-Tool'!A191&amp;","&amp;'4a Interface to NNB-R-Tool'!B191&amp;","&amp;'4a Interface to NNB-R-Tool'!C191&amp;","&amp;'4a Interface to NNB-R-Tool'!D191&amp;","&amp;'4a Interface to NNB-R-Tool'!E191&amp;","&amp;'4a Interface to NNB-R-Tool'!F191&amp;"0101-"&amp;'4a Interface to NNB-R-Tool'!F191&amp;"1231"&amp;","&amp;'4a Interface to NNB-R-Tool'!G191&amp;","&amp;'4a Interface to NNB-R-Tool'!H191&amp;","&amp;'4a Interface to NNB-R-Tool'!I191&amp;","&amp;'4a Interface to NNB-R-Tool'!J191</f>
        <v>RW.RW,AG.MM,Animal feed import,Nmix,1.25,20180101-20181231,text,import,Germany,RW.RW-AG.MM-Animal feed import</v>
      </c>
    </row>
    <row r="192" spans="1:1" x14ac:dyDescent="0.25">
      <c r="A192" s="12" t="str">
        <f>'4a Interface to NNB-R-Tool'!A192&amp;","&amp;'4a Interface to NNB-R-Tool'!B192&amp;","&amp;'4a Interface to NNB-R-Tool'!C192&amp;","&amp;'4a Interface to NNB-R-Tool'!D192&amp;","&amp;'4a Interface to NNB-R-Tool'!E192&amp;","&amp;'4a Interface to NNB-R-Tool'!F192&amp;"0101-"&amp;'4a Interface to NNB-R-Tool'!F192&amp;"1231"&amp;","&amp;'4a Interface to NNB-R-Tool'!G192&amp;","&amp;'4a Interface to NNB-R-Tool'!H192&amp;","&amp;'4a Interface to NNB-R-Tool'!I192&amp;","&amp;'4a Interface to NNB-R-Tool'!J192</f>
        <v>RW.RW,AG.MM,Live animal import,Nmix,1.25,20180101-20181231,text,import,Germany,RW.RW-AG.MM-Live animal import</v>
      </c>
    </row>
    <row r="193" spans="1:1" x14ac:dyDescent="0.25">
      <c r="A193" s="12" t="str">
        <f>'4a Interface to NNB-R-Tool'!A193&amp;","&amp;'4a Interface to NNB-R-Tool'!B193&amp;","&amp;'4a Interface to NNB-R-Tool'!C193&amp;","&amp;'4a Interface to NNB-R-Tool'!D193&amp;","&amp;'4a Interface to NNB-R-Tool'!E193&amp;","&amp;'4a Interface to NNB-R-Tool'!F193&amp;"0101-"&amp;'4a Interface to NNB-R-Tool'!F193&amp;"1231"&amp;","&amp;'4a Interface to NNB-R-Tool'!G193&amp;","&amp;'4a Interface to NNB-R-Tool'!H193&amp;","&amp;'4a Interface to NNB-R-Tool'!I193&amp;","&amp;'4a Interface to NNB-R-Tool'!J193</f>
        <v>RW.RW,AG.SM,Manure import,Nmix,1.25,20180101-20181231,text,import,Germany,RW.RW-AG.SM-Manure import</v>
      </c>
    </row>
    <row r="194" spans="1:1" x14ac:dyDescent="0.25">
      <c r="A194" s="12" t="str">
        <f>'4a Interface to NNB-R-Tool'!A194&amp;","&amp;'4a Interface to NNB-R-Tool'!B194&amp;","&amp;'4a Interface to NNB-R-Tool'!C194&amp;","&amp;'4a Interface to NNB-R-Tool'!D194&amp;","&amp;'4a Interface to NNB-R-Tool'!E194&amp;","&amp;'4a Interface to NNB-R-Tool'!F194&amp;"0101-"&amp;'4a Interface to NNB-R-Tool'!F194&amp;"1231"&amp;","&amp;'4a Interface to NNB-R-Tool'!G194&amp;","&amp;'4a Interface to NNB-R-Tool'!H194&amp;","&amp;'4a Interface to NNB-R-Tool'!I194&amp;","&amp;'4a Interface to NNB-R-Tool'!J194</f>
        <v>RW.RW,AG.SM,Mineral fertilizer import,Nmix,1.25,20180101-20181231,text,import,Germany,RW.RW-AG.SM-Mineral fertilizer import</v>
      </c>
    </row>
    <row r="195" spans="1:1" x14ac:dyDescent="0.25">
      <c r="A195" s="12" t="str">
        <f>'4a Interface to NNB-R-Tool'!A195&amp;","&amp;'4a Interface to NNB-R-Tool'!B195&amp;","&amp;'4a Interface to NNB-R-Tool'!C195&amp;","&amp;'4a Interface to NNB-R-Tool'!D195&amp;","&amp;'4a Interface to NNB-R-Tool'!E195&amp;","&amp;'4a Interface to NNB-R-Tool'!F195&amp;"0101-"&amp;'4a Interface to NNB-R-Tool'!F195&amp;"1231"&amp;","&amp;'4a Interface to NNB-R-Tool'!G195&amp;","&amp;'4a Interface to NNB-R-Tool'!H195&amp;","&amp;'4a Interface to NNB-R-Tool'!I195&amp;","&amp;'4a Interface to NNB-R-Tool'!J195</f>
        <v>RW.RW,PR.SO,Solid waste import,Nmix,1.25,20180101-20181231,text,import,Germany,RW.RW-PR.SO-Solid waste import</v>
      </c>
    </row>
    <row r="196" spans="1:1" x14ac:dyDescent="0.25">
      <c r="A196" s="12" t="str">
        <f>'4a Interface to NNB-R-Tool'!A196&amp;","&amp;'4a Interface to NNB-R-Tool'!B196&amp;","&amp;'4a Interface to NNB-R-Tool'!C196&amp;","&amp;'4a Interface to NNB-R-Tool'!D196&amp;","&amp;'4a Interface to NNB-R-Tool'!E196&amp;","&amp;'4a Interface to NNB-R-Tool'!F196&amp;"0101-"&amp;'4a Interface to NNB-R-Tool'!F196&amp;"1231"&amp;","&amp;'4a Interface to NNB-R-Tool'!G196&amp;","&amp;'4a Interface to NNB-R-Tool'!H196&amp;","&amp;'4a Interface to NNB-R-Tool'!I196&amp;","&amp;'4a Interface to NNB-R-Tool'!J196</f>
        <v>RW.RW,AT.AT,Atmospheric inflow,OXN,1.25,20180101-20181231,text,import,Germany,RW.RW-AT.AT-Atmospheric inflow</v>
      </c>
    </row>
    <row r="197" spans="1:1" x14ac:dyDescent="0.25">
      <c r="A197" s="12" t="str">
        <f>'4a Interface to NNB-R-Tool'!A197&amp;","&amp;'4a Interface to NNB-R-Tool'!B197&amp;","&amp;'4a Interface to NNB-R-Tool'!C197&amp;","&amp;'4a Interface to NNB-R-Tool'!D197&amp;","&amp;'4a Interface to NNB-R-Tool'!E197&amp;","&amp;'4a Interface to NNB-R-Tool'!F197&amp;"0101-"&amp;'4a Interface to NNB-R-Tool'!F197&amp;"1231"&amp;","&amp;'4a Interface to NNB-R-Tool'!G197&amp;","&amp;'4a Interface to NNB-R-Tool'!H197&amp;","&amp;'4a Interface to NNB-R-Tool'!I197&amp;","&amp;'4a Interface to NNB-R-Tool'!J197</f>
        <v>RW.RW,AT.AT,Atmospheric inflow,RDN,1.25,20180101-20181231,text,import,Germany,RW.RW-AT.AT-Atmospheric inflow</v>
      </c>
    </row>
    <row r="198" spans="1:1" x14ac:dyDescent="0.25">
      <c r="A198" s="12" t="str">
        <f>'4a Interface to NNB-R-Tool'!A198&amp;","&amp;'4a Interface to NNB-R-Tool'!B198&amp;","&amp;'4a Interface to NNB-R-Tool'!C198&amp;","&amp;'4a Interface to NNB-R-Tool'!D198&amp;","&amp;'4a Interface to NNB-R-Tool'!E198&amp;","&amp;'4a Interface to NNB-R-Tool'!F198&amp;"0101-"&amp;'4a Interface to NNB-R-Tool'!F198&amp;"1231"&amp;","&amp;'4a Interface to NNB-R-Tool'!G198&amp;","&amp;'4a Interface to NNB-R-Tool'!H198&amp;","&amp;'4a Interface to NNB-R-Tool'!I198&amp;","&amp;'4a Interface to NNB-R-Tool'!J198</f>
        <v>RW.RW,HY.GW,Import of groundwater,Nmix,1.25,20180101-20181231,text,import,Germany,RW.RW-HY.GW-Import of groundwater</v>
      </c>
    </row>
    <row r="199" spans="1:1" x14ac:dyDescent="0.25">
      <c r="A199" s="12" t="str">
        <f>'4a Interface to NNB-R-Tool'!A199&amp;","&amp;'4a Interface to NNB-R-Tool'!B199&amp;","&amp;'4a Interface to NNB-R-Tool'!C199&amp;","&amp;'4a Interface to NNB-R-Tool'!D199&amp;","&amp;'4a Interface to NNB-R-Tool'!E199&amp;","&amp;'4a Interface to NNB-R-Tool'!F199&amp;"0101-"&amp;'4a Interface to NNB-R-Tool'!F199&amp;"1231"&amp;","&amp;'4a Interface to NNB-R-Tool'!G199&amp;","&amp;'4a Interface to NNB-R-Tool'!H199&amp;","&amp;'4a Interface to NNB-R-Tool'!I199&amp;","&amp;'4a Interface to NNB-R-Tool'!J199</f>
        <v>RW.RW,HY.SW,Import of surface water,Nmix,1.25,20180101-20181231,text,import,Germany,RW.RW-HY.SW-Import of surface water</v>
      </c>
    </row>
    <row r="201" spans="1:1" x14ac:dyDescent="0.25">
      <c r="A201" s="12" t="str">
        <f>'4a Interface to NNB-R-Tool'!A201&amp;","&amp;'4a Interface to NNB-R-Tool'!B201&amp;","&amp;'4a Interface to NNB-R-Tool'!C201&amp;","&amp;'4a Interface to NNB-R-Tool'!D201&amp;","&amp;'4a Interface to NNB-R-Tool'!E201&amp;","&amp;'4a Interface to NNB-R-Tool'!F201&amp;"0101-"&amp;'4a Interface to NNB-R-Tool'!F201&amp;"1231"&amp;","&amp;'4a Interface to NNB-R-Tool'!G201&amp;","&amp;'4a Interface to NNB-R-Tool'!H201&amp;","&amp;'4a Interface to NNB-R-Tool'!I201&amp;","&amp;'4a Interface to NNB-R-Tool'!J201</f>
        <v>EF.EC,EF.IC,Fuel for industry,Nmix,1,20200101-20201231,text,useful output,Germany,EF.EC-EF.IC-Fuel for industry</v>
      </c>
    </row>
    <row r="202" spans="1:1" x14ac:dyDescent="0.25">
      <c r="A202" s="12" t="str">
        <f>'4a Interface to NNB-R-Tool'!A202&amp;","&amp;'4a Interface to NNB-R-Tool'!B202&amp;","&amp;'4a Interface to NNB-R-Tool'!C202&amp;","&amp;'4a Interface to NNB-R-Tool'!D202&amp;","&amp;'4a Interface to NNB-R-Tool'!E202&amp;","&amp;'4a Interface to NNB-R-Tool'!F202&amp;"0101-"&amp;'4a Interface to NNB-R-Tool'!F202&amp;"1231"&amp;","&amp;'4a Interface to NNB-R-Tool'!G202&amp;","&amp;'4a Interface to NNB-R-Tool'!H202&amp;","&amp;'4a Interface to NNB-R-Tool'!I202&amp;","&amp;'4a Interface to NNB-R-Tool'!J202</f>
        <v>EF.EC,EF.TR,Fuel for transport,Nmix,1,20200101-20201231,text,useful output,Germany,EF.EC-EF.TR-Fuel for transport</v>
      </c>
    </row>
    <row r="203" spans="1:1" x14ac:dyDescent="0.25">
      <c r="A203" s="12" t="str">
        <f>'4a Interface to NNB-R-Tool'!A203&amp;","&amp;'4a Interface to NNB-R-Tool'!B203&amp;","&amp;'4a Interface to NNB-R-Tool'!C203&amp;","&amp;'4a Interface to NNB-R-Tool'!D203&amp;","&amp;'4a Interface to NNB-R-Tool'!E203&amp;","&amp;'4a Interface to NNB-R-Tool'!F203&amp;"0101-"&amp;'4a Interface to NNB-R-Tool'!F203&amp;"1231"&amp;","&amp;'4a Interface to NNB-R-Tool'!G203&amp;","&amp;'4a Interface to NNB-R-Tool'!H203&amp;","&amp;'4a Interface to NNB-R-Tool'!I203&amp;","&amp;'4a Interface to NNB-R-Tool'!J203</f>
        <v>EF.EC,EF.OE,Fuel for heating,Nmix,1,20200101-20201231,text,useful output,Germany,EF.EC-EF.OE-Fuel for heating</v>
      </c>
    </row>
    <row r="204" spans="1:1" x14ac:dyDescent="0.25">
      <c r="A204" s="12" t="str">
        <f>'4a Interface to NNB-R-Tool'!A204&amp;","&amp;'4a Interface to NNB-R-Tool'!B204&amp;","&amp;'4a Interface to NNB-R-Tool'!C204&amp;","&amp;'4a Interface to NNB-R-Tool'!D204&amp;","&amp;'4a Interface to NNB-R-Tool'!E204&amp;","&amp;'4a Interface to NNB-R-Tool'!F204&amp;"0101-"&amp;'4a Interface to NNB-R-Tool'!F204&amp;"1231"&amp;","&amp;'4a Interface to NNB-R-Tool'!G204&amp;","&amp;'4a Interface to NNB-R-Tool'!H204&amp;","&amp;'4a Interface to NNB-R-Tool'!I204&amp;","&amp;'4a Interface to NNB-R-Tool'!J204</f>
        <v>EF.EC,MP.OP,Fuel used as feedstock,Nmix,1,20200101-20201231,text,useful output,Germany,EF.EC-MP.OP-Fuel used as feedstock</v>
      </c>
    </row>
    <row r="205" spans="1:1" x14ac:dyDescent="0.25">
      <c r="A205" s="12" t="str">
        <f>'4a Interface to NNB-R-Tool'!A205&amp;","&amp;'4a Interface to NNB-R-Tool'!B205&amp;","&amp;'4a Interface to NNB-R-Tool'!C205&amp;","&amp;'4a Interface to NNB-R-Tool'!D205&amp;","&amp;'4a Interface to NNB-R-Tool'!E205&amp;","&amp;'4a Interface to NNB-R-Tool'!F205&amp;"0101-"&amp;'4a Interface to NNB-R-Tool'!F205&amp;"1231"&amp;","&amp;'4a Interface to NNB-R-Tool'!G205&amp;","&amp;'4a Interface to NNB-R-Tool'!H205&amp;","&amp;'4a Interface to NNB-R-Tool'!I205&amp;","&amp;'4a Interface to NNB-R-Tool'!J205</f>
        <v>EF.EC,AT.AT,Emissions,NH3,1,20200101-20201231,text,N wastedd,Germany,EF.EC-AT.AT-Emissions</v>
      </c>
    </row>
    <row r="206" spans="1:1" x14ac:dyDescent="0.25">
      <c r="A206" s="12" t="str">
        <f>'4a Interface to NNB-R-Tool'!A206&amp;","&amp;'4a Interface to NNB-R-Tool'!B206&amp;","&amp;'4a Interface to NNB-R-Tool'!C206&amp;","&amp;'4a Interface to NNB-R-Tool'!D206&amp;","&amp;'4a Interface to NNB-R-Tool'!E206&amp;","&amp;'4a Interface to NNB-R-Tool'!F206&amp;"0101-"&amp;'4a Interface to NNB-R-Tool'!F206&amp;"1231"&amp;","&amp;'4a Interface to NNB-R-Tool'!G206&amp;","&amp;'4a Interface to NNB-R-Tool'!H206&amp;","&amp;'4a Interface to NNB-R-Tool'!I206&amp;","&amp;'4a Interface to NNB-R-Tool'!J206</f>
        <v>EF.EC,AT.AT,Emissions,NOx,1,20200101-20201231,text,N wasted,Germany,EF.EC-AT.AT-Emissions</v>
      </c>
    </row>
    <row r="207" spans="1:1" x14ac:dyDescent="0.25">
      <c r="A207" s="12" t="str">
        <f>'4a Interface to NNB-R-Tool'!A207&amp;","&amp;'4a Interface to NNB-R-Tool'!B207&amp;","&amp;'4a Interface to NNB-R-Tool'!C207&amp;","&amp;'4a Interface to NNB-R-Tool'!D207&amp;","&amp;'4a Interface to NNB-R-Tool'!E207&amp;","&amp;'4a Interface to NNB-R-Tool'!F207&amp;"0101-"&amp;'4a Interface to NNB-R-Tool'!F207&amp;"1231"&amp;","&amp;'4a Interface to NNB-R-Tool'!G207&amp;","&amp;'4a Interface to NNB-R-Tool'!H207&amp;","&amp;'4a Interface to NNB-R-Tool'!I207&amp;","&amp;'4a Interface to NNB-R-Tool'!J207</f>
        <v>EF.EC,AT.AT,Emissions,N2O,1,20200101-20201231,text,N wasted,Germany,EF.EC-AT.AT-Emissions</v>
      </c>
    </row>
    <row r="208" spans="1:1" x14ac:dyDescent="0.25">
      <c r="A208" s="12" t="str">
        <f>'4a Interface to NNB-R-Tool'!A208&amp;","&amp;'4a Interface to NNB-R-Tool'!B208&amp;","&amp;'4a Interface to NNB-R-Tool'!C208&amp;","&amp;'4a Interface to NNB-R-Tool'!D208&amp;","&amp;'4a Interface to NNB-R-Tool'!E208&amp;","&amp;'4a Interface to NNB-R-Tool'!F208&amp;"0101-"&amp;'4a Interface to NNB-R-Tool'!F208&amp;"1231"&amp;","&amp;'4a Interface to NNB-R-Tool'!G208&amp;","&amp;'4a Interface to NNB-R-Tool'!H208&amp;","&amp;'4a Interface to NNB-R-Tool'!I208&amp;","&amp;'4a Interface to NNB-R-Tool'!J208</f>
        <v>EF.EC,AT.AT,Emissions,N2,1,20200101-20201231,text,N wasted,Germany,EF.EC-AT.AT-Emissions</v>
      </c>
    </row>
    <row r="209" spans="1:1" x14ac:dyDescent="0.25">
      <c r="A209" s="12" t="str">
        <f>'4a Interface to NNB-R-Tool'!A209&amp;","&amp;'4a Interface to NNB-R-Tool'!B209&amp;","&amp;'4a Interface to NNB-R-Tool'!C209&amp;","&amp;'4a Interface to NNB-R-Tool'!D209&amp;","&amp;'4a Interface to NNB-R-Tool'!E209&amp;","&amp;'4a Interface to NNB-R-Tool'!F209&amp;"0101-"&amp;'4a Interface to NNB-R-Tool'!F209&amp;"1231"&amp;","&amp;'4a Interface to NNB-R-Tool'!G209&amp;","&amp;'4a Interface to NNB-R-Tool'!H209&amp;","&amp;'4a Interface to NNB-R-Tool'!I209&amp;","&amp;'4a Interface to NNB-R-Tool'!J209</f>
        <v>EF.EC,RW.RW,Fuel export,Nmix,1,20200101-20201231,text,useful output,Germany,EF.EC-RW.RW-Fuel export</v>
      </c>
    </row>
    <row r="210" spans="1:1" x14ac:dyDescent="0.25">
      <c r="A210" s="12" t="str">
        <f>'4a Interface to NNB-R-Tool'!A210&amp;","&amp;'4a Interface to NNB-R-Tool'!B210&amp;","&amp;'4a Interface to NNB-R-Tool'!C210&amp;","&amp;'4a Interface to NNB-R-Tool'!D210&amp;","&amp;'4a Interface to NNB-R-Tool'!E210&amp;","&amp;'4a Interface to NNB-R-Tool'!F210&amp;"0101-"&amp;'4a Interface to NNB-R-Tool'!F210&amp;"1231"&amp;","&amp;'4a Interface to NNB-R-Tool'!G210&amp;","&amp;'4a Interface to NNB-R-Tool'!H210&amp;","&amp;'4a Interface to NNB-R-Tool'!I210&amp;","&amp;'4a Interface to NNB-R-Tool'!J210</f>
        <v>EF.IC,AT.AT,Emissions,NH3,1,20200101-20201231,text,N wasted,Germany,EF.IC-AT.AT-Emissions</v>
      </c>
    </row>
    <row r="211" spans="1:1" x14ac:dyDescent="0.25">
      <c r="A211" s="12" t="str">
        <f>'4a Interface to NNB-R-Tool'!A211&amp;","&amp;'4a Interface to NNB-R-Tool'!B211&amp;","&amp;'4a Interface to NNB-R-Tool'!C211&amp;","&amp;'4a Interface to NNB-R-Tool'!D211&amp;","&amp;'4a Interface to NNB-R-Tool'!E211&amp;","&amp;'4a Interface to NNB-R-Tool'!F211&amp;"0101-"&amp;'4a Interface to NNB-R-Tool'!F211&amp;"1231"&amp;","&amp;'4a Interface to NNB-R-Tool'!G211&amp;","&amp;'4a Interface to NNB-R-Tool'!H211&amp;","&amp;'4a Interface to NNB-R-Tool'!I211&amp;","&amp;'4a Interface to NNB-R-Tool'!J211</f>
        <v>EF.IC,AT.AT,Emissions,NOx,1,20200101-20201231,text,N wasted,Germany,EF.IC-AT.AT-Emissions</v>
      </c>
    </row>
    <row r="212" spans="1:1" x14ac:dyDescent="0.25">
      <c r="A212" s="12" t="str">
        <f>'4a Interface to NNB-R-Tool'!A212&amp;","&amp;'4a Interface to NNB-R-Tool'!B212&amp;","&amp;'4a Interface to NNB-R-Tool'!C212&amp;","&amp;'4a Interface to NNB-R-Tool'!D212&amp;","&amp;'4a Interface to NNB-R-Tool'!E212&amp;","&amp;'4a Interface to NNB-R-Tool'!F212&amp;"0101-"&amp;'4a Interface to NNB-R-Tool'!F212&amp;"1231"&amp;","&amp;'4a Interface to NNB-R-Tool'!G212&amp;","&amp;'4a Interface to NNB-R-Tool'!H212&amp;","&amp;'4a Interface to NNB-R-Tool'!I212&amp;","&amp;'4a Interface to NNB-R-Tool'!J212</f>
        <v>EF.IC,AT.AT,Emissions,N2O,1,20200101-20201231,text,N wasted,Germany,EF.IC-AT.AT-Emissions</v>
      </c>
    </row>
    <row r="213" spans="1:1" x14ac:dyDescent="0.25">
      <c r="A213" s="12" t="str">
        <f>'4a Interface to NNB-R-Tool'!A213&amp;","&amp;'4a Interface to NNB-R-Tool'!B213&amp;","&amp;'4a Interface to NNB-R-Tool'!C213&amp;","&amp;'4a Interface to NNB-R-Tool'!D213&amp;","&amp;'4a Interface to NNB-R-Tool'!E213&amp;","&amp;'4a Interface to NNB-R-Tool'!F213&amp;"0101-"&amp;'4a Interface to NNB-R-Tool'!F213&amp;"1231"&amp;","&amp;'4a Interface to NNB-R-Tool'!G213&amp;","&amp;'4a Interface to NNB-R-Tool'!H213&amp;","&amp;'4a Interface to NNB-R-Tool'!I213&amp;","&amp;'4a Interface to NNB-R-Tool'!J213</f>
        <v>EF.IC,AT.AT,Emissions,N2,1,20200101-20201231,text,N wasted,Germany,EF.IC-AT.AT-Emissions</v>
      </c>
    </row>
    <row r="214" spans="1:1" x14ac:dyDescent="0.25">
      <c r="A214" s="12" t="str">
        <f>'4a Interface to NNB-R-Tool'!A214&amp;","&amp;'4a Interface to NNB-R-Tool'!B214&amp;","&amp;'4a Interface to NNB-R-Tool'!C214&amp;","&amp;'4a Interface to NNB-R-Tool'!D214&amp;","&amp;'4a Interface to NNB-R-Tool'!E214&amp;","&amp;'4a Interface to NNB-R-Tool'!F214&amp;"0101-"&amp;'4a Interface to NNB-R-Tool'!F214&amp;"1231"&amp;","&amp;'4a Interface to NNB-R-Tool'!G214&amp;","&amp;'4a Interface to NNB-R-Tool'!H214&amp;","&amp;'4a Interface to NNB-R-Tool'!I214&amp;","&amp;'4a Interface to NNB-R-Tool'!J214</f>
        <v>EF.TR,AT.AT,Emissions,NH3,1,20200101-20201231,text,N wasted,Germany,EF.TR-AT.AT-Emissions</v>
      </c>
    </row>
    <row r="215" spans="1:1" x14ac:dyDescent="0.25">
      <c r="A215" s="12" t="str">
        <f>'4a Interface to NNB-R-Tool'!A215&amp;","&amp;'4a Interface to NNB-R-Tool'!B215&amp;","&amp;'4a Interface to NNB-R-Tool'!C215&amp;","&amp;'4a Interface to NNB-R-Tool'!D215&amp;","&amp;'4a Interface to NNB-R-Tool'!E215&amp;","&amp;'4a Interface to NNB-R-Tool'!F215&amp;"0101-"&amp;'4a Interface to NNB-R-Tool'!F215&amp;"1231"&amp;","&amp;'4a Interface to NNB-R-Tool'!G215&amp;","&amp;'4a Interface to NNB-R-Tool'!H215&amp;","&amp;'4a Interface to NNB-R-Tool'!I215&amp;","&amp;'4a Interface to NNB-R-Tool'!J215</f>
        <v>EF.TR,AT.AT,Emissions,NOx,1,20200101-20201231,text,N wasted,Germany,EF.TR-AT.AT-Emissions</v>
      </c>
    </row>
    <row r="216" spans="1:1" x14ac:dyDescent="0.25">
      <c r="A216" s="12" t="str">
        <f>'4a Interface to NNB-R-Tool'!A216&amp;","&amp;'4a Interface to NNB-R-Tool'!B216&amp;","&amp;'4a Interface to NNB-R-Tool'!C216&amp;","&amp;'4a Interface to NNB-R-Tool'!D216&amp;","&amp;'4a Interface to NNB-R-Tool'!E216&amp;","&amp;'4a Interface to NNB-R-Tool'!F216&amp;"0101-"&amp;'4a Interface to NNB-R-Tool'!F216&amp;"1231"&amp;","&amp;'4a Interface to NNB-R-Tool'!G216&amp;","&amp;'4a Interface to NNB-R-Tool'!H216&amp;","&amp;'4a Interface to NNB-R-Tool'!I216&amp;","&amp;'4a Interface to NNB-R-Tool'!J216</f>
        <v>EF.TR,AT.AT,Emissions,N2O,1,20200101-20201231,text,N wasted,Germany,EF.TR-AT.AT-Emissions</v>
      </c>
    </row>
    <row r="217" spans="1:1" x14ac:dyDescent="0.25">
      <c r="A217" s="12" t="str">
        <f>'4a Interface to NNB-R-Tool'!A217&amp;","&amp;'4a Interface to NNB-R-Tool'!B217&amp;","&amp;'4a Interface to NNB-R-Tool'!C217&amp;","&amp;'4a Interface to NNB-R-Tool'!D217&amp;","&amp;'4a Interface to NNB-R-Tool'!E217&amp;","&amp;'4a Interface to NNB-R-Tool'!F217&amp;"0101-"&amp;'4a Interface to NNB-R-Tool'!F217&amp;"1231"&amp;","&amp;'4a Interface to NNB-R-Tool'!G217&amp;","&amp;'4a Interface to NNB-R-Tool'!H217&amp;","&amp;'4a Interface to NNB-R-Tool'!I217&amp;","&amp;'4a Interface to NNB-R-Tool'!J217</f>
        <v>EF.TR,AT.AT,Emissions,N2,1,20200101-20201231,text,N wasted,Germany,EF.TR-AT.AT-Emissions</v>
      </c>
    </row>
    <row r="218" spans="1:1" x14ac:dyDescent="0.25">
      <c r="A218" s="12" t="str">
        <f>'4a Interface to NNB-R-Tool'!A218&amp;","&amp;'4a Interface to NNB-R-Tool'!B218&amp;","&amp;'4a Interface to NNB-R-Tool'!C218&amp;","&amp;'4a Interface to NNB-R-Tool'!D218&amp;","&amp;'4a Interface to NNB-R-Tool'!E218&amp;","&amp;'4a Interface to NNB-R-Tool'!F218&amp;"0101-"&amp;'4a Interface to NNB-R-Tool'!F218&amp;"1231"&amp;","&amp;'4a Interface to NNB-R-Tool'!G218&amp;","&amp;'4a Interface to NNB-R-Tool'!H218&amp;","&amp;'4a Interface to NNB-R-Tool'!I218&amp;","&amp;'4a Interface to NNB-R-Tool'!J218</f>
        <v>EF.TR,RW.RW,Export of transport fuels,Nmix,1,20200101-20201231,text,useful output,Germany,EF.TR-RW.RW-Export of transport fuels</v>
      </c>
    </row>
    <row r="219" spans="1:1" x14ac:dyDescent="0.25">
      <c r="A219" s="12" t="str">
        <f>'4a Interface to NNB-R-Tool'!A219&amp;","&amp;'4a Interface to NNB-R-Tool'!B219&amp;","&amp;'4a Interface to NNB-R-Tool'!C219&amp;","&amp;'4a Interface to NNB-R-Tool'!D219&amp;","&amp;'4a Interface to NNB-R-Tool'!E219&amp;","&amp;'4a Interface to NNB-R-Tool'!F219&amp;"0101-"&amp;'4a Interface to NNB-R-Tool'!F219&amp;"1231"&amp;","&amp;'4a Interface to NNB-R-Tool'!G219&amp;","&amp;'4a Interface to NNB-R-Tool'!H219&amp;","&amp;'4a Interface to NNB-R-Tool'!I219&amp;","&amp;'4a Interface to NNB-R-Tool'!J219</f>
        <v>EF.OE,AT.AT,Emissions,NH3,1,20200101-20201231,text,N wasted,Germany,EF.OE-AT.AT-Emissions</v>
      </c>
    </row>
    <row r="220" spans="1:1" x14ac:dyDescent="0.25">
      <c r="A220" s="12" t="str">
        <f>'4a Interface to NNB-R-Tool'!A220&amp;","&amp;'4a Interface to NNB-R-Tool'!B220&amp;","&amp;'4a Interface to NNB-R-Tool'!C220&amp;","&amp;'4a Interface to NNB-R-Tool'!D220&amp;","&amp;'4a Interface to NNB-R-Tool'!E220&amp;","&amp;'4a Interface to NNB-R-Tool'!F220&amp;"0101-"&amp;'4a Interface to NNB-R-Tool'!F220&amp;"1231"&amp;","&amp;'4a Interface to NNB-R-Tool'!G220&amp;","&amp;'4a Interface to NNB-R-Tool'!H220&amp;","&amp;'4a Interface to NNB-R-Tool'!I220&amp;","&amp;'4a Interface to NNB-R-Tool'!J220</f>
        <v>EF.OE,AT.AT,Emissions,NOx,1,20200101-20201231,text,N wasted,Germany,EF.OE-AT.AT-Emissions</v>
      </c>
    </row>
    <row r="221" spans="1:1" x14ac:dyDescent="0.25">
      <c r="A221" s="12" t="str">
        <f>'4a Interface to NNB-R-Tool'!A221&amp;","&amp;'4a Interface to NNB-R-Tool'!B221&amp;","&amp;'4a Interface to NNB-R-Tool'!C221&amp;","&amp;'4a Interface to NNB-R-Tool'!D221&amp;","&amp;'4a Interface to NNB-R-Tool'!E221&amp;","&amp;'4a Interface to NNB-R-Tool'!F221&amp;"0101-"&amp;'4a Interface to NNB-R-Tool'!F221&amp;"1231"&amp;","&amp;'4a Interface to NNB-R-Tool'!G221&amp;","&amp;'4a Interface to NNB-R-Tool'!H221&amp;","&amp;'4a Interface to NNB-R-Tool'!I221&amp;","&amp;'4a Interface to NNB-R-Tool'!J221</f>
        <v>EF.OE,AT.AT,Emissions,N2O,1,20200101-20201231,text,N wasted,Germany,EF.OE-AT.AT-Emissions</v>
      </c>
    </row>
    <row r="222" spans="1:1" x14ac:dyDescent="0.25">
      <c r="A222" s="12" t="str">
        <f>'4a Interface to NNB-R-Tool'!A222&amp;","&amp;'4a Interface to NNB-R-Tool'!B222&amp;","&amp;'4a Interface to NNB-R-Tool'!C222&amp;","&amp;'4a Interface to NNB-R-Tool'!D222&amp;","&amp;'4a Interface to NNB-R-Tool'!E222&amp;","&amp;'4a Interface to NNB-R-Tool'!F222&amp;"0101-"&amp;'4a Interface to NNB-R-Tool'!F222&amp;"1231"&amp;","&amp;'4a Interface to NNB-R-Tool'!G222&amp;","&amp;'4a Interface to NNB-R-Tool'!H222&amp;","&amp;'4a Interface to NNB-R-Tool'!I222&amp;","&amp;'4a Interface to NNB-R-Tool'!J222</f>
        <v>EF.OE,AT.AT,Emissions,N2,1,20200101-20201231,text,N wasted,Germany,EF.OE-AT.AT-Emissions</v>
      </c>
    </row>
    <row r="223" spans="1:1" x14ac:dyDescent="0.25">
      <c r="A223" s="12" t="str">
        <f>'4a Interface to NNB-R-Tool'!A223&amp;","&amp;'4a Interface to NNB-R-Tool'!B223&amp;","&amp;'4a Interface to NNB-R-Tool'!C223&amp;","&amp;'4a Interface to NNB-R-Tool'!D223&amp;","&amp;'4a Interface to NNB-R-Tool'!E223&amp;","&amp;'4a Interface to NNB-R-Tool'!F223&amp;"0101-"&amp;'4a Interface to NNB-R-Tool'!F223&amp;"1231"&amp;","&amp;'4a Interface to NNB-R-Tool'!G223&amp;","&amp;'4a Interface to NNB-R-Tool'!H223&amp;","&amp;'4a Interface to NNB-R-Tool'!I223&amp;","&amp;'4a Interface to NNB-R-Tool'!J223</f>
        <v xml:space="preserve">MP.FP,AG.SM,Seeds and planting material ,Nmix,1,20200101-20201231,text,useful output,Germany,MP.FP-AG.SM-Seeds and planting material </v>
      </c>
    </row>
    <row r="224" spans="1:1" x14ac:dyDescent="0.25">
      <c r="A224" s="12" t="str">
        <f>'4a Interface to NNB-R-Tool'!A224&amp;","&amp;'4a Interface to NNB-R-Tool'!B224&amp;","&amp;'4a Interface to NNB-R-Tool'!C224&amp;","&amp;'4a Interface to NNB-R-Tool'!D224&amp;","&amp;'4a Interface to NNB-R-Tool'!E224&amp;","&amp;'4a Interface to NNB-R-Tool'!F224&amp;"0101-"&amp;'4a Interface to NNB-R-Tool'!F224&amp;"1231"&amp;","&amp;'4a Interface to NNB-R-Tool'!G224&amp;","&amp;'4a Interface to NNB-R-Tool'!H224&amp;","&amp;'4a Interface to NNB-R-Tool'!I224&amp;","&amp;'4a Interface to NNB-R-Tool'!J224</f>
        <v>MP.FP,AG.MM,Farm animal feed,Nmix,1,20200101-20201231,text,useful output,Germany,MP.FP-AG.MM-Farm animal feed</v>
      </c>
    </row>
    <row r="225" spans="1:1" x14ac:dyDescent="0.25">
      <c r="A225" s="12" t="str">
        <f>'4a Interface to NNB-R-Tool'!A225&amp;","&amp;'4a Interface to NNB-R-Tool'!B225&amp;","&amp;'4a Interface to NNB-R-Tool'!C225&amp;","&amp;'4a Interface to NNB-R-Tool'!D225&amp;","&amp;'4a Interface to NNB-R-Tool'!E225&amp;","&amp;'4a Interface to NNB-R-Tool'!F225&amp;"0101-"&amp;'4a Interface to NNB-R-Tool'!F225&amp;"1231"&amp;","&amp;'4a Interface to NNB-R-Tool'!G225&amp;","&amp;'4a Interface to NNB-R-Tool'!H225&amp;","&amp;'4a Interface to NNB-R-Tool'!I225&amp;","&amp;'4a Interface to NNB-R-Tool'!J225</f>
        <v>MP.FP,PR.SO,Organic waste as biofuels substrate,Nmix,1,20200101-20201231,text,recycling,Germany,MP.FP-PR.SO-Organic waste as biofuels substrate</v>
      </c>
    </row>
    <row r="226" spans="1:1" x14ac:dyDescent="0.25">
      <c r="A226" s="12" t="str">
        <f>'4a Interface to NNB-R-Tool'!A226&amp;","&amp;'4a Interface to NNB-R-Tool'!B226&amp;","&amp;'4a Interface to NNB-R-Tool'!C226&amp;","&amp;'4a Interface to NNB-R-Tool'!D226&amp;","&amp;'4a Interface to NNB-R-Tool'!E226&amp;","&amp;'4a Interface to NNB-R-Tool'!F226&amp;"0101-"&amp;'4a Interface to NNB-R-Tool'!F226&amp;"1231"&amp;","&amp;'4a Interface to NNB-R-Tool'!G226&amp;","&amp;'4a Interface to NNB-R-Tool'!H226&amp;","&amp;'4a Interface to NNB-R-Tool'!I226&amp;","&amp;'4a Interface to NNB-R-Tool'!J226</f>
        <v>MP.FP,PR.SO,Organic waste for composting,Nmix,1,20200101-20201231,text,recycling,Germany,MP.FP-PR.SO-Organic waste for composting</v>
      </c>
    </row>
    <row r="227" spans="1:1" x14ac:dyDescent="0.25">
      <c r="A227" s="12" t="str">
        <f>'4a Interface to NNB-R-Tool'!A227&amp;","&amp;'4a Interface to NNB-R-Tool'!B227&amp;","&amp;'4a Interface to NNB-R-Tool'!C227&amp;","&amp;'4a Interface to NNB-R-Tool'!D227&amp;","&amp;'4a Interface to NNB-R-Tool'!E227&amp;","&amp;'4a Interface to NNB-R-Tool'!F227&amp;"0101-"&amp;'4a Interface to NNB-R-Tool'!F227&amp;"1231"&amp;","&amp;'4a Interface to NNB-R-Tool'!G227&amp;","&amp;'4a Interface to NNB-R-Tool'!H227&amp;","&amp;'4a Interface to NNB-R-Tool'!I227&amp;","&amp;'4a Interface to NNB-R-Tool'!J227</f>
        <v>MP.FP,PR.SO,Food industry waste,Nmix,1,20200101-20201231,text,N wasted,Germany,MP.FP-PR.SO-Food industry waste</v>
      </c>
    </row>
    <row r="228" spans="1:1" x14ac:dyDescent="0.25">
      <c r="A228" s="12" t="str">
        <f>'4a Interface to NNB-R-Tool'!A228&amp;","&amp;'4a Interface to NNB-R-Tool'!B228&amp;","&amp;'4a Interface to NNB-R-Tool'!C228&amp;","&amp;'4a Interface to NNB-R-Tool'!D228&amp;","&amp;'4a Interface to NNB-R-Tool'!E228&amp;","&amp;'4a Interface to NNB-R-Tool'!F228&amp;"0101-"&amp;'4a Interface to NNB-R-Tool'!F228&amp;"1231"&amp;","&amp;'4a Interface to NNB-R-Tool'!G228&amp;","&amp;'4a Interface to NNB-R-Tool'!H228&amp;","&amp;'4a Interface to NNB-R-Tool'!I228&amp;","&amp;'4a Interface to NNB-R-Tool'!J228</f>
        <v>MP.FP,PR.WW,Food industry wastewater,Nmix,1,20200101-20201231,text,N wasted,Germany,MP.FP-PR.WW-Food industry wastewater</v>
      </c>
    </row>
    <row r="229" spans="1:1" x14ac:dyDescent="0.25">
      <c r="A229" s="12" t="str">
        <f>'4a Interface to NNB-R-Tool'!A229&amp;","&amp;'4a Interface to NNB-R-Tool'!B229&amp;","&amp;'4a Interface to NNB-R-Tool'!C229&amp;","&amp;'4a Interface to NNB-R-Tool'!D229&amp;","&amp;'4a Interface to NNB-R-Tool'!E229&amp;","&amp;'4a Interface to NNB-R-Tool'!F229&amp;"0101-"&amp;'4a Interface to NNB-R-Tool'!F229&amp;"1231"&amp;","&amp;'4a Interface to NNB-R-Tool'!G229&amp;","&amp;'4a Interface to NNB-R-Tool'!H229&amp;","&amp;'4a Interface to NNB-R-Tool'!I229&amp;","&amp;'4a Interface to NNB-R-Tool'!J229</f>
        <v>MP.FP,HS.HS,Food products,Nmix,1,20200101-20201231,text,useful output,Germany,MP.FP-HS.HS-Food products</v>
      </c>
    </row>
    <row r="230" spans="1:1" x14ac:dyDescent="0.25">
      <c r="A230" s="12" t="str">
        <f>'4a Interface to NNB-R-Tool'!A230&amp;","&amp;'4a Interface to NNB-R-Tool'!B230&amp;","&amp;'4a Interface to NNB-R-Tool'!C230&amp;","&amp;'4a Interface to NNB-R-Tool'!D230&amp;","&amp;'4a Interface to NNB-R-Tool'!E230&amp;","&amp;'4a Interface to NNB-R-Tool'!F230&amp;"0101-"&amp;'4a Interface to NNB-R-Tool'!F230&amp;"1231"&amp;","&amp;'4a Interface to NNB-R-Tool'!G230&amp;","&amp;'4a Interface to NNB-R-Tool'!H230&amp;","&amp;'4a Interface to NNB-R-Tool'!I230&amp;","&amp;'4a Interface to NNB-R-Tool'!J230</f>
        <v>MP.FP,HY.SW,Untreated wastewater,Nmix,1,20200101-20201231,text,N wasted,Germany,MP.FP-HY.SW-Untreated wastewater</v>
      </c>
    </row>
    <row r="231" spans="1:1" x14ac:dyDescent="0.25">
      <c r="A231" s="12" t="str">
        <f>'4a Interface to NNB-R-Tool'!A231&amp;","&amp;'4a Interface to NNB-R-Tool'!B231&amp;","&amp;'4a Interface to NNB-R-Tool'!C231&amp;","&amp;'4a Interface to NNB-R-Tool'!D231&amp;","&amp;'4a Interface to NNB-R-Tool'!E231&amp;","&amp;'4a Interface to NNB-R-Tool'!F231&amp;"0101-"&amp;'4a Interface to NNB-R-Tool'!F231&amp;"1231"&amp;","&amp;'4a Interface to NNB-R-Tool'!G231&amp;","&amp;'4a Interface to NNB-R-Tool'!H231&amp;","&amp;'4a Interface to NNB-R-Tool'!I231&amp;","&amp;'4a Interface to NNB-R-Tool'!J231</f>
        <v>MP.FP,HY.AC,Feed to freshwater aquaculture,Nmix,1,20200101-20201231,text,useful output,Germany,MP.FP-HY.AC-Feed to freshwater aquaculture</v>
      </c>
    </row>
    <row r="232" spans="1:1" x14ac:dyDescent="0.25">
      <c r="A232" s="12" t="str">
        <f>'4a Interface to NNB-R-Tool'!A232&amp;","&amp;'4a Interface to NNB-R-Tool'!B232&amp;","&amp;'4a Interface to NNB-R-Tool'!C232&amp;","&amp;'4a Interface to NNB-R-Tool'!D232&amp;","&amp;'4a Interface to NNB-R-Tool'!E232&amp;","&amp;'4a Interface to NNB-R-Tool'!F232&amp;"0101-"&amp;'4a Interface to NNB-R-Tool'!F232&amp;"1231"&amp;","&amp;'4a Interface to NNB-R-Tool'!G232&amp;","&amp;'4a Interface to NNB-R-Tool'!H232&amp;","&amp;'4a Interface to NNB-R-Tool'!I232&amp;","&amp;'4a Interface to NNB-R-Tool'!J232</f>
        <v>MP.FP,HY.AC,Feed to coastal aquaculture,Nmix,1,20200101-20201231,text,useful output,Germany,MP.FP-HY.AC-Feed to coastal aquaculture</v>
      </c>
    </row>
    <row r="233" spans="1:1" x14ac:dyDescent="0.25">
      <c r="A233" s="12" t="str">
        <f>'4a Interface to NNB-R-Tool'!A233&amp;","&amp;'4a Interface to NNB-R-Tool'!B233&amp;","&amp;'4a Interface to NNB-R-Tool'!C233&amp;","&amp;'4a Interface to NNB-R-Tool'!D233&amp;","&amp;'4a Interface to NNB-R-Tool'!E233&amp;","&amp;'4a Interface to NNB-R-Tool'!F233&amp;"0101-"&amp;'4a Interface to NNB-R-Tool'!F233&amp;"1231"&amp;","&amp;'4a Interface to NNB-R-Tool'!G233&amp;","&amp;'4a Interface to NNB-R-Tool'!H233&amp;","&amp;'4a Interface to NNB-R-Tool'!I233&amp;","&amp;'4a Interface to NNB-R-Tool'!J233</f>
        <v>MP.FP,RW.RW,Food export,Nmix,1,20200101-20201231,text,useful output,Germany,MP.FP-RW.RW-Food export</v>
      </c>
    </row>
    <row r="234" spans="1:1" x14ac:dyDescent="0.25">
      <c r="A234" s="12" t="str">
        <f>'4a Interface to NNB-R-Tool'!A234&amp;","&amp;'4a Interface to NNB-R-Tool'!B234&amp;","&amp;'4a Interface to NNB-R-Tool'!C234&amp;","&amp;'4a Interface to NNB-R-Tool'!D234&amp;","&amp;'4a Interface to NNB-R-Tool'!E234&amp;","&amp;'4a Interface to NNB-R-Tool'!F234&amp;"0101-"&amp;'4a Interface to NNB-R-Tool'!F234&amp;"1231"&amp;","&amp;'4a Interface to NNB-R-Tool'!G234&amp;","&amp;'4a Interface to NNB-R-Tool'!H234&amp;","&amp;'4a Interface to NNB-R-Tool'!I234&amp;","&amp;'4a Interface to NNB-R-Tool'!J234</f>
        <v>MP.OP,EF.IC,Industrial waste fuels,Nmix,1,20200101-20201231,text,recycling,Germany,MP.OP-EF.IC-Industrial waste fuels</v>
      </c>
    </row>
    <row r="235" spans="1:1" x14ac:dyDescent="0.25">
      <c r="A235" s="12" t="str">
        <f>'4a Interface to NNB-R-Tool'!A235&amp;","&amp;'4a Interface to NNB-R-Tool'!B235&amp;","&amp;'4a Interface to NNB-R-Tool'!C235&amp;","&amp;'4a Interface to NNB-R-Tool'!D235&amp;","&amp;'4a Interface to NNB-R-Tool'!E235&amp;","&amp;'4a Interface to NNB-R-Tool'!F235&amp;"0101-"&amp;'4a Interface to NNB-R-Tool'!F235&amp;"1231"&amp;","&amp;'4a Interface to NNB-R-Tool'!G235&amp;","&amp;'4a Interface to NNB-R-Tool'!H235&amp;","&amp;'4a Interface to NNB-R-Tool'!I235&amp;","&amp;'4a Interface to NNB-R-Tool'!J235</f>
        <v>MP.OP,EF.TR,Ammonia as fuel,NH3,1,20200101-20201231,text,useful output,Germany,MP.OP-EF.TR-Ammonia as fuel</v>
      </c>
    </row>
    <row r="236" spans="1:1" x14ac:dyDescent="0.25">
      <c r="A236" s="12" t="str">
        <f>'4a Interface to NNB-R-Tool'!A236&amp;","&amp;'4a Interface to NNB-R-Tool'!B236&amp;","&amp;'4a Interface to NNB-R-Tool'!C236&amp;","&amp;'4a Interface to NNB-R-Tool'!D236&amp;","&amp;'4a Interface to NNB-R-Tool'!E236&amp;","&amp;'4a Interface to NNB-R-Tool'!F236&amp;"0101-"&amp;'4a Interface to NNB-R-Tool'!F236&amp;"1231"&amp;","&amp;'4a Interface to NNB-R-Tool'!G236&amp;","&amp;'4a Interface to NNB-R-Tool'!H236&amp;","&amp;'4a Interface to NNB-R-Tool'!I236&amp;","&amp;'4a Interface to NNB-R-Tool'!J236</f>
        <v>MP.OP,AG.SM,Mineral fertilizer,Nmix,1,20200101-20201231,text,useful output,Germany,MP.OP-AG.SM-Mineral fertilizer</v>
      </c>
    </row>
    <row r="237" spans="1:1" x14ac:dyDescent="0.25">
      <c r="A237" s="12" t="str">
        <f>'4a Interface to NNB-R-Tool'!A237&amp;","&amp;'4a Interface to NNB-R-Tool'!B237&amp;","&amp;'4a Interface to NNB-R-Tool'!C237&amp;","&amp;'4a Interface to NNB-R-Tool'!D237&amp;","&amp;'4a Interface to NNB-R-Tool'!E237&amp;","&amp;'4a Interface to NNB-R-Tool'!F237&amp;"0101-"&amp;'4a Interface to NNB-R-Tool'!F237&amp;"1231"&amp;","&amp;'4a Interface to NNB-R-Tool'!G237&amp;","&amp;'4a Interface to NNB-R-Tool'!H237&amp;","&amp;'4a Interface to NNB-R-Tool'!I237&amp;","&amp;'4a Interface to NNB-R-Tool'!J237</f>
        <v>MP.OP,PR.SO,Other industry waste,Nmix,1,20200101-20201231,text,N wasted,Germany,MP.OP-PR.SO-Other industry waste</v>
      </c>
    </row>
    <row r="238" spans="1:1" x14ac:dyDescent="0.25">
      <c r="A238" s="12" t="str">
        <f>'4a Interface to NNB-R-Tool'!A238&amp;","&amp;'4a Interface to NNB-R-Tool'!B238&amp;","&amp;'4a Interface to NNB-R-Tool'!C238&amp;","&amp;'4a Interface to NNB-R-Tool'!D238&amp;","&amp;'4a Interface to NNB-R-Tool'!E238&amp;","&amp;'4a Interface to NNB-R-Tool'!F238&amp;"0101-"&amp;'4a Interface to NNB-R-Tool'!F238&amp;"1231"&amp;","&amp;'4a Interface to NNB-R-Tool'!G238&amp;","&amp;'4a Interface to NNB-R-Tool'!H238&amp;","&amp;'4a Interface to NNB-R-Tool'!I238&amp;","&amp;'4a Interface to NNB-R-Tool'!J238</f>
        <v>MP.OP,PR.WW,Other industry wastewater,Nmix,1,20200101-20201231,text,N wasted,Germany,MP.OP-PR.WW-Other industry wastewater</v>
      </c>
    </row>
    <row r="239" spans="1:1" x14ac:dyDescent="0.25">
      <c r="A239" s="12" t="str">
        <f>'4a Interface to NNB-R-Tool'!A239&amp;","&amp;'4a Interface to NNB-R-Tool'!B239&amp;","&amp;'4a Interface to NNB-R-Tool'!C239&amp;","&amp;'4a Interface to NNB-R-Tool'!D239&amp;","&amp;'4a Interface to NNB-R-Tool'!E239&amp;","&amp;'4a Interface to NNB-R-Tool'!F239&amp;"0101-"&amp;'4a Interface to NNB-R-Tool'!F239&amp;"1231"&amp;","&amp;'4a Interface to NNB-R-Tool'!G239&amp;","&amp;'4a Interface to NNB-R-Tool'!H239&amp;","&amp;'4a Interface to NNB-R-Tool'!I239&amp;","&amp;'4a Interface to NNB-R-Tool'!J239</f>
        <v>MP.OP,HS.HS,Mineral fertilizer,Nmix,1,20200101-20201231,text,useful output,Germany,MP.OP-HS.HS-Mineral fertilizer</v>
      </c>
    </row>
    <row r="240" spans="1:1" x14ac:dyDescent="0.25">
      <c r="A240" s="12" t="str">
        <f>'4a Interface to NNB-R-Tool'!A240&amp;","&amp;'4a Interface to NNB-R-Tool'!B240&amp;","&amp;'4a Interface to NNB-R-Tool'!C240&amp;","&amp;'4a Interface to NNB-R-Tool'!D240&amp;","&amp;'4a Interface to NNB-R-Tool'!E240&amp;","&amp;'4a Interface to NNB-R-Tool'!F240&amp;"0101-"&amp;'4a Interface to NNB-R-Tool'!F240&amp;"1231"&amp;","&amp;'4a Interface to NNB-R-Tool'!G240&amp;","&amp;'4a Interface to NNB-R-Tool'!H240&amp;","&amp;'4a Interface to NNB-R-Tool'!I240&amp;","&amp;'4a Interface to NNB-R-Tool'!J240</f>
        <v>MP.OP,HS.HS,Consumer goods,Nmix,1,20200101-20201231,text,useful output,Germany,MP.OP-HS.HS-Consumer goods</v>
      </c>
    </row>
    <row r="241" spans="1:1" x14ac:dyDescent="0.25">
      <c r="A241" s="12" t="str">
        <f>'4a Interface to NNB-R-Tool'!A241&amp;","&amp;'4a Interface to NNB-R-Tool'!B241&amp;","&amp;'4a Interface to NNB-R-Tool'!C241&amp;","&amp;'4a Interface to NNB-R-Tool'!D241&amp;","&amp;'4a Interface to NNB-R-Tool'!E241&amp;","&amp;'4a Interface to NNB-R-Tool'!F241&amp;"0101-"&amp;'4a Interface to NNB-R-Tool'!F241&amp;"1231"&amp;","&amp;'4a Interface to NNB-R-Tool'!G241&amp;","&amp;'4a Interface to NNB-R-Tool'!H241&amp;","&amp;'4a Interface to NNB-R-Tool'!I241&amp;","&amp;'4a Interface to NNB-R-Tool'!J241</f>
        <v>MP.OP,AT.AT,Emissions,NH3,1,20200101-20201231,text,N wasted,Germany,MP.OP-AT.AT-Emissions</v>
      </c>
    </row>
    <row r="242" spans="1:1" x14ac:dyDescent="0.25">
      <c r="A242" s="12" t="str">
        <f>'4a Interface to NNB-R-Tool'!A242&amp;","&amp;'4a Interface to NNB-R-Tool'!B242&amp;","&amp;'4a Interface to NNB-R-Tool'!C242&amp;","&amp;'4a Interface to NNB-R-Tool'!D242&amp;","&amp;'4a Interface to NNB-R-Tool'!E242&amp;","&amp;'4a Interface to NNB-R-Tool'!F242&amp;"0101-"&amp;'4a Interface to NNB-R-Tool'!F242&amp;"1231"&amp;","&amp;'4a Interface to NNB-R-Tool'!G242&amp;","&amp;'4a Interface to NNB-R-Tool'!H242&amp;","&amp;'4a Interface to NNB-R-Tool'!I242&amp;","&amp;'4a Interface to NNB-R-Tool'!J242</f>
        <v>MP.OP,AT.AT,Emissions,NOx,1,20200101-20201231,text,N wasted,Germany,MP.OP-AT.AT-Emissions</v>
      </c>
    </row>
    <row r="243" spans="1:1" x14ac:dyDescent="0.25">
      <c r="A243" s="12" t="str">
        <f>'4a Interface to NNB-R-Tool'!A243&amp;","&amp;'4a Interface to NNB-R-Tool'!B243&amp;","&amp;'4a Interface to NNB-R-Tool'!C243&amp;","&amp;'4a Interface to NNB-R-Tool'!D243&amp;","&amp;'4a Interface to NNB-R-Tool'!E243&amp;","&amp;'4a Interface to NNB-R-Tool'!F243&amp;"0101-"&amp;'4a Interface to NNB-R-Tool'!F243&amp;"1231"&amp;","&amp;'4a Interface to NNB-R-Tool'!G243&amp;","&amp;'4a Interface to NNB-R-Tool'!H243&amp;","&amp;'4a Interface to NNB-R-Tool'!I243&amp;","&amp;'4a Interface to NNB-R-Tool'!J243</f>
        <v>MP.OP,AT.AT,Emissions,N2O,1,20200101-20201231,text,N wasted,Germany,MP.OP-AT.AT-Emissions</v>
      </c>
    </row>
    <row r="244" spans="1:1" x14ac:dyDescent="0.25">
      <c r="A244" s="12" t="str">
        <f>'4a Interface to NNB-R-Tool'!A244&amp;","&amp;'4a Interface to NNB-R-Tool'!B244&amp;","&amp;'4a Interface to NNB-R-Tool'!C244&amp;","&amp;'4a Interface to NNB-R-Tool'!D244&amp;","&amp;'4a Interface to NNB-R-Tool'!E244&amp;","&amp;'4a Interface to NNB-R-Tool'!F244&amp;"0101-"&amp;'4a Interface to NNB-R-Tool'!F244&amp;"1231"&amp;","&amp;'4a Interface to NNB-R-Tool'!G244&amp;","&amp;'4a Interface to NNB-R-Tool'!H244&amp;","&amp;'4a Interface to NNB-R-Tool'!I244&amp;","&amp;'4a Interface to NNB-R-Tool'!J244</f>
        <v>MP.OP,HY.SW,Untreated wastewater,Nmix,1,20200101-20201231,text,N wasted,Germany,MP.OP-HY.SW-Untreated wastewater</v>
      </c>
    </row>
    <row r="245" spans="1:1" x14ac:dyDescent="0.25">
      <c r="A245" s="12" t="str">
        <f>'4a Interface to NNB-R-Tool'!A245&amp;","&amp;'4a Interface to NNB-R-Tool'!B245&amp;","&amp;'4a Interface to NNB-R-Tool'!C245&amp;","&amp;'4a Interface to NNB-R-Tool'!D245&amp;","&amp;'4a Interface to NNB-R-Tool'!E245&amp;","&amp;'4a Interface to NNB-R-Tool'!F245&amp;"0101-"&amp;'4a Interface to NNB-R-Tool'!F245&amp;"1231"&amp;","&amp;'4a Interface to NNB-R-Tool'!G245&amp;","&amp;'4a Interface to NNB-R-Tool'!H245&amp;","&amp;'4a Interface to NNB-R-Tool'!I245&amp;","&amp;'4a Interface to NNB-R-Tool'!J245</f>
        <v>MP.OP,RW.RW,Mineral fertilizer export,Nmix,1,20200101-20201231,text,useful output,Germany,MP.OP-RW.RW-Mineral fertilizer export</v>
      </c>
    </row>
    <row r="246" spans="1:1" x14ac:dyDescent="0.25">
      <c r="A246" s="12" t="str">
        <f>'4a Interface to NNB-R-Tool'!A246&amp;","&amp;'4a Interface to NNB-R-Tool'!B246&amp;","&amp;'4a Interface to NNB-R-Tool'!C246&amp;","&amp;'4a Interface to NNB-R-Tool'!D246&amp;","&amp;'4a Interface to NNB-R-Tool'!E246&amp;","&amp;'4a Interface to NNB-R-Tool'!F246&amp;"0101-"&amp;'4a Interface to NNB-R-Tool'!F246&amp;"1231"&amp;","&amp;'4a Interface to NNB-R-Tool'!G246&amp;","&amp;'4a Interface to NNB-R-Tool'!H246&amp;","&amp;'4a Interface to NNB-R-Tool'!I246&amp;","&amp;'4a Interface to NNB-R-Tool'!J246</f>
        <v>MP.OP,RW.RW,Other goods export,Nmix,1,20200101-20201231,text,useful output,Germany,MP.OP-RW.RW-Other goods export</v>
      </c>
    </row>
    <row r="247" spans="1:1" x14ac:dyDescent="0.25">
      <c r="A247" s="12" t="str">
        <f>'4a Interface to NNB-R-Tool'!A247&amp;","&amp;'4a Interface to NNB-R-Tool'!B247&amp;","&amp;'4a Interface to NNB-R-Tool'!C247&amp;","&amp;'4a Interface to NNB-R-Tool'!D247&amp;","&amp;'4a Interface to NNB-R-Tool'!E247&amp;","&amp;'4a Interface to NNB-R-Tool'!F247&amp;"0101-"&amp;'4a Interface to NNB-R-Tool'!F247&amp;"1231"&amp;","&amp;'4a Interface to NNB-R-Tool'!G247&amp;","&amp;'4a Interface to NNB-R-Tool'!H247&amp;","&amp;'4a Interface to NNB-R-Tool'!I247&amp;","&amp;'4a Interface to NNB-R-Tool'!J247</f>
        <v>AG.SM,MP.FP,Food crop products,Nmix,1,20200101-20201231,text,useful output,Germany,AG.SM-MP.FP-Food crop products</v>
      </c>
    </row>
    <row r="248" spans="1:1" x14ac:dyDescent="0.25">
      <c r="A248" s="12" t="str">
        <f>'4a Interface to NNB-R-Tool'!A248&amp;","&amp;'4a Interface to NNB-R-Tool'!B248&amp;","&amp;'4a Interface to NNB-R-Tool'!C248&amp;","&amp;'4a Interface to NNB-R-Tool'!D248&amp;","&amp;'4a Interface to NNB-R-Tool'!E248&amp;","&amp;'4a Interface to NNB-R-Tool'!F248&amp;"0101-"&amp;'4a Interface to NNB-R-Tool'!F248&amp;"1231"&amp;","&amp;'4a Interface to NNB-R-Tool'!G248&amp;","&amp;'4a Interface to NNB-R-Tool'!H248&amp;","&amp;'4a Interface to NNB-R-Tool'!I248&amp;","&amp;'4a Interface to NNB-R-Tool'!J248</f>
        <v>AG.SM,MP.OP,Crop products for industrial use,Nmix,1,20200101-20201231,text,useful output,Germany,AG.SM-MP.OP-Crop products for industrial use</v>
      </c>
    </row>
    <row r="249" spans="1:1" x14ac:dyDescent="0.25">
      <c r="A249" s="12" t="str">
        <f>'4a Interface to NNB-R-Tool'!A249&amp;","&amp;'4a Interface to NNB-R-Tool'!B249&amp;","&amp;'4a Interface to NNB-R-Tool'!C249&amp;","&amp;'4a Interface to NNB-R-Tool'!D249&amp;","&amp;'4a Interface to NNB-R-Tool'!E249&amp;","&amp;'4a Interface to NNB-R-Tool'!F249&amp;"0101-"&amp;'4a Interface to NNB-R-Tool'!F249&amp;"1231"&amp;","&amp;'4a Interface to NNB-R-Tool'!G249&amp;","&amp;'4a Interface to NNB-R-Tool'!H249&amp;","&amp;'4a Interface to NNB-R-Tool'!I249&amp;","&amp;'4a Interface to NNB-R-Tool'!J249</f>
        <v>AG.SM,AG.MM,Fodder crops,Nmix,1,20200101-20201231,text,useful output,Germany,AG.SM-AG.MM-Fodder crops</v>
      </c>
    </row>
    <row r="250" spans="1:1" x14ac:dyDescent="0.25">
      <c r="A250" s="12" t="str">
        <f>'4a Interface to NNB-R-Tool'!A250&amp;","&amp;'4a Interface to NNB-R-Tool'!B250&amp;","&amp;'4a Interface to NNB-R-Tool'!C250&amp;","&amp;'4a Interface to NNB-R-Tool'!D250&amp;","&amp;'4a Interface to NNB-R-Tool'!E250&amp;","&amp;'4a Interface to NNB-R-Tool'!F250&amp;"0101-"&amp;'4a Interface to NNB-R-Tool'!F250&amp;"1231"&amp;","&amp;'4a Interface to NNB-R-Tool'!G250&amp;","&amp;'4a Interface to NNB-R-Tool'!H250&amp;","&amp;'4a Interface to NNB-R-Tool'!I250&amp;","&amp;'4a Interface to NNB-R-Tool'!J250</f>
        <v>AG.SM,AG.BC,Farm crops substrate,Nmix,1,20200101-20201231,text,useful output,Germany,AG.SM-AG.BC-Farm crops substrate</v>
      </c>
    </row>
    <row r="251" spans="1:1" x14ac:dyDescent="0.25">
      <c r="A251" s="12" t="str">
        <f>'4a Interface to NNB-R-Tool'!A251&amp;","&amp;'4a Interface to NNB-R-Tool'!B251&amp;","&amp;'4a Interface to NNB-R-Tool'!C251&amp;","&amp;'4a Interface to NNB-R-Tool'!D251&amp;","&amp;'4a Interface to NNB-R-Tool'!E251&amp;","&amp;'4a Interface to NNB-R-Tool'!F251&amp;"0101-"&amp;'4a Interface to NNB-R-Tool'!F251&amp;"1231"&amp;","&amp;'4a Interface to NNB-R-Tool'!G251&amp;","&amp;'4a Interface to NNB-R-Tool'!H251&amp;","&amp;'4a Interface to NNB-R-Tool'!I251&amp;","&amp;'4a Interface to NNB-R-Tool'!J251</f>
        <v>AG.SM,FS.FO,Overland flow,Nmix,1,20200101-20201231,text,N wasted,Germany,AG.SM-FS.FO-Overland flow</v>
      </c>
    </row>
    <row r="252" spans="1:1" x14ac:dyDescent="0.25">
      <c r="A252" s="12" t="str">
        <f>'4a Interface to NNB-R-Tool'!A252&amp;","&amp;'4a Interface to NNB-R-Tool'!B252&amp;","&amp;'4a Interface to NNB-R-Tool'!C252&amp;","&amp;'4a Interface to NNB-R-Tool'!D252&amp;","&amp;'4a Interface to NNB-R-Tool'!E252&amp;","&amp;'4a Interface to NNB-R-Tool'!F252&amp;"0101-"&amp;'4a Interface to NNB-R-Tool'!F252&amp;"1231"&amp;","&amp;'4a Interface to NNB-R-Tool'!G252&amp;","&amp;'4a Interface to NNB-R-Tool'!H252&amp;","&amp;'4a Interface to NNB-R-Tool'!I252&amp;","&amp;'4a Interface to NNB-R-Tool'!J252</f>
        <v>AG.SM,FS.OL,Overland flow,Nmix,1,20200101-20201231,text,N wasted,Germany,AG.SM-FS.OL-Overland flow</v>
      </c>
    </row>
    <row r="253" spans="1:1" x14ac:dyDescent="0.25">
      <c r="A253" s="12" t="str">
        <f>'4a Interface to NNB-R-Tool'!A253&amp;","&amp;'4a Interface to NNB-R-Tool'!B253&amp;","&amp;'4a Interface to NNB-R-Tool'!C253&amp;","&amp;'4a Interface to NNB-R-Tool'!D253&amp;","&amp;'4a Interface to NNB-R-Tool'!E253&amp;","&amp;'4a Interface to NNB-R-Tool'!F253&amp;"0101-"&amp;'4a Interface to NNB-R-Tool'!F253&amp;"1231"&amp;","&amp;'4a Interface to NNB-R-Tool'!G253&amp;","&amp;'4a Interface to NNB-R-Tool'!H253&amp;","&amp;'4a Interface to NNB-R-Tool'!I253&amp;","&amp;'4a Interface to NNB-R-Tool'!J253</f>
        <v>AG.SM,FS.WL,Overland flow,Nmix,1,20200101-20201231,text,N wasted,Germany,AG.SM-FS.WL-Overland flow</v>
      </c>
    </row>
    <row r="254" spans="1:1" x14ac:dyDescent="0.25">
      <c r="A254" s="12" t="str">
        <f>'4a Interface to NNB-R-Tool'!A254&amp;","&amp;'4a Interface to NNB-R-Tool'!B254&amp;","&amp;'4a Interface to NNB-R-Tool'!C254&amp;","&amp;'4a Interface to NNB-R-Tool'!D254&amp;","&amp;'4a Interface to NNB-R-Tool'!E254&amp;","&amp;'4a Interface to NNB-R-Tool'!F254&amp;"0101-"&amp;'4a Interface to NNB-R-Tool'!F254&amp;"1231"&amp;","&amp;'4a Interface to NNB-R-Tool'!G254&amp;","&amp;'4a Interface to NNB-R-Tool'!H254&amp;","&amp;'4a Interface to NNB-R-Tool'!I254&amp;","&amp;'4a Interface to NNB-R-Tool'!J254</f>
        <v>AG.SM,AT.AT,Emissions,NH3,1,20200101-20201231,text,N wasted,Germany,AG.SM-AT.AT-Emissions</v>
      </c>
    </row>
    <row r="255" spans="1:1" x14ac:dyDescent="0.25">
      <c r="A255" s="12" t="str">
        <f>'4a Interface to NNB-R-Tool'!A255&amp;","&amp;'4a Interface to NNB-R-Tool'!B255&amp;","&amp;'4a Interface to NNB-R-Tool'!C255&amp;","&amp;'4a Interface to NNB-R-Tool'!D255&amp;","&amp;'4a Interface to NNB-R-Tool'!E255&amp;","&amp;'4a Interface to NNB-R-Tool'!F255&amp;"0101-"&amp;'4a Interface to NNB-R-Tool'!F255&amp;"1231"&amp;","&amp;'4a Interface to NNB-R-Tool'!G255&amp;","&amp;'4a Interface to NNB-R-Tool'!H255&amp;","&amp;'4a Interface to NNB-R-Tool'!I255&amp;","&amp;'4a Interface to NNB-R-Tool'!J255</f>
        <v>AG.SM,AT.AT,Emissions,N2O,1,20200101-20201231,text,N wasted,Germany,AG.SM-AT.AT-Emissions</v>
      </c>
    </row>
    <row r="256" spans="1:1" x14ac:dyDescent="0.25">
      <c r="A256" s="12" t="str">
        <f>'4a Interface to NNB-R-Tool'!A256&amp;","&amp;'4a Interface to NNB-R-Tool'!B256&amp;","&amp;'4a Interface to NNB-R-Tool'!C256&amp;","&amp;'4a Interface to NNB-R-Tool'!D256&amp;","&amp;'4a Interface to NNB-R-Tool'!E256&amp;","&amp;'4a Interface to NNB-R-Tool'!F256&amp;"0101-"&amp;'4a Interface to NNB-R-Tool'!F256&amp;"1231"&amp;","&amp;'4a Interface to NNB-R-Tool'!G256&amp;","&amp;'4a Interface to NNB-R-Tool'!H256&amp;","&amp;'4a Interface to NNB-R-Tool'!I256&amp;","&amp;'4a Interface to NNB-R-Tool'!J256</f>
        <v>AG.SM,AT.AT,Emissions,NOx,1,20200101-20201231,text,N wasted,Germany,AG.SM-AT.AT-Emissions</v>
      </c>
    </row>
    <row r="257" spans="1:1" x14ac:dyDescent="0.25">
      <c r="A257" s="12" t="str">
        <f>'4a Interface to NNB-R-Tool'!A257&amp;","&amp;'4a Interface to NNB-R-Tool'!B257&amp;","&amp;'4a Interface to NNB-R-Tool'!C257&amp;","&amp;'4a Interface to NNB-R-Tool'!D257&amp;","&amp;'4a Interface to NNB-R-Tool'!E257&amp;","&amp;'4a Interface to NNB-R-Tool'!F257&amp;"0101-"&amp;'4a Interface to NNB-R-Tool'!F257&amp;"1231"&amp;","&amp;'4a Interface to NNB-R-Tool'!G257&amp;","&amp;'4a Interface to NNB-R-Tool'!H257&amp;","&amp;'4a Interface to NNB-R-Tool'!I257&amp;","&amp;'4a Interface to NNB-R-Tool'!J257</f>
        <v>AG.SM,AT.AT,Emissions,N2,1,20200101-20201231,text,N wasted,Germany,AG.SM-AT.AT-Emissions</v>
      </c>
    </row>
    <row r="258" spans="1:1" x14ac:dyDescent="0.25">
      <c r="A258" s="12" t="str">
        <f>'4a Interface to NNB-R-Tool'!A258&amp;","&amp;'4a Interface to NNB-R-Tool'!B258&amp;","&amp;'4a Interface to NNB-R-Tool'!C258&amp;","&amp;'4a Interface to NNB-R-Tool'!D258&amp;","&amp;'4a Interface to NNB-R-Tool'!E258&amp;","&amp;'4a Interface to NNB-R-Tool'!F258&amp;"0101-"&amp;'4a Interface to NNB-R-Tool'!F258&amp;"1231"&amp;","&amp;'4a Interface to NNB-R-Tool'!G258&amp;","&amp;'4a Interface to NNB-R-Tool'!H258&amp;","&amp;'4a Interface to NNB-R-Tool'!I258&amp;","&amp;'4a Interface to NNB-R-Tool'!J258</f>
        <v>AG.SM,HY.GW,Leaching,Nmix,1,20200101-20201231,text,N wasted,Germany,AG.SM-HY.GW-Leaching</v>
      </c>
    </row>
    <row r="259" spans="1:1" x14ac:dyDescent="0.25">
      <c r="A259" s="12" t="str">
        <f>'4a Interface to NNB-R-Tool'!A259&amp;","&amp;'4a Interface to NNB-R-Tool'!B259&amp;","&amp;'4a Interface to NNB-R-Tool'!C259&amp;","&amp;'4a Interface to NNB-R-Tool'!D259&amp;","&amp;'4a Interface to NNB-R-Tool'!E259&amp;","&amp;'4a Interface to NNB-R-Tool'!F259&amp;"0101-"&amp;'4a Interface to NNB-R-Tool'!F259&amp;"1231"&amp;","&amp;'4a Interface to NNB-R-Tool'!G259&amp;","&amp;'4a Interface to NNB-R-Tool'!H259&amp;","&amp;'4a Interface to NNB-R-Tool'!I259&amp;","&amp;'4a Interface to NNB-R-Tool'!J259</f>
        <v>AG.SM,HY.SW,Overland flow,Nmix,1,20200101-20201231,text,N wasted,Germany,AG.SM-HY.SW-Overland flow</v>
      </c>
    </row>
    <row r="260" spans="1:1" x14ac:dyDescent="0.25">
      <c r="A260" s="12" t="str">
        <f>'4a Interface to NNB-R-Tool'!A260&amp;","&amp;'4a Interface to NNB-R-Tool'!B260&amp;","&amp;'4a Interface to NNB-R-Tool'!C260&amp;","&amp;'4a Interface to NNB-R-Tool'!D260&amp;","&amp;'4a Interface to NNB-R-Tool'!E260&amp;","&amp;'4a Interface to NNB-R-Tool'!F260&amp;"0101-"&amp;'4a Interface to NNB-R-Tool'!F260&amp;"1231"&amp;","&amp;'4a Interface to NNB-R-Tool'!G260&amp;","&amp;'4a Interface to NNB-R-Tool'!H260&amp;","&amp;'4a Interface to NNB-R-Tool'!I260&amp;","&amp;'4a Interface to NNB-R-Tool'!J260</f>
        <v>AG.MM,MP.FP,Animal products,Nmix,1,20200101-20201231,text,useful output,Germany,AG.MM-MP.FP-Animal products</v>
      </c>
    </row>
    <row r="261" spans="1:1" x14ac:dyDescent="0.25">
      <c r="A261" s="12" t="str">
        <f>'4a Interface to NNB-R-Tool'!A261&amp;","&amp;'4a Interface to NNB-R-Tool'!B261&amp;","&amp;'4a Interface to NNB-R-Tool'!C261&amp;","&amp;'4a Interface to NNB-R-Tool'!D261&amp;","&amp;'4a Interface to NNB-R-Tool'!E261&amp;","&amp;'4a Interface to NNB-R-Tool'!F261&amp;"0101-"&amp;'4a Interface to NNB-R-Tool'!F261&amp;"1231"&amp;","&amp;'4a Interface to NNB-R-Tool'!G261&amp;","&amp;'4a Interface to NNB-R-Tool'!H261&amp;","&amp;'4a Interface to NNB-R-Tool'!I261&amp;","&amp;'4a Interface to NNB-R-Tool'!J261</f>
        <v>AG.MM,MP.OP,Non-edible animal products,Nmix,1,20200101-20201231,text,useful output,Germany,AG.MM-MP.OP-Non-edible animal products</v>
      </c>
    </row>
    <row r="262" spans="1:1" x14ac:dyDescent="0.25">
      <c r="A262" s="12" t="str">
        <f>'4a Interface to NNB-R-Tool'!A262&amp;","&amp;'4a Interface to NNB-R-Tool'!B262&amp;","&amp;'4a Interface to NNB-R-Tool'!C262&amp;","&amp;'4a Interface to NNB-R-Tool'!D262&amp;","&amp;'4a Interface to NNB-R-Tool'!E262&amp;","&amp;'4a Interface to NNB-R-Tool'!F262&amp;"0101-"&amp;'4a Interface to NNB-R-Tool'!F262&amp;"1231"&amp;","&amp;'4a Interface to NNB-R-Tool'!G262&amp;","&amp;'4a Interface to NNB-R-Tool'!H262&amp;","&amp;'4a Interface to NNB-R-Tool'!I262&amp;","&amp;'4a Interface to NNB-R-Tool'!J262</f>
        <v>AG.MM,AG.SM,Manure application,Nmix,1,20200101-20201231,text,recycling,Germany,AG.MM-AG.SM-Manure application</v>
      </c>
    </row>
    <row r="263" spans="1:1" x14ac:dyDescent="0.25">
      <c r="A263" s="12" t="str">
        <f>'4a Interface to NNB-R-Tool'!A263&amp;","&amp;'4a Interface to NNB-R-Tool'!B263&amp;","&amp;'4a Interface to NNB-R-Tool'!C263&amp;","&amp;'4a Interface to NNB-R-Tool'!D263&amp;","&amp;'4a Interface to NNB-R-Tool'!E263&amp;","&amp;'4a Interface to NNB-R-Tool'!F263&amp;"0101-"&amp;'4a Interface to NNB-R-Tool'!F263&amp;"1231"&amp;","&amp;'4a Interface to NNB-R-Tool'!G263&amp;","&amp;'4a Interface to NNB-R-Tool'!H263&amp;","&amp;'4a Interface to NNB-R-Tool'!I263&amp;","&amp;'4a Interface to NNB-R-Tool'!J263</f>
        <v>AG.MM,AG.BC,Manure for biofuel production,Nmix,1,20200101-20201231,text,recycling,Germany,AG.MM-AG.BC-Manure for biofuel production</v>
      </c>
    </row>
    <row r="264" spans="1:1" x14ac:dyDescent="0.25">
      <c r="A264" s="12" t="str">
        <f>'4a Interface to NNB-R-Tool'!A264&amp;","&amp;'4a Interface to NNB-R-Tool'!B264&amp;","&amp;'4a Interface to NNB-R-Tool'!C264&amp;","&amp;'4a Interface to NNB-R-Tool'!D264&amp;","&amp;'4a Interface to NNB-R-Tool'!E264&amp;","&amp;'4a Interface to NNB-R-Tool'!F264&amp;"0101-"&amp;'4a Interface to NNB-R-Tool'!F264&amp;"1231"&amp;","&amp;'4a Interface to NNB-R-Tool'!G264&amp;","&amp;'4a Interface to NNB-R-Tool'!H264&amp;","&amp;'4a Interface to NNB-R-Tool'!I264&amp;","&amp;'4a Interface to NNB-R-Tool'!J264</f>
        <v>AG.MM,AT.AT,Emissions,NH3,1,20200101-20201231,text,N wasted,Germany,AG.MM-AT.AT-Emissions</v>
      </c>
    </row>
    <row r="265" spans="1:1" x14ac:dyDescent="0.25">
      <c r="A265" s="12" t="str">
        <f>'4a Interface to NNB-R-Tool'!A265&amp;","&amp;'4a Interface to NNB-R-Tool'!B265&amp;","&amp;'4a Interface to NNB-R-Tool'!C265&amp;","&amp;'4a Interface to NNB-R-Tool'!D265&amp;","&amp;'4a Interface to NNB-R-Tool'!E265&amp;","&amp;'4a Interface to NNB-R-Tool'!F265&amp;"0101-"&amp;'4a Interface to NNB-R-Tool'!F265&amp;"1231"&amp;","&amp;'4a Interface to NNB-R-Tool'!G265&amp;","&amp;'4a Interface to NNB-R-Tool'!H265&amp;","&amp;'4a Interface to NNB-R-Tool'!I265&amp;","&amp;'4a Interface to NNB-R-Tool'!J265</f>
        <v>AG.MM,AT.AT,Emissions,N2O,1,20200101-20201231,text,N wasted,Germany,AG.MM-AT.AT-Emissions</v>
      </c>
    </row>
    <row r="266" spans="1:1" x14ac:dyDescent="0.25">
      <c r="A266" s="12" t="str">
        <f>'4a Interface to NNB-R-Tool'!A266&amp;","&amp;'4a Interface to NNB-R-Tool'!B266&amp;","&amp;'4a Interface to NNB-R-Tool'!C266&amp;","&amp;'4a Interface to NNB-R-Tool'!D266&amp;","&amp;'4a Interface to NNB-R-Tool'!E266&amp;","&amp;'4a Interface to NNB-R-Tool'!F266&amp;"0101-"&amp;'4a Interface to NNB-R-Tool'!F266&amp;"1231"&amp;","&amp;'4a Interface to NNB-R-Tool'!G266&amp;","&amp;'4a Interface to NNB-R-Tool'!H266&amp;","&amp;'4a Interface to NNB-R-Tool'!I266&amp;","&amp;'4a Interface to NNB-R-Tool'!J266</f>
        <v>AG.MM,AT.AT,Emissions,NOx,1,20200101-20201231,text,N wasted,Germany,AG.MM-AT.AT-Emissions</v>
      </c>
    </row>
    <row r="267" spans="1:1" x14ac:dyDescent="0.25">
      <c r="A267" s="12" t="str">
        <f>'4a Interface to NNB-R-Tool'!A267&amp;","&amp;'4a Interface to NNB-R-Tool'!B267&amp;","&amp;'4a Interface to NNB-R-Tool'!C267&amp;","&amp;'4a Interface to NNB-R-Tool'!D267&amp;","&amp;'4a Interface to NNB-R-Tool'!E267&amp;","&amp;'4a Interface to NNB-R-Tool'!F267&amp;"0101-"&amp;'4a Interface to NNB-R-Tool'!F267&amp;"1231"&amp;","&amp;'4a Interface to NNB-R-Tool'!G267&amp;","&amp;'4a Interface to NNB-R-Tool'!H267&amp;","&amp;'4a Interface to NNB-R-Tool'!I267&amp;","&amp;'4a Interface to NNB-R-Tool'!J267</f>
        <v>AG.MM,HY.GW,Leaching,Nmix,1,20200101-20201231,text,N wasted,Germany,AG.MM-HY.GW-Leaching</v>
      </c>
    </row>
    <row r="268" spans="1:1" x14ac:dyDescent="0.25">
      <c r="A268" s="12" t="str">
        <f>'4a Interface to NNB-R-Tool'!A268&amp;","&amp;'4a Interface to NNB-R-Tool'!B268&amp;","&amp;'4a Interface to NNB-R-Tool'!C268&amp;","&amp;'4a Interface to NNB-R-Tool'!D268&amp;","&amp;'4a Interface to NNB-R-Tool'!E268&amp;","&amp;'4a Interface to NNB-R-Tool'!F268&amp;"0101-"&amp;'4a Interface to NNB-R-Tool'!F268&amp;"1231"&amp;","&amp;'4a Interface to NNB-R-Tool'!G268&amp;","&amp;'4a Interface to NNB-R-Tool'!H268&amp;","&amp;'4a Interface to NNB-R-Tool'!I268&amp;","&amp;'4a Interface to NNB-R-Tool'!J268</f>
        <v>AG.MM,RW.RW,Live animal export,Nmix,1,20200101-20201231,text,useful output,Germany,AG.MM-RW.RW-Live animal export</v>
      </c>
    </row>
    <row r="269" spans="1:1" x14ac:dyDescent="0.25">
      <c r="A269" s="12" t="str">
        <f>'4a Interface to NNB-R-Tool'!A269&amp;","&amp;'4a Interface to NNB-R-Tool'!B269&amp;","&amp;'4a Interface to NNB-R-Tool'!C269&amp;","&amp;'4a Interface to NNB-R-Tool'!D269&amp;","&amp;'4a Interface to NNB-R-Tool'!E269&amp;","&amp;'4a Interface to NNB-R-Tool'!F269&amp;"0101-"&amp;'4a Interface to NNB-R-Tool'!F269&amp;"1231"&amp;","&amp;'4a Interface to NNB-R-Tool'!G269&amp;","&amp;'4a Interface to NNB-R-Tool'!H269&amp;","&amp;'4a Interface to NNB-R-Tool'!I269&amp;","&amp;'4a Interface to NNB-R-Tool'!J269</f>
        <v>AG.MM,RW.RW,Manure export,Nmix,1,20200101-20201231,text,N wasted,Germany,AG.MM-RW.RW-Manure export</v>
      </c>
    </row>
    <row r="270" spans="1:1" x14ac:dyDescent="0.25">
      <c r="A270" s="12" t="str">
        <f>'4a Interface to NNB-R-Tool'!A270&amp;","&amp;'4a Interface to NNB-R-Tool'!B270&amp;","&amp;'4a Interface to NNB-R-Tool'!C270&amp;","&amp;'4a Interface to NNB-R-Tool'!D270&amp;","&amp;'4a Interface to NNB-R-Tool'!E270&amp;","&amp;'4a Interface to NNB-R-Tool'!F270&amp;"0101-"&amp;'4a Interface to NNB-R-Tool'!F270&amp;"1231"&amp;","&amp;'4a Interface to NNB-R-Tool'!G270&amp;","&amp;'4a Interface to NNB-R-Tool'!H270&amp;","&amp;'4a Interface to NNB-R-Tool'!I270&amp;","&amp;'4a Interface to NNB-R-Tool'!J270</f>
        <v>AG.BC,EF.IC,Biofuels,Nmix,1,20200101-20201231,text,useful output,Germany,AG.BC-EF.IC-Biofuels</v>
      </c>
    </row>
    <row r="271" spans="1:1" x14ac:dyDescent="0.25">
      <c r="A271" s="12" t="str">
        <f>'4a Interface to NNB-R-Tool'!A271&amp;","&amp;'4a Interface to NNB-R-Tool'!B271&amp;","&amp;'4a Interface to NNB-R-Tool'!C271&amp;","&amp;'4a Interface to NNB-R-Tool'!D271&amp;","&amp;'4a Interface to NNB-R-Tool'!E271&amp;","&amp;'4a Interface to NNB-R-Tool'!F271&amp;"0101-"&amp;'4a Interface to NNB-R-Tool'!F271&amp;"1231"&amp;","&amp;'4a Interface to NNB-R-Tool'!G271&amp;","&amp;'4a Interface to NNB-R-Tool'!H271&amp;","&amp;'4a Interface to NNB-R-Tool'!I271&amp;","&amp;'4a Interface to NNB-R-Tool'!J271</f>
        <v>AG.BC,EF.TR,Biofuels,Nmix,1,20200101-20201231,text,useful output,Germany,AG.BC-EF.TR-Biofuels</v>
      </c>
    </row>
    <row r="272" spans="1:1" x14ac:dyDescent="0.25">
      <c r="A272" s="12" t="str">
        <f>'4a Interface to NNB-R-Tool'!A272&amp;","&amp;'4a Interface to NNB-R-Tool'!B272&amp;","&amp;'4a Interface to NNB-R-Tool'!C272&amp;","&amp;'4a Interface to NNB-R-Tool'!D272&amp;","&amp;'4a Interface to NNB-R-Tool'!E272&amp;","&amp;'4a Interface to NNB-R-Tool'!F272&amp;"0101-"&amp;'4a Interface to NNB-R-Tool'!F272&amp;"1231"&amp;","&amp;'4a Interface to NNB-R-Tool'!G272&amp;","&amp;'4a Interface to NNB-R-Tool'!H272&amp;","&amp;'4a Interface to NNB-R-Tool'!I272&amp;","&amp;'4a Interface to NNB-R-Tool'!J272</f>
        <v>AG.BC,EF.OE,Biofuels,Nmix,1,20200101-20201231,text,useful output,Germany,AG.BC-EF.OE-Biofuels</v>
      </c>
    </row>
    <row r="273" spans="1:1" x14ac:dyDescent="0.25">
      <c r="A273" s="12" t="str">
        <f>'4a Interface to NNB-R-Tool'!A273&amp;","&amp;'4a Interface to NNB-R-Tool'!B273&amp;","&amp;'4a Interface to NNB-R-Tool'!C273&amp;","&amp;'4a Interface to NNB-R-Tool'!D273&amp;","&amp;'4a Interface to NNB-R-Tool'!E273&amp;","&amp;'4a Interface to NNB-R-Tool'!F273&amp;"0101-"&amp;'4a Interface to NNB-R-Tool'!F273&amp;"1231"&amp;","&amp;'4a Interface to NNB-R-Tool'!G273&amp;","&amp;'4a Interface to NNB-R-Tool'!H273&amp;","&amp;'4a Interface to NNB-R-Tool'!I273&amp;","&amp;'4a Interface to NNB-R-Tool'!J273</f>
        <v>AG.BC,AG.SM,Digestate fertilizer,Nmix,1,20200101-20201231,text,recycling,Germany,AG.BC-AG.SM-Digestate fertilizer</v>
      </c>
    </row>
    <row r="274" spans="1:1" x14ac:dyDescent="0.25">
      <c r="A274" s="12" t="str">
        <f>'4a Interface to NNB-R-Tool'!A274&amp;","&amp;'4a Interface to NNB-R-Tool'!B274&amp;","&amp;'4a Interface to NNB-R-Tool'!C274&amp;","&amp;'4a Interface to NNB-R-Tool'!D274&amp;","&amp;'4a Interface to NNB-R-Tool'!E274&amp;","&amp;'4a Interface to NNB-R-Tool'!F274&amp;"0101-"&amp;'4a Interface to NNB-R-Tool'!F274&amp;"1231"&amp;","&amp;'4a Interface to NNB-R-Tool'!G274&amp;","&amp;'4a Interface to NNB-R-Tool'!H274&amp;","&amp;'4a Interface to NNB-R-Tool'!I274&amp;","&amp;'4a Interface to NNB-R-Tool'!J274</f>
        <v>AG.BC,AG.SM,Compost for agriculture,Nmix,1,20200101-20201231,text,recycling,Germany,AG.BC-AG.SM-Compost for agriculture</v>
      </c>
    </row>
    <row r="275" spans="1:1" x14ac:dyDescent="0.25">
      <c r="A275" s="12" t="str">
        <f>'4a Interface to NNB-R-Tool'!A275&amp;","&amp;'4a Interface to NNB-R-Tool'!B275&amp;","&amp;'4a Interface to NNB-R-Tool'!C275&amp;","&amp;'4a Interface to NNB-R-Tool'!D275&amp;","&amp;'4a Interface to NNB-R-Tool'!E275&amp;","&amp;'4a Interface to NNB-R-Tool'!F275&amp;"0101-"&amp;'4a Interface to NNB-R-Tool'!F275&amp;"1231"&amp;","&amp;'4a Interface to NNB-R-Tool'!G275&amp;","&amp;'4a Interface to NNB-R-Tool'!H275&amp;","&amp;'4a Interface to NNB-R-Tool'!I275&amp;","&amp;'4a Interface to NNB-R-Tool'!J275</f>
        <v>AG.BC,AG.MM,Biofuels production residues,Nmix,1,20200101-20201231,text,recycling,Germany,AG.BC-AG.MM-Biofuels production residues</v>
      </c>
    </row>
    <row r="276" spans="1:1" x14ac:dyDescent="0.25">
      <c r="A276" s="12" t="str">
        <f>'4a Interface to NNB-R-Tool'!A276&amp;","&amp;'4a Interface to NNB-R-Tool'!B276&amp;","&amp;'4a Interface to NNB-R-Tool'!C276&amp;","&amp;'4a Interface to NNB-R-Tool'!D276&amp;","&amp;'4a Interface to NNB-R-Tool'!E276&amp;","&amp;'4a Interface to NNB-R-Tool'!F276&amp;"0101-"&amp;'4a Interface to NNB-R-Tool'!F276&amp;"1231"&amp;","&amp;'4a Interface to NNB-R-Tool'!G276&amp;","&amp;'4a Interface to NNB-R-Tool'!H276&amp;","&amp;'4a Interface to NNB-R-Tool'!I276&amp;","&amp;'4a Interface to NNB-R-Tool'!J276</f>
        <v>AG.BC,PR.WW,Wastewater,Nmix,1,20200101-20201231,text,N wasted,Germany,AG.BC-PR.WW-Wastewater</v>
      </c>
    </row>
    <row r="277" spans="1:1" x14ac:dyDescent="0.25">
      <c r="A277" s="12" t="str">
        <f>'4a Interface to NNB-R-Tool'!A277&amp;","&amp;'4a Interface to NNB-R-Tool'!B277&amp;","&amp;'4a Interface to NNB-R-Tool'!C277&amp;","&amp;'4a Interface to NNB-R-Tool'!D277&amp;","&amp;'4a Interface to NNB-R-Tool'!E277&amp;","&amp;'4a Interface to NNB-R-Tool'!F277&amp;"0101-"&amp;'4a Interface to NNB-R-Tool'!F277&amp;"1231"&amp;","&amp;'4a Interface to NNB-R-Tool'!G277&amp;","&amp;'4a Interface to NNB-R-Tool'!H277&amp;","&amp;'4a Interface to NNB-R-Tool'!I277&amp;","&amp;'4a Interface to NNB-R-Tool'!J277</f>
        <v>AG.BC,HS.HS,Compost for private gardens,Nmix,1,20200101-20201231,text,recycling,Germany,AG.BC-HS.HS-Compost for private gardens</v>
      </c>
    </row>
    <row r="278" spans="1:1" x14ac:dyDescent="0.25">
      <c r="A278" s="12" t="str">
        <f>'4a Interface to NNB-R-Tool'!A278&amp;","&amp;'4a Interface to NNB-R-Tool'!B278&amp;","&amp;'4a Interface to NNB-R-Tool'!C278&amp;","&amp;'4a Interface to NNB-R-Tool'!D278&amp;","&amp;'4a Interface to NNB-R-Tool'!E278&amp;","&amp;'4a Interface to NNB-R-Tool'!F278&amp;"0101-"&amp;'4a Interface to NNB-R-Tool'!F278&amp;"1231"&amp;","&amp;'4a Interface to NNB-R-Tool'!G278&amp;","&amp;'4a Interface to NNB-R-Tool'!H278&amp;","&amp;'4a Interface to NNB-R-Tool'!I278&amp;","&amp;'4a Interface to NNB-R-Tool'!J278</f>
        <v>AG.BC,AT.AT,Emissions,NOx,1,20200101-20201231,text,N wasted,Germany,AG.BC-AT.AT-Emissions</v>
      </c>
    </row>
    <row r="279" spans="1:1" x14ac:dyDescent="0.25">
      <c r="A279" s="12" t="str">
        <f>'4a Interface to NNB-R-Tool'!A279&amp;","&amp;'4a Interface to NNB-R-Tool'!B279&amp;","&amp;'4a Interface to NNB-R-Tool'!C279&amp;","&amp;'4a Interface to NNB-R-Tool'!D279&amp;","&amp;'4a Interface to NNB-R-Tool'!E279&amp;","&amp;'4a Interface to NNB-R-Tool'!F279&amp;"0101-"&amp;'4a Interface to NNB-R-Tool'!F279&amp;"1231"&amp;","&amp;'4a Interface to NNB-R-Tool'!G279&amp;","&amp;'4a Interface to NNB-R-Tool'!H279&amp;","&amp;'4a Interface to NNB-R-Tool'!I279&amp;","&amp;'4a Interface to NNB-R-Tool'!J279</f>
        <v>AG.BC,AT.AT,Emissions,N2O,1,20200101-20201231,text,N wasted,Germany,AG.BC-AT.AT-Emissions</v>
      </c>
    </row>
    <row r="280" spans="1:1" x14ac:dyDescent="0.25">
      <c r="A280" s="12" t="str">
        <f>'4a Interface to NNB-R-Tool'!A280&amp;","&amp;'4a Interface to NNB-R-Tool'!B280&amp;","&amp;'4a Interface to NNB-R-Tool'!C280&amp;","&amp;'4a Interface to NNB-R-Tool'!D280&amp;","&amp;'4a Interface to NNB-R-Tool'!E280&amp;","&amp;'4a Interface to NNB-R-Tool'!F280&amp;"0101-"&amp;'4a Interface to NNB-R-Tool'!F280&amp;"1231"&amp;","&amp;'4a Interface to NNB-R-Tool'!G280&amp;","&amp;'4a Interface to NNB-R-Tool'!H280&amp;","&amp;'4a Interface to NNB-R-Tool'!I280&amp;","&amp;'4a Interface to NNB-R-Tool'!J280</f>
        <v>AG.BC,AT.AT,Emissions,NH3,1,20200101-20201231,text,N wasted,Germany,AG.BC-AT.AT-Emissions</v>
      </c>
    </row>
    <row r="281" spans="1:1" x14ac:dyDescent="0.25">
      <c r="A281" s="12" t="str">
        <f>'4a Interface to NNB-R-Tool'!A281&amp;","&amp;'4a Interface to NNB-R-Tool'!B281&amp;","&amp;'4a Interface to NNB-R-Tool'!C281&amp;","&amp;'4a Interface to NNB-R-Tool'!D281&amp;","&amp;'4a Interface to NNB-R-Tool'!E281&amp;","&amp;'4a Interface to NNB-R-Tool'!F281&amp;"0101-"&amp;'4a Interface to NNB-R-Tool'!F281&amp;"1231"&amp;","&amp;'4a Interface to NNB-R-Tool'!G281&amp;","&amp;'4a Interface to NNB-R-Tool'!H281&amp;","&amp;'4a Interface to NNB-R-Tool'!I281&amp;","&amp;'4a Interface to NNB-R-Tool'!J281</f>
        <v>FS.FO,AT.AT,Emissions,N2,1,20200101-20201231,text,N wasted,Germany,FS.FO-AT.AT-Emissions</v>
      </c>
    </row>
    <row r="282" spans="1:1" x14ac:dyDescent="0.25">
      <c r="A282" s="12" t="str">
        <f>'4a Interface to NNB-R-Tool'!A282&amp;","&amp;'4a Interface to NNB-R-Tool'!B282&amp;","&amp;'4a Interface to NNB-R-Tool'!C282&amp;","&amp;'4a Interface to NNB-R-Tool'!D282&amp;","&amp;'4a Interface to NNB-R-Tool'!E282&amp;","&amp;'4a Interface to NNB-R-Tool'!F282&amp;"0101-"&amp;'4a Interface to NNB-R-Tool'!F282&amp;"1231"&amp;","&amp;'4a Interface to NNB-R-Tool'!G282&amp;","&amp;'4a Interface to NNB-R-Tool'!H282&amp;","&amp;'4a Interface to NNB-R-Tool'!I282&amp;","&amp;'4a Interface to NNB-R-Tool'!J282</f>
        <v>FS.FO,AT.AT,Emissions,N2O,1,20200101-20201231,text,N wasted,Germany,FS.FO-AT.AT-Emissions</v>
      </c>
    </row>
    <row r="283" spans="1:1" x14ac:dyDescent="0.25">
      <c r="A283" s="12" t="str">
        <f>'4a Interface to NNB-R-Tool'!A283&amp;","&amp;'4a Interface to NNB-R-Tool'!B283&amp;","&amp;'4a Interface to NNB-R-Tool'!C283&amp;","&amp;'4a Interface to NNB-R-Tool'!D283&amp;","&amp;'4a Interface to NNB-R-Tool'!E283&amp;","&amp;'4a Interface to NNB-R-Tool'!F283&amp;"0101-"&amp;'4a Interface to NNB-R-Tool'!F283&amp;"1231"&amp;","&amp;'4a Interface to NNB-R-Tool'!G283&amp;","&amp;'4a Interface to NNB-R-Tool'!H283&amp;","&amp;'4a Interface to NNB-R-Tool'!I283&amp;","&amp;'4a Interface to NNB-R-Tool'!J283</f>
        <v>FS.FO,AT.AT,Emissions,NOx,1,20200101-20201231,text,N wasted,Germany,FS.FO-AT.AT-Emissions</v>
      </c>
    </row>
    <row r="284" spans="1:1" x14ac:dyDescent="0.25">
      <c r="A284" s="12" t="str">
        <f>'4a Interface to NNB-R-Tool'!A284&amp;","&amp;'4a Interface to NNB-R-Tool'!B284&amp;","&amp;'4a Interface to NNB-R-Tool'!C284&amp;","&amp;'4a Interface to NNB-R-Tool'!D284&amp;","&amp;'4a Interface to NNB-R-Tool'!E284&amp;","&amp;'4a Interface to NNB-R-Tool'!F284&amp;"0101-"&amp;'4a Interface to NNB-R-Tool'!F284&amp;"1231"&amp;","&amp;'4a Interface to NNB-R-Tool'!G284&amp;","&amp;'4a Interface to NNB-R-Tool'!H284&amp;","&amp;'4a Interface to NNB-R-Tool'!I284&amp;","&amp;'4a Interface to NNB-R-Tool'!J284</f>
        <v>FS.FO,HY.GW,Leaching,Nmix,1,20200101-20201231,text,N wasted,Germany,FS.FO-HY.GW-Leaching</v>
      </c>
    </row>
    <row r="285" spans="1:1" x14ac:dyDescent="0.25">
      <c r="A285" s="12" t="str">
        <f>'4a Interface to NNB-R-Tool'!A285&amp;","&amp;'4a Interface to NNB-R-Tool'!B285&amp;","&amp;'4a Interface to NNB-R-Tool'!C285&amp;","&amp;'4a Interface to NNB-R-Tool'!D285&amp;","&amp;'4a Interface to NNB-R-Tool'!E285&amp;","&amp;'4a Interface to NNB-R-Tool'!F285&amp;"0101-"&amp;'4a Interface to NNB-R-Tool'!F285&amp;"1231"&amp;","&amp;'4a Interface to NNB-R-Tool'!G285&amp;","&amp;'4a Interface to NNB-R-Tool'!H285&amp;","&amp;'4a Interface to NNB-R-Tool'!I285&amp;","&amp;'4a Interface to NNB-R-Tool'!J285</f>
        <v>FS.FO,MP.OP,Industrial round wood,Nmix,1,20200101-20201231,text,useful output,Germany,FS.FO-MP.OP-Industrial round wood</v>
      </c>
    </row>
    <row r="286" spans="1:1" x14ac:dyDescent="0.25">
      <c r="A286" s="12" t="str">
        <f>'4a Interface to NNB-R-Tool'!A286&amp;","&amp;'4a Interface to NNB-R-Tool'!B286&amp;","&amp;'4a Interface to NNB-R-Tool'!C286&amp;","&amp;'4a Interface to NNB-R-Tool'!D286&amp;","&amp;'4a Interface to NNB-R-Tool'!E286&amp;","&amp;'4a Interface to NNB-R-Tool'!F286&amp;"0101-"&amp;'4a Interface to NNB-R-Tool'!F286&amp;"1231"&amp;","&amp;'4a Interface to NNB-R-Tool'!G286&amp;","&amp;'4a Interface to NNB-R-Tool'!H286&amp;","&amp;'4a Interface to NNB-R-Tool'!I286&amp;","&amp;'4a Interface to NNB-R-Tool'!J286</f>
        <v>FS.FO,EF.OE,Fuel wood for households,Nmix,1,20200101-20201231,text,useful output,Germany,FS.FO-EF.OE-Fuel wood for households</v>
      </c>
    </row>
    <row r="287" spans="1:1" x14ac:dyDescent="0.25">
      <c r="A287" s="12" t="str">
        <f>'4a Interface to NNB-R-Tool'!A287&amp;","&amp;'4a Interface to NNB-R-Tool'!B287&amp;","&amp;'4a Interface to NNB-R-Tool'!C287&amp;","&amp;'4a Interface to NNB-R-Tool'!D287&amp;","&amp;'4a Interface to NNB-R-Tool'!E287&amp;","&amp;'4a Interface to NNB-R-Tool'!F287&amp;"0101-"&amp;'4a Interface to NNB-R-Tool'!F287&amp;"1231"&amp;","&amp;'4a Interface to NNB-R-Tool'!G287&amp;","&amp;'4a Interface to NNB-R-Tool'!H287&amp;","&amp;'4a Interface to NNB-R-Tool'!I287&amp;","&amp;'4a Interface to NNB-R-Tool'!J287</f>
        <v>FS.FO,EF.IC,Fuel wood for industry,Nmix,1,20200101-20201231,text,useful output,Germany,FS.FO-EF.IC-Fuel wood for industry</v>
      </c>
    </row>
    <row r="288" spans="1:1" x14ac:dyDescent="0.25">
      <c r="A288" s="12" t="str">
        <f>'4a Interface to NNB-R-Tool'!A288&amp;","&amp;'4a Interface to NNB-R-Tool'!B288&amp;","&amp;'4a Interface to NNB-R-Tool'!C288&amp;","&amp;'4a Interface to NNB-R-Tool'!D288&amp;","&amp;'4a Interface to NNB-R-Tool'!E288&amp;","&amp;'4a Interface to NNB-R-Tool'!F288&amp;"0101-"&amp;'4a Interface to NNB-R-Tool'!F288&amp;"1231"&amp;","&amp;'4a Interface to NNB-R-Tool'!G288&amp;","&amp;'4a Interface to NNB-R-Tool'!H288&amp;","&amp;'4a Interface to NNB-R-Tool'!I288&amp;","&amp;'4a Interface to NNB-R-Tool'!J288</f>
        <v>FS.FO,EF.EC,Fuel wood for co-fired power plants,Nmix,1,20200101-20201231,text,useful output,Germany,FS.FO-EF.EC-Fuel wood for co-fired power plants</v>
      </c>
    </row>
    <row r="289" spans="1:1" x14ac:dyDescent="0.25">
      <c r="A289" s="12" t="str">
        <f>'4a Interface to NNB-R-Tool'!A289&amp;","&amp;'4a Interface to NNB-R-Tool'!B289&amp;","&amp;'4a Interface to NNB-R-Tool'!C289&amp;","&amp;'4a Interface to NNB-R-Tool'!D289&amp;","&amp;'4a Interface to NNB-R-Tool'!E289&amp;","&amp;'4a Interface to NNB-R-Tool'!F289&amp;"0101-"&amp;'4a Interface to NNB-R-Tool'!F289&amp;"1231"&amp;","&amp;'4a Interface to NNB-R-Tool'!G289&amp;","&amp;'4a Interface to NNB-R-Tool'!H289&amp;","&amp;'4a Interface to NNB-R-Tool'!I289&amp;","&amp;'4a Interface to NNB-R-Tool'!J289</f>
        <v>FS.OL,AT.AT,Emissions,N2,1,20200101-20201231,text,N wasted,Germany,FS.OL-AT.AT-Emissions</v>
      </c>
    </row>
    <row r="290" spans="1:1" x14ac:dyDescent="0.25">
      <c r="A290" s="12" t="str">
        <f>'4a Interface to NNB-R-Tool'!A290&amp;","&amp;'4a Interface to NNB-R-Tool'!B290&amp;","&amp;'4a Interface to NNB-R-Tool'!C290&amp;","&amp;'4a Interface to NNB-R-Tool'!D290&amp;","&amp;'4a Interface to NNB-R-Tool'!E290&amp;","&amp;'4a Interface to NNB-R-Tool'!F290&amp;"0101-"&amp;'4a Interface to NNB-R-Tool'!F290&amp;"1231"&amp;","&amp;'4a Interface to NNB-R-Tool'!G290&amp;","&amp;'4a Interface to NNB-R-Tool'!H290&amp;","&amp;'4a Interface to NNB-R-Tool'!I290&amp;","&amp;'4a Interface to NNB-R-Tool'!J290</f>
        <v>FS.OL,AT.AT,Emissions,N2O,1,20200101-20201231,text,N wasted,Germany,FS.OL-AT.AT-Emissions</v>
      </c>
    </row>
    <row r="291" spans="1:1" x14ac:dyDescent="0.25">
      <c r="A291" s="12" t="str">
        <f>'4a Interface to NNB-R-Tool'!A291&amp;","&amp;'4a Interface to NNB-R-Tool'!B291&amp;","&amp;'4a Interface to NNB-R-Tool'!C291&amp;","&amp;'4a Interface to NNB-R-Tool'!D291&amp;","&amp;'4a Interface to NNB-R-Tool'!E291&amp;","&amp;'4a Interface to NNB-R-Tool'!F291&amp;"0101-"&amp;'4a Interface to NNB-R-Tool'!F291&amp;"1231"&amp;","&amp;'4a Interface to NNB-R-Tool'!G291&amp;","&amp;'4a Interface to NNB-R-Tool'!H291&amp;","&amp;'4a Interface to NNB-R-Tool'!I291&amp;","&amp;'4a Interface to NNB-R-Tool'!J291</f>
        <v>FS.OL,AT.AT,Emissions,NOx,1,20200101-20201231,text,N wasted,Germany,FS.OL-AT.AT-Emissions</v>
      </c>
    </row>
    <row r="292" spans="1:1" x14ac:dyDescent="0.25">
      <c r="A292" s="12" t="str">
        <f>'4a Interface to NNB-R-Tool'!A292&amp;","&amp;'4a Interface to NNB-R-Tool'!B292&amp;","&amp;'4a Interface to NNB-R-Tool'!C292&amp;","&amp;'4a Interface to NNB-R-Tool'!D292&amp;","&amp;'4a Interface to NNB-R-Tool'!E292&amp;","&amp;'4a Interface to NNB-R-Tool'!F292&amp;"0101-"&amp;'4a Interface to NNB-R-Tool'!F292&amp;"1231"&amp;","&amp;'4a Interface to NNB-R-Tool'!G292&amp;","&amp;'4a Interface to NNB-R-Tool'!H292&amp;","&amp;'4a Interface to NNB-R-Tool'!I292&amp;","&amp;'4a Interface to NNB-R-Tool'!J292</f>
        <v>FS.OL,HY.GW,Leaching,Nmix,1,20200101-20201231,text,N wasted,Germany,FS.OL-HY.GW-Leaching</v>
      </c>
    </row>
    <row r="293" spans="1:1" x14ac:dyDescent="0.25">
      <c r="A293" s="12" t="str">
        <f>'4a Interface to NNB-R-Tool'!A293&amp;","&amp;'4a Interface to NNB-R-Tool'!B293&amp;","&amp;'4a Interface to NNB-R-Tool'!C293&amp;","&amp;'4a Interface to NNB-R-Tool'!D293&amp;","&amp;'4a Interface to NNB-R-Tool'!E293&amp;","&amp;'4a Interface to NNB-R-Tool'!F293&amp;"0101-"&amp;'4a Interface to NNB-R-Tool'!F293&amp;"1231"&amp;","&amp;'4a Interface to NNB-R-Tool'!G293&amp;","&amp;'4a Interface to NNB-R-Tool'!H293&amp;","&amp;'4a Interface to NNB-R-Tool'!I293&amp;","&amp;'4a Interface to NNB-R-Tool'!J293</f>
        <v>FS.WL,AT.AT,Emissions,N2,1,20200101-20201231,text,N wasted,Germany,FS.WL-AT.AT-Emissions</v>
      </c>
    </row>
    <row r="294" spans="1:1" x14ac:dyDescent="0.25">
      <c r="A294" s="12" t="str">
        <f>'4a Interface to NNB-R-Tool'!A294&amp;","&amp;'4a Interface to NNB-R-Tool'!B294&amp;","&amp;'4a Interface to NNB-R-Tool'!C294&amp;","&amp;'4a Interface to NNB-R-Tool'!D294&amp;","&amp;'4a Interface to NNB-R-Tool'!E294&amp;","&amp;'4a Interface to NNB-R-Tool'!F294&amp;"0101-"&amp;'4a Interface to NNB-R-Tool'!F294&amp;"1231"&amp;","&amp;'4a Interface to NNB-R-Tool'!G294&amp;","&amp;'4a Interface to NNB-R-Tool'!H294&amp;","&amp;'4a Interface to NNB-R-Tool'!I294&amp;","&amp;'4a Interface to NNB-R-Tool'!J294</f>
        <v>FS.WL,AT.AT,Emissions,N2O,1,20200101-20201231,text,N wasted,Germany,FS.WL-AT.AT-Emissions</v>
      </c>
    </row>
    <row r="295" spans="1:1" x14ac:dyDescent="0.25">
      <c r="A295" s="12" t="str">
        <f>'4a Interface to NNB-R-Tool'!A295&amp;","&amp;'4a Interface to NNB-R-Tool'!B295&amp;","&amp;'4a Interface to NNB-R-Tool'!C295&amp;","&amp;'4a Interface to NNB-R-Tool'!D295&amp;","&amp;'4a Interface to NNB-R-Tool'!E295&amp;","&amp;'4a Interface to NNB-R-Tool'!F295&amp;"0101-"&amp;'4a Interface to NNB-R-Tool'!F295&amp;"1231"&amp;","&amp;'4a Interface to NNB-R-Tool'!G295&amp;","&amp;'4a Interface to NNB-R-Tool'!H295&amp;","&amp;'4a Interface to NNB-R-Tool'!I295&amp;","&amp;'4a Interface to NNB-R-Tool'!J295</f>
        <v>FS.WL,AT.AT,Emissions,NOx,1,20200101-20201231,text,N wasted,Germany,FS.WL-AT.AT-Emissions</v>
      </c>
    </row>
    <row r="296" spans="1:1" x14ac:dyDescent="0.25">
      <c r="A296" s="12" t="str">
        <f>'4a Interface to NNB-R-Tool'!A296&amp;","&amp;'4a Interface to NNB-R-Tool'!B296&amp;","&amp;'4a Interface to NNB-R-Tool'!C296&amp;","&amp;'4a Interface to NNB-R-Tool'!D296&amp;","&amp;'4a Interface to NNB-R-Tool'!E296&amp;","&amp;'4a Interface to NNB-R-Tool'!F296&amp;"0101-"&amp;'4a Interface to NNB-R-Tool'!F296&amp;"1231"&amp;","&amp;'4a Interface to NNB-R-Tool'!G296&amp;","&amp;'4a Interface to NNB-R-Tool'!H296&amp;","&amp;'4a Interface to NNB-R-Tool'!I296&amp;","&amp;'4a Interface to NNB-R-Tool'!J296</f>
        <v xml:space="preserve">FS.WL,HY.GW,Leaching ,Nmix,1,20200101-20201231,text,N wasted,Germany,FS.WL-HY.GW-Leaching </v>
      </c>
    </row>
    <row r="297" spans="1:1" x14ac:dyDescent="0.25">
      <c r="A297" s="12" t="str">
        <f>'4a Interface to NNB-R-Tool'!A297&amp;","&amp;'4a Interface to NNB-R-Tool'!B297&amp;","&amp;'4a Interface to NNB-R-Tool'!C297&amp;","&amp;'4a Interface to NNB-R-Tool'!D297&amp;","&amp;'4a Interface to NNB-R-Tool'!E297&amp;","&amp;'4a Interface to NNB-R-Tool'!F297&amp;"0101-"&amp;'4a Interface to NNB-R-Tool'!F297&amp;"1231"&amp;","&amp;'4a Interface to NNB-R-Tool'!G297&amp;","&amp;'4a Interface to NNB-R-Tool'!H297&amp;","&amp;'4a Interface to NNB-R-Tool'!I297&amp;","&amp;'4a Interface to NNB-R-Tool'!J297</f>
        <v>PR.SO,EF.IC,Biofuels,Nmix,1,20200101-20201231,text,recycling,Germany,PR.SO-EF.IC-Biofuels</v>
      </c>
    </row>
    <row r="298" spans="1:1" x14ac:dyDescent="0.25">
      <c r="A298" s="12" t="str">
        <f>'4a Interface to NNB-R-Tool'!A298&amp;","&amp;'4a Interface to NNB-R-Tool'!B298&amp;","&amp;'4a Interface to NNB-R-Tool'!C298&amp;","&amp;'4a Interface to NNB-R-Tool'!D298&amp;","&amp;'4a Interface to NNB-R-Tool'!E298&amp;","&amp;'4a Interface to NNB-R-Tool'!F298&amp;"0101-"&amp;'4a Interface to NNB-R-Tool'!F298&amp;"1231"&amp;","&amp;'4a Interface to NNB-R-Tool'!G298&amp;","&amp;'4a Interface to NNB-R-Tool'!H298&amp;","&amp;'4a Interface to NNB-R-Tool'!I298&amp;","&amp;'4a Interface to NNB-R-Tool'!J298</f>
        <v>PR.SO,EF.TR,Biofuels,Nmix,1,20200101-20201231,text,recycling,Germany,PR.SO-EF.TR-Biofuels</v>
      </c>
    </row>
    <row r="299" spans="1:1" x14ac:dyDescent="0.25">
      <c r="A299" s="12" t="str">
        <f>'4a Interface to NNB-R-Tool'!A299&amp;","&amp;'4a Interface to NNB-R-Tool'!B299&amp;","&amp;'4a Interface to NNB-R-Tool'!C299&amp;","&amp;'4a Interface to NNB-R-Tool'!D299&amp;","&amp;'4a Interface to NNB-R-Tool'!E299&amp;","&amp;'4a Interface to NNB-R-Tool'!F299&amp;"0101-"&amp;'4a Interface to NNB-R-Tool'!F299&amp;"1231"&amp;","&amp;'4a Interface to NNB-R-Tool'!G299&amp;","&amp;'4a Interface to NNB-R-Tool'!H299&amp;","&amp;'4a Interface to NNB-R-Tool'!I299&amp;","&amp;'4a Interface to NNB-R-Tool'!J299</f>
        <v>PR.SO,EF.OE,Biofuels,Nmix,1,20200101-20201231,text,recycling,Germany,PR.SO-EF.OE-Biofuels</v>
      </c>
    </row>
    <row r="300" spans="1:1" x14ac:dyDescent="0.25">
      <c r="A300" s="12" t="str">
        <f>'4a Interface to NNB-R-Tool'!A300&amp;","&amp;'4a Interface to NNB-R-Tool'!B300&amp;","&amp;'4a Interface to NNB-R-Tool'!C300&amp;","&amp;'4a Interface to NNB-R-Tool'!D300&amp;","&amp;'4a Interface to NNB-R-Tool'!E300&amp;","&amp;'4a Interface to NNB-R-Tool'!F300&amp;"0101-"&amp;'4a Interface to NNB-R-Tool'!F300&amp;"1231"&amp;","&amp;'4a Interface to NNB-R-Tool'!G300&amp;","&amp;'4a Interface to NNB-R-Tool'!H300&amp;","&amp;'4a Interface to NNB-R-Tool'!I300&amp;","&amp;'4a Interface to NNB-R-Tool'!J300</f>
        <v>PR.SO,AG.SM,Compost for agriculture,Nmix,1,20200101-20201231,text,recycling,Germany,PR.SO-AG.SM-Compost for agriculture</v>
      </c>
    </row>
    <row r="301" spans="1:1" x14ac:dyDescent="0.25">
      <c r="A301" s="12" t="str">
        <f>'4a Interface to NNB-R-Tool'!A301&amp;","&amp;'4a Interface to NNB-R-Tool'!B301&amp;","&amp;'4a Interface to NNB-R-Tool'!C301&amp;","&amp;'4a Interface to NNB-R-Tool'!D301&amp;","&amp;'4a Interface to NNB-R-Tool'!E301&amp;","&amp;'4a Interface to NNB-R-Tool'!F301&amp;"0101-"&amp;'4a Interface to NNB-R-Tool'!F301&amp;"1231"&amp;","&amp;'4a Interface to NNB-R-Tool'!G301&amp;","&amp;'4a Interface to NNB-R-Tool'!H301&amp;","&amp;'4a Interface to NNB-R-Tool'!I301&amp;","&amp;'4a Interface to NNB-R-Tool'!J301</f>
        <v>PR.SO,PR.WW,Wastewater from landfills,Nmix,1,20200101-20201231,text,N wasted,Germany,PR.SO-PR.WW-Wastewater from landfills</v>
      </c>
    </row>
    <row r="302" spans="1:1" x14ac:dyDescent="0.25">
      <c r="A302" s="12" t="str">
        <f>'4a Interface to NNB-R-Tool'!A302&amp;","&amp;'4a Interface to NNB-R-Tool'!B302&amp;","&amp;'4a Interface to NNB-R-Tool'!C302&amp;","&amp;'4a Interface to NNB-R-Tool'!D302&amp;","&amp;'4a Interface to NNB-R-Tool'!E302&amp;","&amp;'4a Interface to NNB-R-Tool'!F302&amp;"0101-"&amp;'4a Interface to NNB-R-Tool'!F302&amp;"1231"&amp;","&amp;'4a Interface to NNB-R-Tool'!G302&amp;","&amp;'4a Interface to NNB-R-Tool'!H302&amp;","&amp;'4a Interface to NNB-R-Tool'!I302&amp;","&amp;'4a Interface to NNB-R-Tool'!J302</f>
        <v>PR.SO,PR.WW,Biofuels production wastewater,Nmix,1,20200101-20201231,text,N wasted,Germany,PR.SO-PR.WW-Biofuels production wastewater</v>
      </c>
    </row>
    <row r="303" spans="1:1" x14ac:dyDescent="0.25">
      <c r="A303" s="12" t="str">
        <f>'4a Interface to NNB-R-Tool'!A303&amp;","&amp;'4a Interface to NNB-R-Tool'!B303&amp;","&amp;'4a Interface to NNB-R-Tool'!C303&amp;","&amp;'4a Interface to NNB-R-Tool'!D303&amp;","&amp;'4a Interface to NNB-R-Tool'!E303&amp;","&amp;'4a Interface to NNB-R-Tool'!F303&amp;"0101-"&amp;'4a Interface to NNB-R-Tool'!F303&amp;"1231"&amp;","&amp;'4a Interface to NNB-R-Tool'!G303&amp;","&amp;'4a Interface to NNB-R-Tool'!H303&amp;","&amp;'4a Interface to NNB-R-Tool'!I303&amp;","&amp;'4a Interface to NNB-R-Tool'!J303</f>
        <v>PR.SO,HS.HS,Compost for private gardens,Nmix,1,20200101-20201231,text,recycling,Germany,PR.SO-HS.HS-Compost for private gardens</v>
      </c>
    </row>
    <row r="304" spans="1:1" x14ac:dyDescent="0.25">
      <c r="A304" s="12" t="str">
        <f>'4a Interface to NNB-R-Tool'!A304&amp;","&amp;'4a Interface to NNB-R-Tool'!B304&amp;","&amp;'4a Interface to NNB-R-Tool'!C304&amp;","&amp;'4a Interface to NNB-R-Tool'!D304&amp;","&amp;'4a Interface to NNB-R-Tool'!E304&amp;","&amp;'4a Interface to NNB-R-Tool'!F304&amp;"0101-"&amp;'4a Interface to NNB-R-Tool'!F304&amp;"1231"&amp;","&amp;'4a Interface to NNB-R-Tool'!G304&amp;","&amp;'4a Interface to NNB-R-Tool'!H304&amp;","&amp;'4a Interface to NNB-R-Tool'!I304&amp;","&amp;'4a Interface to NNB-R-Tool'!J304</f>
        <v>PR.SO,AT.AT,Emissions,NH3,1,20200101-20201231,text,N wasted,Germany,PR.SO-AT.AT-Emissions</v>
      </c>
    </row>
    <row r="305" spans="1:1" x14ac:dyDescent="0.25">
      <c r="A305" s="12" t="str">
        <f>'4a Interface to NNB-R-Tool'!A305&amp;","&amp;'4a Interface to NNB-R-Tool'!B305&amp;","&amp;'4a Interface to NNB-R-Tool'!C305&amp;","&amp;'4a Interface to NNB-R-Tool'!D305&amp;","&amp;'4a Interface to NNB-R-Tool'!E305&amp;","&amp;'4a Interface to NNB-R-Tool'!F305&amp;"0101-"&amp;'4a Interface to NNB-R-Tool'!F305&amp;"1231"&amp;","&amp;'4a Interface to NNB-R-Tool'!G305&amp;","&amp;'4a Interface to NNB-R-Tool'!H305&amp;","&amp;'4a Interface to NNB-R-Tool'!I305&amp;","&amp;'4a Interface to NNB-R-Tool'!J305</f>
        <v>PR.SO,AT.AT,Emissions,NOx,1,20200101-20201231,text,N wasted,Germany,PR.SO-AT.AT-Emissions</v>
      </c>
    </row>
    <row r="306" spans="1:1" x14ac:dyDescent="0.25">
      <c r="A306" s="12" t="str">
        <f>'4a Interface to NNB-R-Tool'!A306&amp;","&amp;'4a Interface to NNB-R-Tool'!B306&amp;","&amp;'4a Interface to NNB-R-Tool'!C306&amp;","&amp;'4a Interface to NNB-R-Tool'!D306&amp;","&amp;'4a Interface to NNB-R-Tool'!E306&amp;","&amp;'4a Interface to NNB-R-Tool'!F306&amp;"0101-"&amp;'4a Interface to NNB-R-Tool'!F306&amp;"1231"&amp;","&amp;'4a Interface to NNB-R-Tool'!G306&amp;","&amp;'4a Interface to NNB-R-Tool'!H306&amp;","&amp;'4a Interface to NNB-R-Tool'!I306&amp;","&amp;'4a Interface to NNB-R-Tool'!J306</f>
        <v>PR.SO,AT.AT,Emissions,N2O,1,20200101-20201231,text,N wasted,Germany,PR.SO-AT.AT-Emissions</v>
      </c>
    </row>
    <row r="307" spans="1:1" x14ac:dyDescent="0.25">
      <c r="A307" s="12" t="str">
        <f>'4a Interface to NNB-R-Tool'!A307&amp;","&amp;'4a Interface to NNB-R-Tool'!B307&amp;","&amp;'4a Interface to NNB-R-Tool'!C307&amp;","&amp;'4a Interface to NNB-R-Tool'!D307&amp;","&amp;'4a Interface to NNB-R-Tool'!E307&amp;","&amp;'4a Interface to NNB-R-Tool'!F307&amp;"0101-"&amp;'4a Interface to NNB-R-Tool'!F307&amp;"1231"&amp;","&amp;'4a Interface to NNB-R-Tool'!G307&amp;","&amp;'4a Interface to NNB-R-Tool'!H307&amp;","&amp;'4a Interface to NNB-R-Tool'!I307&amp;","&amp;'4a Interface to NNB-R-Tool'!J307</f>
        <v>PR.SO,HY.GW,Leaching,Nmix,1,20200101-20201231,text,N wasted,Germany,PR.SO-HY.GW-Leaching</v>
      </c>
    </row>
    <row r="308" spans="1:1" x14ac:dyDescent="0.25">
      <c r="A308" s="12" t="str">
        <f>'4a Interface to NNB-R-Tool'!A308&amp;","&amp;'4a Interface to NNB-R-Tool'!B308&amp;","&amp;'4a Interface to NNB-R-Tool'!C308&amp;","&amp;'4a Interface to NNB-R-Tool'!D308&amp;","&amp;'4a Interface to NNB-R-Tool'!E308&amp;","&amp;'4a Interface to NNB-R-Tool'!F308&amp;"0101-"&amp;'4a Interface to NNB-R-Tool'!F308&amp;"1231"&amp;","&amp;'4a Interface to NNB-R-Tool'!G308&amp;","&amp;'4a Interface to NNB-R-Tool'!H308&amp;","&amp;'4a Interface to NNB-R-Tool'!I308&amp;","&amp;'4a Interface to NNB-R-Tool'!J308</f>
        <v>PR.SO,RW.RW,Solid waste export,Nmix,1,20200101-20201231,text,N wasted,Germany,PR.SO-RW.RW-Solid waste export</v>
      </c>
    </row>
    <row r="309" spans="1:1" x14ac:dyDescent="0.25">
      <c r="A309" s="12" t="str">
        <f>'4a Interface to NNB-R-Tool'!A309&amp;","&amp;'4a Interface to NNB-R-Tool'!B309&amp;","&amp;'4a Interface to NNB-R-Tool'!C309&amp;","&amp;'4a Interface to NNB-R-Tool'!D309&amp;","&amp;'4a Interface to NNB-R-Tool'!E309&amp;","&amp;'4a Interface to NNB-R-Tool'!F309&amp;"0101-"&amp;'4a Interface to NNB-R-Tool'!F309&amp;"1231"&amp;","&amp;'4a Interface to NNB-R-Tool'!G309&amp;","&amp;'4a Interface to NNB-R-Tool'!H309&amp;","&amp;'4a Interface to NNB-R-Tool'!I309&amp;","&amp;'4a Interface to NNB-R-Tool'!J309</f>
        <v>PR.WW,AG.SM,Sewage sludge fertilizer,Nmix,1,20200101-20201231,text,recycling,Germany,PR.WW-AG.SM-Sewage sludge fertilizer</v>
      </c>
    </row>
    <row r="310" spans="1:1" x14ac:dyDescent="0.25">
      <c r="A310" s="12" t="str">
        <f>'4a Interface to NNB-R-Tool'!A310&amp;","&amp;'4a Interface to NNB-R-Tool'!B310&amp;","&amp;'4a Interface to NNB-R-Tool'!C310&amp;","&amp;'4a Interface to NNB-R-Tool'!D310&amp;","&amp;'4a Interface to NNB-R-Tool'!E310&amp;","&amp;'4a Interface to NNB-R-Tool'!F310&amp;"0101-"&amp;'4a Interface to NNB-R-Tool'!F310&amp;"1231"&amp;","&amp;'4a Interface to NNB-R-Tool'!G310&amp;","&amp;'4a Interface to NNB-R-Tool'!H310&amp;","&amp;'4a Interface to NNB-R-Tool'!I310&amp;","&amp;'4a Interface to NNB-R-Tool'!J310</f>
        <v>PR.WW,PR.SO,Sewage sludge incineration,Nmix,1,20200101-20201231,text,N wasted,Germany,PR.WW-PR.SO-Sewage sludge incineration</v>
      </c>
    </row>
    <row r="311" spans="1:1" x14ac:dyDescent="0.25">
      <c r="A311" s="12" t="str">
        <f>'4a Interface to NNB-R-Tool'!A311&amp;","&amp;'4a Interface to NNB-R-Tool'!B311&amp;","&amp;'4a Interface to NNB-R-Tool'!C311&amp;","&amp;'4a Interface to NNB-R-Tool'!D311&amp;","&amp;'4a Interface to NNB-R-Tool'!E311&amp;","&amp;'4a Interface to NNB-R-Tool'!F311&amp;"0101-"&amp;'4a Interface to NNB-R-Tool'!F311&amp;"1231"&amp;","&amp;'4a Interface to NNB-R-Tool'!G311&amp;","&amp;'4a Interface to NNB-R-Tool'!H311&amp;","&amp;'4a Interface to NNB-R-Tool'!I311&amp;","&amp;'4a Interface to NNB-R-Tool'!J311</f>
        <v>PR.WW,AT.AT,Emissions,NH3,1,20200101-20201231,text,N wasted,Germany,PR.WW-AT.AT-Emissions</v>
      </c>
    </row>
    <row r="312" spans="1:1" x14ac:dyDescent="0.25">
      <c r="A312" s="12" t="str">
        <f>'4a Interface to NNB-R-Tool'!A312&amp;","&amp;'4a Interface to NNB-R-Tool'!B312&amp;","&amp;'4a Interface to NNB-R-Tool'!C312&amp;","&amp;'4a Interface to NNB-R-Tool'!D312&amp;","&amp;'4a Interface to NNB-R-Tool'!E312&amp;","&amp;'4a Interface to NNB-R-Tool'!F312&amp;"0101-"&amp;'4a Interface to NNB-R-Tool'!F312&amp;"1231"&amp;","&amp;'4a Interface to NNB-R-Tool'!G312&amp;","&amp;'4a Interface to NNB-R-Tool'!H312&amp;","&amp;'4a Interface to NNB-R-Tool'!I312&amp;","&amp;'4a Interface to NNB-R-Tool'!J312</f>
        <v>PR.WW,AT.AT,Emissions,NOx,1,20200101-20201231,text,N wasted,Germany,PR.WW-AT.AT-Emissions</v>
      </c>
    </row>
    <row r="313" spans="1:1" x14ac:dyDescent="0.25">
      <c r="A313" s="12" t="str">
        <f>'4a Interface to NNB-R-Tool'!A313&amp;","&amp;'4a Interface to NNB-R-Tool'!B313&amp;","&amp;'4a Interface to NNB-R-Tool'!C313&amp;","&amp;'4a Interface to NNB-R-Tool'!D313&amp;","&amp;'4a Interface to NNB-R-Tool'!E313&amp;","&amp;'4a Interface to NNB-R-Tool'!F313&amp;"0101-"&amp;'4a Interface to NNB-R-Tool'!F313&amp;"1231"&amp;","&amp;'4a Interface to NNB-R-Tool'!G313&amp;","&amp;'4a Interface to NNB-R-Tool'!H313&amp;","&amp;'4a Interface to NNB-R-Tool'!I313&amp;","&amp;'4a Interface to NNB-R-Tool'!J313</f>
        <v>PR.WW,AT.AT,Emissions,N2O,1,20200101-20201231,text,N wasted,Germany,PR.WW-AT.AT-Emissions</v>
      </c>
    </row>
    <row r="314" spans="1:1" x14ac:dyDescent="0.25">
      <c r="A314" s="12" t="str">
        <f>'4a Interface to NNB-R-Tool'!A314&amp;","&amp;'4a Interface to NNB-R-Tool'!B314&amp;","&amp;'4a Interface to NNB-R-Tool'!C314&amp;","&amp;'4a Interface to NNB-R-Tool'!D314&amp;","&amp;'4a Interface to NNB-R-Tool'!E314&amp;","&amp;'4a Interface to NNB-R-Tool'!F314&amp;"0101-"&amp;'4a Interface to NNB-R-Tool'!F314&amp;"1231"&amp;","&amp;'4a Interface to NNB-R-Tool'!G314&amp;","&amp;'4a Interface to NNB-R-Tool'!H314&amp;","&amp;'4a Interface to NNB-R-Tool'!I314&amp;","&amp;'4a Interface to NNB-R-Tool'!J314</f>
        <v>PR.WW,AT.AT,Emissions,N2,1,20200101-20201231,text,N wasted,Germany,PR.WW-AT.AT-Emissions</v>
      </c>
    </row>
    <row r="315" spans="1:1" x14ac:dyDescent="0.25">
      <c r="A315" s="12" t="str">
        <f>'4a Interface to NNB-R-Tool'!A315&amp;","&amp;'4a Interface to NNB-R-Tool'!B315&amp;","&amp;'4a Interface to NNB-R-Tool'!C315&amp;","&amp;'4a Interface to NNB-R-Tool'!D315&amp;","&amp;'4a Interface to NNB-R-Tool'!E315&amp;","&amp;'4a Interface to NNB-R-Tool'!F315&amp;"0101-"&amp;'4a Interface to NNB-R-Tool'!F315&amp;"1231"&amp;","&amp;'4a Interface to NNB-R-Tool'!G315&amp;","&amp;'4a Interface to NNB-R-Tool'!H315&amp;","&amp;'4a Interface to NNB-R-Tool'!I315&amp;","&amp;'4a Interface to NNB-R-Tool'!J315</f>
        <v>PR.WW,HY.SW,Treated wastewater discharge,Nmix,1,20200101-20201231,text,N wasted,Germany,PR.WW-HY.SW-Treated wastewater discharge</v>
      </c>
    </row>
    <row r="316" spans="1:1" x14ac:dyDescent="0.25">
      <c r="A316" s="12" t="str">
        <f>'4a Interface to NNB-R-Tool'!A316&amp;","&amp;'4a Interface to NNB-R-Tool'!B316&amp;","&amp;'4a Interface to NNB-R-Tool'!C316&amp;","&amp;'4a Interface to NNB-R-Tool'!D316&amp;","&amp;'4a Interface to NNB-R-Tool'!E316&amp;","&amp;'4a Interface to NNB-R-Tool'!F316&amp;"0101-"&amp;'4a Interface to NNB-R-Tool'!F316&amp;"1231"&amp;","&amp;'4a Interface to NNB-R-Tool'!G316&amp;","&amp;'4a Interface to NNB-R-Tool'!H316&amp;","&amp;'4a Interface to NNB-R-Tool'!I316&amp;","&amp;'4a Interface to NNB-R-Tool'!J316</f>
        <v>PR.WW,HY.CW,Treated wastewater discharge,Nmix,1,20200101-20201231,text,N wasted,Germany,PR.WW-HY.CW-Treated wastewater discharge</v>
      </c>
    </row>
    <row r="317" spans="1:1" x14ac:dyDescent="0.25">
      <c r="A317" s="12" t="str">
        <f>'4a Interface to NNB-R-Tool'!A317&amp;","&amp;'4a Interface to NNB-R-Tool'!B317&amp;","&amp;'4a Interface to NNB-R-Tool'!C317&amp;","&amp;'4a Interface to NNB-R-Tool'!D317&amp;","&amp;'4a Interface to NNB-R-Tool'!E317&amp;","&amp;'4a Interface to NNB-R-Tool'!F317&amp;"0101-"&amp;'4a Interface to NNB-R-Tool'!F317&amp;"1231"&amp;","&amp;'4a Interface to NNB-R-Tool'!G317&amp;","&amp;'4a Interface to NNB-R-Tool'!H317&amp;","&amp;'4a Interface to NNB-R-Tool'!I317&amp;","&amp;'4a Interface to NNB-R-Tool'!J317</f>
        <v>HS.HS,MP.OP,Recycling,Nmix,1,20200101-20201231,text,recycling,Germany,HS.HS-MP.OP-Recycling</v>
      </c>
    </row>
    <row r="318" spans="1:1" x14ac:dyDescent="0.25">
      <c r="A318" s="12" t="str">
        <f>'4a Interface to NNB-R-Tool'!A318&amp;","&amp;'4a Interface to NNB-R-Tool'!B318&amp;","&amp;'4a Interface to NNB-R-Tool'!C318&amp;","&amp;'4a Interface to NNB-R-Tool'!D318&amp;","&amp;'4a Interface to NNB-R-Tool'!E318&amp;","&amp;'4a Interface to NNB-R-Tool'!F318&amp;"0101-"&amp;'4a Interface to NNB-R-Tool'!F318&amp;"1231"&amp;","&amp;'4a Interface to NNB-R-Tool'!G318&amp;","&amp;'4a Interface to NNB-R-Tool'!H318&amp;","&amp;'4a Interface to NNB-R-Tool'!I318&amp;","&amp;'4a Interface to NNB-R-Tool'!J318</f>
        <v>HS.HS,PR.SO,Organic waste biofuel substrate,Nmix,1,20200101-20201231,text,recycling,Germany,HS.HS-PR.SO-Organic waste biofuel substrate</v>
      </c>
    </row>
    <row r="319" spans="1:1" x14ac:dyDescent="0.25">
      <c r="A319" s="12" t="str">
        <f>'4a Interface to NNB-R-Tool'!A319&amp;","&amp;'4a Interface to NNB-R-Tool'!B319&amp;","&amp;'4a Interface to NNB-R-Tool'!C319&amp;","&amp;'4a Interface to NNB-R-Tool'!D319&amp;","&amp;'4a Interface to NNB-R-Tool'!E319&amp;","&amp;'4a Interface to NNB-R-Tool'!F319&amp;"0101-"&amp;'4a Interface to NNB-R-Tool'!F319&amp;"1231"&amp;","&amp;'4a Interface to NNB-R-Tool'!G319&amp;","&amp;'4a Interface to NNB-R-Tool'!H319&amp;","&amp;'4a Interface to NNB-R-Tool'!I319&amp;","&amp;'4a Interface to NNB-R-Tool'!J319</f>
        <v>HS.HS,PR.SO,Organic waste for composting,Nmix,1,20200101-20201231,text,recycling,Germany,HS.HS-PR.SO-Organic waste for composting</v>
      </c>
    </row>
    <row r="320" spans="1:1" x14ac:dyDescent="0.25">
      <c r="A320" s="12" t="str">
        <f>'4a Interface to NNB-R-Tool'!A320&amp;","&amp;'4a Interface to NNB-R-Tool'!B320&amp;","&amp;'4a Interface to NNB-R-Tool'!C320&amp;","&amp;'4a Interface to NNB-R-Tool'!D320&amp;","&amp;'4a Interface to NNB-R-Tool'!E320&amp;","&amp;'4a Interface to NNB-R-Tool'!F320&amp;"0101-"&amp;'4a Interface to NNB-R-Tool'!F320&amp;"1231"&amp;","&amp;'4a Interface to NNB-R-Tool'!G320&amp;","&amp;'4a Interface to NNB-R-Tool'!H320&amp;","&amp;'4a Interface to NNB-R-Tool'!I320&amp;","&amp;'4a Interface to NNB-R-Tool'!J320</f>
        <v>HS.HS,PR.SO,Household waste,Nmix,1,20200101-20201231,text,N wasted,Germany,HS.HS-PR.SO-Household waste</v>
      </c>
    </row>
    <row r="321" spans="1:1" x14ac:dyDescent="0.25">
      <c r="A321" s="12" t="str">
        <f>'4a Interface to NNB-R-Tool'!A321&amp;","&amp;'4a Interface to NNB-R-Tool'!B321&amp;","&amp;'4a Interface to NNB-R-Tool'!C321&amp;","&amp;'4a Interface to NNB-R-Tool'!D321&amp;","&amp;'4a Interface to NNB-R-Tool'!E321&amp;","&amp;'4a Interface to NNB-R-Tool'!F321&amp;"0101-"&amp;'4a Interface to NNB-R-Tool'!F321&amp;"1231"&amp;","&amp;'4a Interface to NNB-R-Tool'!G321&amp;","&amp;'4a Interface to NNB-R-Tool'!H321&amp;","&amp;'4a Interface to NNB-R-Tool'!I321&amp;","&amp;'4a Interface to NNB-R-Tool'!J321</f>
        <v>HS.HS,PR.WW,Municipal wastewater,Nmix,1,20200101-20201231,text,N wasted,Germany,HS.HS-PR.WW-Municipal wastewater</v>
      </c>
    </row>
    <row r="322" spans="1:1" x14ac:dyDescent="0.25">
      <c r="A322" s="12" t="str">
        <f>'4a Interface to NNB-R-Tool'!A322&amp;","&amp;'4a Interface to NNB-R-Tool'!B322&amp;","&amp;'4a Interface to NNB-R-Tool'!C322&amp;","&amp;'4a Interface to NNB-R-Tool'!D322&amp;","&amp;'4a Interface to NNB-R-Tool'!E322&amp;","&amp;'4a Interface to NNB-R-Tool'!F322&amp;"0101-"&amp;'4a Interface to NNB-R-Tool'!F322&amp;"1231"&amp;","&amp;'4a Interface to NNB-R-Tool'!G322&amp;","&amp;'4a Interface to NNB-R-Tool'!H322&amp;","&amp;'4a Interface to NNB-R-Tool'!I322&amp;","&amp;'4a Interface to NNB-R-Tool'!J322</f>
        <v>HS.HS,AT.AT,Emissions,NH3,1,20200101-20201231,text,N wasted,Germany,HS.HS-AT.AT-Emissions</v>
      </c>
    </row>
    <row r="323" spans="1:1" x14ac:dyDescent="0.25">
      <c r="A323" s="12" t="str">
        <f>'4a Interface to NNB-R-Tool'!A323&amp;","&amp;'4a Interface to NNB-R-Tool'!B323&amp;","&amp;'4a Interface to NNB-R-Tool'!C323&amp;","&amp;'4a Interface to NNB-R-Tool'!D323&amp;","&amp;'4a Interface to NNB-R-Tool'!E323&amp;","&amp;'4a Interface to NNB-R-Tool'!F323&amp;"0101-"&amp;'4a Interface to NNB-R-Tool'!F323&amp;"1231"&amp;","&amp;'4a Interface to NNB-R-Tool'!G323&amp;","&amp;'4a Interface to NNB-R-Tool'!H323&amp;","&amp;'4a Interface to NNB-R-Tool'!I323&amp;","&amp;'4a Interface to NNB-R-Tool'!J323</f>
        <v>HS.HS,AT.AT,LUC emissions,NH3,1,20200101-20201231,text,N wasted,Germany,HS.HS-AT.AT-LUC emissions</v>
      </c>
    </row>
    <row r="324" spans="1:1" x14ac:dyDescent="0.25">
      <c r="A324" s="12" t="str">
        <f>'4a Interface to NNB-R-Tool'!A324&amp;","&amp;'4a Interface to NNB-R-Tool'!B324&amp;","&amp;'4a Interface to NNB-R-Tool'!C324&amp;","&amp;'4a Interface to NNB-R-Tool'!D324&amp;","&amp;'4a Interface to NNB-R-Tool'!E324&amp;","&amp;'4a Interface to NNB-R-Tool'!F324&amp;"0101-"&amp;'4a Interface to NNB-R-Tool'!F324&amp;"1231"&amp;","&amp;'4a Interface to NNB-R-Tool'!G324&amp;","&amp;'4a Interface to NNB-R-Tool'!H324&amp;","&amp;'4a Interface to NNB-R-Tool'!I324&amp;","&amp;'4a Interface to NNB-R-Tool'!J324</f>
        <v>HS.HS,AT.AT,LUC emissions,NOx,1,20200101-20201231,text,N wasted,Germany,HS.HS-AT.AT-LUC emissions</v>
      </c>
    </row>
    <row r="325" spans="1:1" x14ac:dyDescent="0.25">
      <c r="A325" s="12" t="str">
        <f>'4a Interface to NNB-R-Tool'!A325&amp;","&amp;'4a Interface to NNB-R-Tool'!B325&amp;","&amp;'4a Interface to NNB-R-Tool'!C325&amp;","&amp;'4a Interface to NNB-R-Tool'!D325&amp;","&amp;'4a Interface to NNB-R-Tool'!E325&amp;","&amp;'4a Interface to NNB-R-Tool'!F325&amp;"0101-"&amp;'4a Interface to NNB-R-Tool'!F325&amp;"1231"&amp;","&amp;'4a Interface to NNB-R-Tool'!G325&amp;","&amp;'4a Interface to NNB-R-Tool'!H325&amp;","&amp;'4a Interface to NNB-R-Tool'!I325&amp;","&amp;'4a Interface to NNB-R-Tool'!J325</f>
        <v>HS.HS,AT.AT,LUC emissions,N2O,1,20200101-20201231,text,N wasted,Germany,HS.HS-AT.AT-LUC emissions</v>
      </c>
    </row>
    <row r="326" spans="1:1" x14ac:dyDescent="0.25">
      <c r="A326" s="12" t="str">
        <f>'4a Interface to NNB-R-Tool'!A326&amp;","&amp;'4a Interface to NNB-R-Tool'!B326&amp;","&amp;'4a Interface to NNB-R-Tool'!C326&amp;","&amp;'4a Interface to NNB-R-Tool'!D326&amp;","&amp;'4a Interface to NNB-R-Tool'!E326&amp;","&amp;'4a Interface to NNB-R-Tool'!F326&amp;"0101-"&amp;'4a Interface to NNB-R-Tool'!F326&amp;"1231"&amp;","&amp;'4a Interface to NNB-R-Tool'!G326&amp;","&amp;'4a Interface to NNB-R-Tool'!H326&amp;","&amp;'4a Interface to NNB-R-Tool'!I326&amp;","&amp;'4a Interface to NNB-R-Tool'!J326</f>
        <v>HS.HS,HY.GW,Untreated wastewater,Nmix,1,20200101-20201231,text,N wasted,Germany,HS.HS-HY.GW-Untreated wastewater</v>
      </c>
    </row>
    <row r="327" spans="1:1" x14ac:dyDescent="0.25">
      <c r="A327" s="12" t="str">
        <f>'4a Interface to NNB-R-Tool'!A327&amp;","&amp;'4a Interface to NNB-R-Tool'!B327&amp;","&amp;'4a Interface to NNB-R-Tool'!C327&amp;","&amp;'4a Interface to NNB-R-Tool'!D327&amp;","&amp;'4a Interface to NNB-R-Tool'!E327&amp;","&amp;'4a Interface to NNB-R-Tool'!F327&amp;"0101-"&amp;'4a Interface to NNB-R-Tool'!F327&amp;"1231"&amp;","&amp;'4a Interface to NNB-R-Tool'!G327&amp;","&amp;'4a Interface to NNB-R-Tool'!H327&amp;","&amp;'4a Interface to NNB-R-Tool'!I327&amp;","&amp;'4a Interface to NNB-R-Tool'!J327</f>
        <v>HS.HS,HY.SW,Untreated wastewater,Nmix,1,20200101-20201231,text,N wasted,Germany,HS.HS-HY.SW-Untreated wastewater</v>
      </c>
    </row>
    <row r="328" spans="1:1" x14ac:dyDescent="0.25">
      <c r="A328" s="12" t="str">
        <f>'4a Interface to NNB-R-Tool'!A328&amp;","&amp;'4a Interface to NNB-R-Tool'!B328&amp;","&amp;'4a Interface to NNB-R-Tool'!C328&amp;","&amp;'4a Interface to NNB-R-Tool'!D328&amp;","&amp;'4a Interface to NNB-R-Tool'!E328&amp;","&amp;'4a Interface to NNB-R-Tool'!F328&amp;"0101-"&amp;'4a Interface to NNB-R-Tool'!F328&amp;"1231"&amp;","&amp;'4a Interface to NNB-R-Tool'!G328&amp;","&amp;'4a Interface to NNB-R-Tool'!H328&amp;","&amp;'4a Interface to NNB-R-Tool'!I328&amp;","&amp;'4a Interface to NNB-R-Tool'!J328</f>
        <v>HS.HS,HY.CW,Untreated wastewater,Nmix,1,20200101-20201231,text,N wasted,Germany,HS.HS-HY.CW-Untreated wastewater</v>
      </c>
    </row>
    <row r="329" spans="1:1" x14ac:dyDescent="0.25">
      <c r="A329" s="12" t="str">
        <f>'4a Interface to NNB-R-Tool'!A329&amp;","&amp;'4a Interface to NNB-R-Tool'!B329&amp;","&amp;'4a Interface to NNB-R-Tool'!C329&amp;","&amp;'4a Interface to NNB-R-Tool'!D329&amp;","&amp;'4a Interface to NNB-R-Tool'!E329&amp;","&amp;'4a Interface to NNB-R-Tool'!F329&amp;"0101-"&amp;'4a Interface to NNB-R-Tool'!F329&amp;"1231"&amp;","&amp;'4a Interface to NNB-R-Tool'!G329&amp;","&amp;'4a Interface to NNB-R-Tool'!H329&amp;","&amp;'4a Interface to NNB-R-Tool'!I329&amp;","&amp;'4a Interface to NNB-R-Tool'!J329</f>
        <v>AT.AT,EF.IC,Combustion N2 fixation,N2,1,20200101-20201231,text,-,Germany,AT.AT-EF.IC-Combustion N2 fixation</v>
      </c>
    </row>
    <row r="330" spans="1:1" x14ac:dyDescent="0.25">
      <c r="A330" s="12" t="str">
        <f>'4a Interface to NNB-R-Tool'!A330&amp;","&amp;'4a Interface to NNB-R-Tool'!B330&amp;","&amp;'4a Interface to NNB-R-Tool'!C330&amp;","&amp;'4a Interface to NNB-R-Tool'!D330&amp;","&amp;'4a Interface to NNB-R-Tool'!E330&amp;","&amp;'4a Interface to NNB-R-Tool'!F330&amp;"0101-"&amp;'4a Interface to NNB-R-Tool'!F330&amp;"1231"&amp;","&amp;'4a Interface to NNB-R-Tool'!G330&amp;","&amp;'4a Interface to NNB-R-Tool'!H330&amp;","&amp;'4a Interface to NNB-R-Tool'!I330&amp;","&amp;'4a Interface to NNB-R-Tool'!J330</f>
        <v>AT.AT,EF.OE,Combustion N2 fixation,N2,1,20200101-20201231,text,-,Germany,AT.AT-EF.OE-Combustion N2 fixation</v>
      </c>
    </row>
    <row r="331" spans="1:1" x14ac:dyDescent="0.25">
      <c r="A331" s="12" t="str">
        <f>'4a Interface to NNB-R-Tool'!A331&amp;","&amp;'4a Interface to NNB-R-Tool'!B331&amp;","&amp;'4a Interface to NNB-R-Tool'!C331&amp;","&amp;'4a Interface to NNB-R-Tool'!D331&amp;","&amp;'4a Interface to NNB-R-Tool'!E331&amp;","&amp;'4a Interface to NNB-R-Tool'!F331&amp;"0101-"&amp;'4a Interface to NNB-R-Tool'!F331&amp;"1231"&amp;","&amp;'4a Interface to NNB-R-Tool'!G331&amp;","&amp;'4a Interface to NNB-R-Tool'!H331&amp;","&amp;'4a Interface to NNB-R-Tool'!I331&amp;","&amp;'4a Interface to NNB-R-Tool'!J331</f>
        <v>AT.AT,EF.TR,Combustion N2 fixation,N2,1,20200101-20201231,text,-,Germany,AT.AT-EF.TR-Combustion N2 fixation</v>
      </c>
    </row>
    <row r="332" spans="1:1" x14ac:dyDescent="0.25">
      <c r="A332" s="12" t="str">
        <f>'4a Interface to NNB-R-Tool'!A332&amp;","&amp;'4a Interface to NNB-R-Tool'!B332&amp;","&amp;'4a Interface to NNB-R-Tool'!C332&amp;","&amp;'4a Interface to NNB-R-Tool'!D332&amp;","&amp;'4a Interface to NNB-R-Tool'!E332&amp;","&amp;'4a Interface to NNB-R-Tool'!F332&amp;"0101-"&amp;'4a Interface to NNB-R-Tool'!F332&amp;"1231"&amp;","&amp;'4a Interface to NNB-R-Tool'!G332&amp;","&amp;'4a Interface to NNB-R-Tool'!H332&amp;","&amp;'4a Interface to NNB-R-Tool'!I332&amp;","&amp;'4a Interface to NNB-R-Tool'!J332</f>
        <v>AT.AT,EF.EC,Combustion N2 fixation,N2,1,20200101-20201231,text,-,Germany,AT.AT-EF.EC-Combustion N2 fixation</v>
      </c>
    </row>
    <row r="333" spans="1:1" x14ac:dyDescent="0.25">
      <c r="A333" s="12" t="str">
        <f>'4a Interface to NNB-R-Tool'!A333&amp;","&amp;'4a Interface to NNB-R-Tool'!B333&amp;","&amp;'4a Interface to NNB-R-Tool'!C333&amp;","&amp;'4a Interface to NNB-R-Tool'!D333&amp;","&amp;'4a Interface to NNB-R-Tool'!E333&amp;","&amp;'4a Interface to NNB-R-Tool'!F333&amp;"0101-"&amp;'4a Interface to NNB-R-Tool'!F333&amp;"1231"&amp;","&amp;'4a Interface to NNB-R-Tool'!G333&amp;","&amp;'4a Interface to NNB-R-Tool'!H333&amp;","&amp;'4a Interface to NNB-R-Tool'!I333&amp;","&amp;'4a Interface to NNB-R-Tool'!J333</f>
        <v>AT.AT,MP.OP,Ammonia synthesis N2 fixation,N2,1,20200101-20201231,text,-,Germany,AT.AT-MP.OP-Ammonia synthesis N2 fixation</v>
      </c>
    </row>
    <row r="334" spans="1:1" x14ac:dyDescent="0.25">
      <c r="A334" s="12" t="str">
        <f>'4a Interface to NNB-R-Tool'!A334&amp;","&amp;'4a Interface to NNB-R-Tool'!B334&amp;","&amp;'4a Interface to NNB-R-Tool'!C334&amp;","&amp;'4a Interface to NNB-R-Tool'!D334&amp;","&amp;'4a Interface to NNB-R-Tool'!E334&amp;","&amp;'4a Interface to NNB-R-Tool'!F334&amp;"0101-"&amp;'4a Interface to NNB-R-Tool'!F334&amp;"1231"&amp;","&amp;'4a Interface to NNB-R-Tool'!G334&amp;","&amp;'4a Interface to NNB-R-Tool'!H334&amp;","&amp;'4a Interface to NNB-R-Tool'!I334&amp;","&amp;'4a Interface to NNB-R-Tool'!J334</f>
        <v>AT.AT,AG.SM,Deposition,OXN,1,20200101-20201231,text,-,Germany,AT.AT-AG.SM-Deposition</v>
      </c>
    </row>
    <row r="335" spans="1:1" x14ac:dyDescent="0.25">
      <c r="A335" s="12" t="str">
        <f>'4a Interface to NNB-R-Tool'!A335&amp;","&amp;'4a Interface to NNB-R-Tool'!B335&amp;","&amp;'4a Interface to NNB-R-Tool'!C335&amp;","&amp;'4a Interface to NNB-R-Tool'!D335&amp;","&amp;'4a Interface to NNB-R-Tool'!E335&amp;","&amp;'4a Interface to NNB-R-Tool'!F335&amp;"0101-"&amp;'4a Interface to NNB-R-Tool'!F335&amp;"1231"&amp;","&amp;'4a Interface to NNB-R-Tool'!G335&amp;","&amp;'4a Interface to NNB-R-Tool'!H335&amp;","&amp;'4a Interface to NNB-R-Tool'!I335&amp;","&amp;'4a Interface to NNB-R-Tool'!J335</f>
        <v>AT.AT,AG.SM,Deposition,RDN,1,20200101-20201231,text,-,Germany,AT.AT-AG.SM-Deposition</v>
      </c>
    </row>
    <row r="336" spans="1:1" x14ac:dyDescent="0.25">
      <c r="A336" s="12" t="str">
        <f>'4a Interface to NNB-R-Tool'!A336&amp;","&amp;'4a Interface to NNB-R-Tool'!B336&amp;","&amp;'4a Interface to NNB-R-Tool'!C336&amp;","&amp;'4a Interface to NNB-R-Tool'!D336&amp;","&amp;'4a Interface to NNB-R-Tool'!E336&amp;","&amp;'4a Interface to NNB-R-Tool'!F336&amp;"0101-"&amp;'4a Interface to NNB-R-Tool'!F336&amp;"1231"&amp;","&amp;'4a Interface to NNB-R-Tool'!G336&amp;","&amp;'4a Interface to NNB-R-Tool'!H336&amp;","&amp;'4a Interface to NNB-R-Tool'!I336&amp;","&amp;'4a Interface to NNB-R-Tool'!J336</f>
        <v>AT.AT,AG.SM,Biological N2 fixation,N2,1,20200101-20201231,text,-,Germany,AT.AT-AG.SM-Biological N2 fixation</v>
      </c>
    </row>
    <row r="337" spans="1:1" x14ac:dyDescent="0.25">
      <c r="A337" s="12" t="str">
        <f>'4a Interface to NNB-R-Tool'!A337&amp;","&amp;'4a Interface to NNB-R-Tool'!B337&amp;","&amp;'4a Interface to NNB-R-Tool'!C337&amp;","&amp;'4a Interface to NNB-R-Tool'!D337&amp;","&amp;'4a Interface to NNB-R-Tool'!E337&amp;","&amp;'4a Interface to NNB-R-Tool'!F337&amp;"0101-"&amp;'4a Interface to NNB-R-Tool'!F337&amp;"1231"&amp;","&amp;'4a Interface to NNB-R-Tool'!G337&amp;","&amp;'4a Interface to NNB-R-Tool'!H337&amp;","&amp;'4a Interface to NNB-R-Tool'!I337&amp;","&amp;'4a Interface to NNB-R-Tool'!J337</f>
        <v>AT.AT,FS.FO,Deposition,OXN,1,20200101-20201231,text,-,Germany,AT.AT-FS.FO-Deposition</v>
      </c>
    </row>
    <row r="338" spans="1:1" x14ac:dyDescent="0.25">
      <c r="A338" s="12" t="str">
        <f>'4a Interface to NNB-R-Tool'!A338&amp;","&amp;'4a Interface to NNB-R-Tool'!B338&amp;","&amp;'4a Interface to NNB-R-Tool'!C338&amp;","&amp;'4a Interface to NNB-R-Tool'!D338&amp;","&amp;'4a Interface to NNB-R-Tool'!E338&amp;","&amp;'4a Interface to NNB-R-Tool'!F338&amp;"0101-"&amp;'4a Interface to NNB-R-Tool'!F338&amp;"1231"&amp;","&amp;'4a Interface to NNB-R-Tool'!G338&amp;","&amp;'4a Interface to NNB-R-Tool'!H338&amp;","&amp;'4a Interface to NNB-R-Tool'!I338&amp;","&amp;'4a Interface to NNB-R-Tool'!J338</f>
        <v>AT.AT,FS.FO,Deposition,RDN,1,20200101-20201231,text,-,Germany,AT.AT-FS.FO-Deposition</v>
      </c>
    </row>
    <row r="339" spans="1:1" x14ac:dyDescent="0.25">
      <c r="A339" s="12" t="str">
        <f>'4a Interface to NNB-R-Tool'!A339&amp;","&amp;'4a Interface to NNB-R-Tool'!B339&amp;","&amp;'4a Interface to NNB-R-Tool'!C339&amp;","&amp;'4a Interface to NNB-R-Tool'!D339&amp;","&amp;'4a Interface to NNB-R-Tool'!E339&amp;","&amp;'4a Interface to NNB-R-Tool'!F339&amp;"0101-"&amp;'4a Interface to NNB-R-Tool'!F339&amp;"1231"&amp;","&amp;'4a Interface to NNB-R-Tool'!G339&amp;","&amp;'4a Interface to NNB-R-Tool'!H339&amp;","&amp;'4a Interface to NNB-R-Tool'!I339&amp;","&amp;'4a Interface to NNB-R-Tool'!J339</f>
        <v>AT.AT,FS.FO,N2 fixation,N2,1,20200101-20201231,text,-,Germany,AT.AT-FS.FO-N2 fixation</v>
      </c>
    </row>
    <row r="340" spans="1:1" x14ac:dyDescent="0.25">
      <c r="A340" s="12" t="str">
        <f>'4a Interface to NNB-R-Tool'!A340&amp;","&amp;'4a Interface to NNB-R-Tool'!B340&amp;","&amp;'4a Interface to NNB-R-Tool'!C340&amp;","&amp;'4a Interface to NNB-R-Tool'!D340&amp;","&amp;'4a Interface to NNB-R-Tool'!E340&amp;","&amp;'4a Interface to NNB-R-Tool'!F340&amp;"0101-"&amp;'4a Interface to NNB-R-Tool'!F340&amp;"1231"&amp;","&amp;'4a Interface to NNB-R-Tool'!G340&amp;","&amp;'4a Interface to NNB-R-Tool'!H340&amp;","&amp;'4a Interface to NNB-R-Tool'!I340&amp;","&amp;'4a Interface to NNB-R-Tool'!J340</f>
        <v>AT.AT,FS.WL,Deposition,OXN,1,20200101-20201231,text,-,Germany,AT.AT-FS.WL-Deposition</v>
      </c>
    </row>
    <row r="341" spans="1:1" x14ac:dyDescent="0.25">
      <c r="A341" s="12" t="str">
        <f>'4a Interface to NNB-R-Tool'!A341&amp;","&amp;'4a Interface to NNB-R-Tool'!B341&amp;","&amp;'4a Interface to NNB-R-Tool'!C341&amp;","&amp;'4a Interface to NNB-R-Tool'!D341&amp;","&amp;'4a Interface to NNB-R-Tool'!E341&amp;","&amp;'4a Interface to NNB-R-Tool'!F341&amp;"0101-"&amp;'4a Interface to NNB-R-Tool'!F341&amp;"1231"&amp;","&amp;'4a Interface to NNB-R-Tool'!G341&amp;","&amp;'4a Interface to NNB-R-Tool'!H341&amp;","&amp;'4a Interface to NNB-R-Tool'!I341&amp;","&amp;'4a Interface to NNB-R-Tool'!J341</f>
        <v>AT.AT,FS.WL,Deposition,RDN,1,20200101-20201231,text,-,Germany,AT.AT-FS.WL-Deposition</v>
      </c>
    </row>
    <row r="342" spans="1:1" x14ac:dyDescent="0.25">
      <c r="A342" s="12" t="str">
        <f>'4a Interface to NNB-R-Tool'!A342&amp;","&amp;'4a Interface to NNB-R-Tool'!B342&amp;","&amp;'4a Interface to NNB-R-Tool'!C342&amp;","&amp;'4a Interface to NNB-R-Tool'!D342&amp;","&amp;'4a Interface to NNB-R-Tool'!E342&amp;","&amp;'4a Interface to NNB-R-Tool'!F342&amp;"0101-"&amp;'4a Interface to NNB-R-Tool'!F342&amp;"1231"&amp;","&amp;'4a Interface to NNB-R-Tool'!G342&amp;","&amp;'4a Interface to NNB-R-Tool'!H342&amp;","&amp;'4a Interface to NNB-R-Tool'!I342&amp;","&amp;'4a Interface to NNB-R-Tool'!J342</f>
        <v>AT.AT,FS.WL,N2 fixation,N2,1,20200101-20201231,text,-,Germany,AT.AT-FS.WL-N2 fixation</v>
      </c>
    </row>
    <row r="343" spans="1:1" x14ac:dyDescent="0.25">
      <c r="A343" s="12" t="str">
        <f>'4a Interface to NNB-R-Tool'!A343&amp;","&amp;'4a Interface to NNB-R-Tool'!B343&amp;","&amp;'4a Interface to NNB-R-Tool'!C343&amp;","&amp;'4a Interface to NNB-R-Tool'!D343&amp;","&amp;'4a Interface to NNB-R-Tool'!E343&amp;","&amp;'4a Interface to NNB-R-Tool'!F343&amp;"0101-"&amp;'4a Interface to NNB-R-Tool'!F343&amp;"1231"&amp;","&amp;'4a Interface to NNB-R-Tool'!G343&amp;","&amp;'4a Interface to NNB-R-Tool'!H343&amp;","&amp;'4a Interface to NNB-R-Tool'!I343&amp;","&amp;'4a Interface to NNB-R-Tool'!J343</f>
        <v>AT.AT,FS.OL,Deposition,OXN,1,20200101-20201231,text,-,Germany,AT.AT-FS.OL-Deposition</v>
      </c>
    </row>
    <row r="344" spans="1:1" x14ac:dyDescent="0.25">
      <c r="A344" s="12" t="str">
        <f>'4a Interface to NNB-R-Tool'!A344&amp;","&amp;'4a Interface to NNB-R-Tool'!B344&amp;","&amp;'4a Interface to NNB-R-Tool'!C344&amp;","&amp;'4a Interface to NNB-R-Tool'!D344&amp;","&amp;'4a Interface to NNB-R-Tool'!E344&amp;","&amp;'4a Interface to NNB-R-Tool'!F344&amp;"0101-"&amp;'4a Interface to NNB-R-Tool'!F344&amp;"1231"&amp;","&amp;'4a Interface to NNB-R-Tool'!G344&amp;","&amp;'4a Interface to NNB-R-Tool'!H344&amp;","&amp;'4a Interface to NNB-R-Tool'!I344&amp;","&amp;'4a Interface to NNB-R-Tool'!J344</f>
        <v>AT.AT,FS.OL,Deposition,RDN,1,20200101-20201231,text,-,Germany,AT.AT-FS.OL-Deposition</v>
      </c>
    </row>
    <row r="345" spans="1:1" x14ac:dyDescent="0.25">
      <c r="A345" s="12" t="str">
        <f>'4a Interface to NNB-R-Tool'!A345&amp;","&amp;'4a Interface to NNB-R-Tool'!B345&amp;","&amp;'4a Interface to NNB-R-Tool'!C345&amp;","&amp;'4a Interface to NNB-R-Tool'!D345&amp;","&amp;'4a Interface to NNB-R-Tool'!E345&amp;","&amp;'4a Interface to NNB-R-Tool'!F345&amp;"0101-"&amp;'4a Interface to NNB-R-Tool'!F345&amp;"1231"&amp;","&amp;'4a Interface to NNB-R-Tool'!G345&amp;","&amp;'4a Interface to NNB-R-Tool'!H345&amp;","&amp;'4a Interface to NNB-R-Tool'!I345&amp;","&amp;'4a Interface to NNB-R-Tool'!J345</f>
        <v>AT.AT,FS.OL,N2 fixation,N2,1,20200101-20201231,text,-,Germany,AT.AT-FS.OL-N2 fixation</v>
      </c>
    </row>
    <row r="346" spans="1:1" x14ac:dyDescent="0.25">
      <c r="A346" s="12" t="str">
        <f>'4a Interface to NNB-R-Tool'!A346&amp;","&amp;'4a Interface to NNB-R-Tool'!B346&amp;","&amp;'4a Interface to NNB-R-Tool'!C346&amp;","&amp;'4a Interface to NNB-R-Tool'!D346&amp;","&amp;'4a Interface to NNB-R-Tool'!E346&amp;","&amp;'4a Interface to NNB-R-Tool'!F346&amp;"0101-"&amp;'4a Interface to NNB-R-Tool'!F346&amp;"1231"&amp;","&amp;'4a Interface to NNB-R-Tool'!G346&amp;","&amp;'4a Interface to NNB-R-Tool'!H346&amp;","&amp;'4a Interface to NNB-R-Tool'!I346&amp;","&amp;'4a Interface to NNB-R-Tool'!J346</f>
        <v>AT.AT,HS.HS,Deposition,OXN,1,20200101-20201231,text,-,Germany,AT.AT-HS.HS-Deposition</v>
      </c>
    </row>
    <row r="347" spans="1:1" x14ac:dyDescent="0.25">
      <c r="A347" s="12" t="str">
        <f>'4a Interface to NNB-R-Tool'!A347&amp;","&amp;'4a Interface to NNB-R-Tool'!B347&amp;","&amp;'4a Interface to NNB-R-Tool'!C347&amp;","&amp;'4a Interface to NNB-R-Tool'!D347&amp;","&amp;'4a Interface to NNB-R-Tool'!E347&amp;","&amp;'4a Interface to NNB-R-Tool'!F347&amp;"0101-"&amp;'4a Interface to NNB-R-Tool'!F347&amp;"1231"&amp;","&amp;'4a Interface to NNB-R-Tool'!G347&amp;","&amp;'4a Interface to NNB-R-Tool'!H347&amp;","&amp;'4a Interface to NNB-R-Tool'!I347&amp;","&amp;'4a Interface to NNB-R-Tool'!J347</f>
        <v>AT.AT,HS.HS,Deposition,RDN,1,20200101-20201231,text,-,Germany,AT.AT-HS.HS-Deposition</v>
      </c>
    </row>
    <row r="348" spans="1:1" x14ac:dyDescent="0.25">
      <c r="A348" s="12" t="str">
        <f>'4a Interface to NNB-R-Tool'!A348&amp;","&amp;'4a Interface to NNB-R-Tool'!B348&amp;","&amp;'4a Interface to NNB-R-Tool'!C348&amp;","&amp;'4a Interface to NNB-R-Tool'!D348&amp;","&amp;'4a Interface to NNB-R-Tool'!E348&amp;","&amp;'4a Interface to NNB-R-Tool'!F348&amp;"0101-"&amp;'4a Interface to NNB-R-Tool'!F348&amp;"1231"&amp;","&amp;'4a Interface to NNB-R-Tool'!G348&amp;","&amp;'4a Interface to NNB-R-Tool'!H348&amp;","&amp;'4a Interface to NNB-R-Tool'!I348&amp;","&amp;'4a Interface to NNB-R-Tool'!J348</f>
        <v>AT.AT,HY.SW,Deposition,OXN,1,20200101-20201231,text,-,Germany,AT.AT-HY.SW-Deposition</v>
      </c>
    </row>
    <row r="349" spans="1:1" x14ac:dyDescent="0.25">
      <c r="A349" s="12" t="str">
        <f>'4a Interface to NNB-R-Tool'!A349&amp;","&amp;'4a Interface to NNB-R-Tool'!B349&amp;","&amp;'4a Interface to NNB-R-Tool'!C349&amp;","&amp;'4a Interface to NNB-R-Tool'!D349&amp;","&amp;'4a Interface to NNB-R-Tool'!E349&amp;","&amp;'4a Interface to NNB-R-Tool'!F349&amp;"0101-"&amp;'4a Interface to NNB-R-Tool'!F349&amp;"1231"&amp;","&amp;'4a Interface to NNB-R-Tool'!G349&amp;","&amp;'4a Interface to NNB-R-Tool'!H349&amp;","&amp;'4a Interface to NNB-R-Tool'!I349&amp;","&amp;'4a Interface to NNB-R-Tool'!J349</f>
        <v>AT.AT,HY.SW,Deposition,RDN,1,20200101-20201231,text,-,Germany,AT.AT-HY.SW-Deposition</v>
      </c>
    </row>
    <row r="350" spans="1:1" x14ac:dyDescent="0.25">
      <c r="A350" s="12" t="str">
        <f>'4a Interface to NNB-R-Tool'!A350&amp;","&amp;'4a Interface to NNB-R-Tool'!B350&amp;","&amp;'4a Interface to NNB-R-Tool'!C350&amp;","&amp;'4a Interface to NNB-R-Tool'!D350&amp;","&amp;'4a Interface to NNB-R-Tool'!E350&amp;","&amp;'4a Interface to NNB-R-Tool'!F350&amp;"0101-"&amp;'4a Interface to NNB-R-Tool'!F350&amp;"1231"&amp;","&amp;'4a Interface to NNB-R-Tool'!G350&amp;","&amp;'4a Interface to NNB-R-Tool'!H350&amp;","&amp;'4a Interface to NNB-R-Tool'!I350&amp;","&amp;'4a Interface to NNB-R-Tool'!J350</f>
        <v>AT.AT,HY.SW,N2 fixation,N2,1,20200101-20201231,text,-,Germany,AT.AT-HY.SW-N2 fixation</v>
      </c>
    </row>
    <row r="351" spans="1:1" x14ac:dyDescent="0.25">
      <c r="A351" s="12" t="str">
        <f>'4a Interface to NNB-R-Tool'!A351&amp;","&amp;'4a Interface to NNB-R-Tool'!B351&amp;","&amp;'4a Interface to NNB-R-Tool'!C351&amp;","&amp;'4a Interface to NNB-R-Tool'!D351&amp;","&amp;'4a Interface to NNB-R-Tool'!E351&amp;","&amp;'4a Interface to NNB-R-Tool'!F351&amp;"0101-"&amp;'4a Interface to NNB-R-Tool'!F351&amp;"1231"&amp;","&amp;'4a Interface to NNB-R-Tool'!G351&amp;","&amp;'4a Interface to NNB-R-Tool'!H351&amp;","&amp;'4a Interface to NNB-R-Tool'!I351&amp;","&amp;'4a Interface to NNB-R-Tool'!J351</f>
        <v>AT.AT,HY.CW,Deposition,OXN,1,20200101-20201231,text,-,Germany,AT.AT-HY.CW-Deposition</v>
      </c>
    </row>
    <row r="352" spans="1:1" x14ac:dyDescent="0.25">
      <c r="A352" s="12" t="str">
        <f>'4a Interface to NNB-R-Tool'!A352&amp;","&amp;'4a Interface to NNB-R-Tool'!B352&amp;","&amp;'4a Interface to NNB-R-Tool'!C352&amp;","&amp;'4a Interface to NNB-R-Tool'!D352&amp;","&amp;'4a Interface to NNB-R-Tool'!E352&amp;","&amp;'4a Interface to NNB-R-Tool'!F352&amp;"0101-"&amp;'4a Interface to NNB-R-Tool'!F352&amp;"1231"&amp;","&amp;'4a Interface to NNB-R-Tool'!G352&amp;","&amp;'4a Interface to NNB-R-Tool'!H352&amp;","&amp;'4a Interface to NNB-R-Tool'!I352&amp;","&amp;'4a Interface to NNB-R-Tool'!J352</f>
        <v>AT.AT,HY.CW,Deposition,RDN,1,20200101-20201231,text,-,Germany,AT.AT-HY.CW-Deposition</v>
      </c>
    </row>
    <row r="353" spans="1:1" x14ac:dyDescent="0.25">
      <c r="A353" s="12" t="str">
        <f>'4a Interface to NNB-R-Tool'!A353&amp;","&amp;'4a Interface to NNB-R-Tool'!B353&amp;","&amp;'4a Interface to NNB-R-Tool'!C353&amp;","&amp;'4a Interface to NNB-R-Tool'!D353&amp;","&amp;'4a Interface to NNB-R-Tool'!E353&amp;","&amp;'4a Interface to NNB-R-Tool'!F353&amp;"0101-"&amp;'4a Interface to NNB-R-Tool'!F353&amp;"1231"&amp;","&amp;'4a Interface to NNB-R-Tool'!G353&amp;","&amp;'4a Interface to NNB-R-Tool'!H353&amp;","&amp;'4a Interface to NNB-R-Tool'!I353&amp;","&amp;'4a Interface to NNB-R-Tool'!J353</f>
        <v>AT.AT,HY.CW,N2 fixation,N2,1,20200101-20201231,text,-,Germany,AT.AT-HY.CW-N2 fixation</v>
      </c>
    </row>
    <row r="354" spans="1:1" x14ac:dyDescent="0.25">
      <c r="A354" s="12" t="str">
        <f>'4a Interface to NNB-R-Tool'!A354&amp;","&amp;'4a Interface to NNB-R-Tool'!B354&amp;","&amp;'4a Interface to NNB-R-Tool'!C354&amp;","&amp;'4a Interface to NNB-R-Tool'!D354&amp;","&amp;'4a Interface to NNB-R-Tool'!E354&amp;","&amp;'4a Interface to NNB-R-Tool'!F354&amp;"0101-"&amp;'4a Interface to NNB-R-Tool'!F354&amp;"1231"&amp;","&amp;'4a Interface to NNB-R-Tool'!G354&amp;","&amp;'4a Interface to NNB-R-Tool'!H354&amp;","&amp;'4a Interface to NNB-R-Tool'!I354&amp;","&amp;'4a Interface to NNB-R-Tool'!J354</f>
        <v>AT.AT,RW.RW,Atmospheric outflow,RDN,1,20200101-20201231,text,-,Germany,AT.AT-RW.RW-Atmospheric outflow</v>
      </c>
    </row>
    <row r="355" spans="1:1" x14ac:dyDescent="0.25">
      <c r="A355" s="12" t="str">
        <f>'4a Interface to NNB-R-Tool'!A355&amp;","&amp;'4a Interface to NNB-R-Tool'!B355&amp;","&amp;'4a Interface to NNB-R-Tool'!C355&amp;","&amp;'4a Interface to NNB-R-Tool'!D355&amp;","&amp;'4a Interface to NNB-R-Tool'!E355&amp;","&amp;'4a Interface to NNB-R-Tool'!F355&amp;"0101-"&amp;'4a Interface to NNB-R-Tool'!F355&amp;"1231"&amp;","&amp;'4a Interface to NNB-R-Tool'!G355&amp;","&amp;'4a Interface to NNB-R-Tool'!H355&amp;","&amp;'4a Interface to NNB-R-Tool'!I355&amp;","&amp;'4a Interface to NNB-R-Tool'!J355</f>
        <v>AT.AT,RW.RW,Atmospheric outflow,OXN,1,20200101-20201231,text,-,Germany,AT.AT-RW.RW-Atmospheric outflow</v>
      </c>
    </row>
    <row r="356" spans="1:1" x14ac:dyDescent="0.25">
      <c r="A356" s="12" t="str">
        <f>'4a Interface to NNB-R-Tool'!A356&amp;","&amp;'4a Interface to NNB-R-Tool'!B356&amp;","&amp;'4a Interface to NNB-R-Tool'!C356&amp;","&amp;'4a Interface to NNB-R-Tool'!D356&amp;","&amp;'4a Interface to NNB-R-Tool'!E356&amp;","&amp;'4a Interface to NNB-R-Tool'!F356&amp;"0101-"&amp;'4a Interface to NNB-R-Tool'!F356&amp;"1231"&amp;","&amp;'4a Interface to NNB-R-Tool'!G356&amp;","&amp;'4a Interface to NNB-R-Tool'!H356&amp;","&amp;'4a Interface to NNB-R-Tool'!I356&amp;","&amp;'4a Interface to NNB-R-Tool'!J356</f>
        <v>HY.GW,AG.MM,Animal drinking water,Nmix,1,20200101-20201231,text,useful output,Germany,HY.GW-AG.MM-Animal drinking water</v>
      </c>
    </row>
    <row r="357" spans="1:1" x14ac:dyDescent="0.25">
      <c r="A357" s="12" t="str">
        <f>'4a Interface to NNB-R-Tool'!A357&amp;","&amp;'4a Interface to NNB-R-Tool'!B357&amp;","&amp;'4a Interface to NNB-R-Tool'!C357&amp;","&amp;'4a Interface to NNB-R-Tool'!D357&amp;","&amp;'4a Interface to NNB-R-Tool'!E357&amp;","&amp;'4a Interface to NNB-R-Tool'!F357&amp;"0101-"&amp;'4a Interface to NNB-R-Tool'!F357&amp;"1231"&amp;","&amp;'4a Interface to NNB-R-Tool'!G357&amp;","&amp;'4a Interface to NNB-R-Tool'!H357&amp;","&amp;'4a Interface to NNB-R-Tool'!I357&amp;","&amp;'4a Interface to NNB-R-Tool'!J357</f>
        <v>HY.GW,AG.SM,Irrigation,Nmix,1,20200101-20201231,text,useful output,Germany,HY.GW-AG.SM-Irrigation</v>
      </c>
    </row>
    <row r="358" spans="1:1" x14ac:dyDescent="0.25">
      <c r="A358" s="12" t="str">
        <f>'4a Interface to NNB-R-Tool'!A358&amp;","&amp;'4a Interface to NNB-R-Tool'!B358&amp;","&amp;'4a Interface to NNB-R-Tool'!C358&amp;","&amp;'4a Interface to NNB-R-Tool'!D358&amp;","&amp;'4a Interface to NNB-R-Tool'!E358&amp;","&amp;'4a Interface to NNB-R-Tool'!F358&amp;"0101-"&amp;'4a Interface to NNB-R-Tool'!F358&amp;"1231"&amp;","&amp;'4a Interface to NNB-R-Tool'!G358&amp;","&amp;'4a Interface to NNB-R-Tool'!H358&amp;","&amp;'4a Interface to NNB-R-Tool'!I358&amp;","&amp;'4a Interface to NNB-R-Tool'!J358</f>
        <v>HY.GW,HS.HS,Drinking water,Nmix,1,20200101-20201231,text,useful output,Germany,HY.GW-HS.HS-Drinking water</v>
      </c>
    </row>
    <row r="359" spans="1:1" x14ac:dyDescent="0.25">
      <c r="A359" s="12" t="str">
        <f>'4a Interface to NNB-R-Tool'!A359&amp;","&amp;'4a Interface to NNB-R-Tool'!B359&amp;","&amp;'4a Interface to NNB-R-Tool'!C359&amp;","&amp;'4a Interface to NNB-R-Tool'!D359&amp;","&amp;'4a Interface to NNB-R-Tool'!E359&amp;","&amp;'4a Interface to NNB-R-Tool'!F359&amp;"0101-"&amp;'4a Interface to NNB-R-Tool'!F359&amp;"1231"&amp;","&amp;'4a Interface to NNB-R-Tool'!G359&amp;","&amp;'4a Interface to NNB-R-Tool'!H359&amp;","&amp;'4a Interface to NNB-R-Tool'!I359&amp;","&amp;'4a Interface to NNB-R-Tool'!J359</f>
        <v>HY.GW,AT.AT,Emissions,N2,1,20200101-20201231,text,N wasted,Germany,HY.GW-AT.AT-Emissions</v>
      </c>
    </row>
    <row r="360" spans="1:1" x14ac:dyDescent="0.25">
      <c r="A360" s="12" t="str">
        <f>'4a Interface to NNB-R-Tool'!A360&amp;","&amp;'4a Interface to NNB-R-Tool'!B360&amp;","&amp;'4a Interface to NNB-R-Tool'!C360&amp;","&amp;'4a Interface to NNB-R-Tool'!D360&amp;","&amp;'4a Interface to NNB-R-Tool'!E360&amp;","&amp;'4a Interface to NNB-R-Tool'!F360&amp;"0101-"&amp;'4a Interface to NNB-R-Tool'!F360&amp;"1231"&amp;","&amp;'4a Interface to NNB-R-Tool'!G360&amp;","&amp;'4a Interface to NNB-R-Tool'!H360&amp;","&amp;'4a Interface to NNB-R-Tool'!I360&amp;","&amp;'4a Interface to NNB-R-Tool'!J360</f>
        <v>HY.GW,AT.AT,Emissions,N2O,1,20200101-20201231,text,N wasted,Germany,HY.GW-AT.AT-Emissions</v>
      </c>
    </row>
    <row r="361" spans="1:1" x14ac:dyDescent="0.25">
      <c r="A361" s="12" t="str">
        <f>'4a Interface to NNB-R-Tool'!A361&amp;","&amp;'4a Interface to NNB-R-Tool'!B361&amp;","&amp;'4a Interface to NNB-R-Tool'!C361&amp;","&amp;'4a Interface to NNB-R-Tool'!D361&amp;","&amp;'4a Interface to NNB-R-Tool'!E361&amp;","&amp;'4a Interface to NNB-R-Tool'!F361&amp;"0101-"&amp;'4a Interface to NNB-R-Tool'!F361&amp;"1231"&amp;","&amp;'4a Interface to NNB-R-Tool'!G361&amp;","&amp;'4a Interface to NNB-R-Tool'!H361&amp;","&amp;'4a Interface to NNB-R-Tool'!I361&amp;","&amp;'4a Interface to NNB-R-Tool'!J361</f>
        <v>HY.GW,AT.AT,Emissions,NOx,1,20200101-20201231,text,N wasted,Germany,HY.GW-AT.AT-Emissions</v>
      </c>
    </row>
    <row r="362" spans="1:1" x14ac:dyDescent="0.25">
      <c r="A362" s="12" t="str">
        <f>'4a Interface to NNB-R-Tool'!A362&amp;","&amp;'4a Interface to NNB-R-Tool'!B362&amp;","&amp;'4a Interface to NNB-R-Tool'!C362&amp;","&amp;'4a Interface to NNB-R-Tool'!D362&amp;","&amp;'4a Interface to NNB-R-Tool'!E362&amp;","&amp;'4a Interface to NNB-R-Tool'!F362&amp;"0101-"&amp;'4a Interface to NNB-R-Tool'!F362&amp;"1231"&amp;","&amp;'4a Interface to NNB-R-Tool'!G362&amp;","&amp;'4a Interface to NNB-R-Tool'!H362&amp;","&amp;'4a Interface to NNB-R-Tool'!I362&amp;","&amp;'4a Interface to NNB-R-Tool'!J362</f>
        <v>HY.GW,HY.CW,Inflow to coastal waters,Nmix,1,20200101-20201231,text,-,Germany,HY.GW-HY.CW-Inflow to coastal waters</v>
      </c>
    </row>
    <row r="363" spans="1:1" x14ac:dyDescent="0.25">
      <c r="A363" s="12" t="str">
        <f>'4a Interface to NNB-R-Tool'!A363&amp;","&amp;'4a Interface to NNB-R-Tool'!B363&amp;","&amp;'4a Interface to NNB-R-Tool'!C363&amp;","&amp;'4a Interface to NNB-R-Tool'!D363&amp;","&amp;'4a Interface to NNB-R-Tool'!E363&amp;","&amp;'4a Interface to NNB-R-Tool'!F363&amp;"0101-"&amp;'4a Interface to NNB-R-Tool'!F363&amp;"1231"&amp;","&amp;'4a Interface to NNB-R-Tool'!G363&amp;","&amp;'4a Interface to NNB-R-Tool'!H363&amp;","&amp;'4a Interface to NNB-R-Tool'!I363&amp;","&amp;'4a Interface to NNB-R-Tool'!J363</f>
        <v>HY.GW,HY.SW,Groundwater outflow,Nmix,1,20200101-20201231,text,-,Germany,HY.GW-HY.SW-Groundwater outflow</v>
      </c>
    </row>
    <row r="364" spans="1:1" x14ac:dyDescent="0.25">
      <c r="A364" s="12" t="str">
        <f>'4a Interface to NNB-R-Tool'!A364&amp;","&amp;'4a Interface to NNB-R-Tool'!B364&amp;","&amp;'4a Interface to NNB-R-Tool'!C364&amp;","&amp;'4a Interface to NNB-R-Tool'!D364&amp;","&amp;'4a Interface to NNB-R-Tool'!E364&amp;","&amp;'4a Interface to NNB-R-Tool'!F364&amp;"0101-"&amp;'4a Interface to NNB-R-Tool'!F364&amp;"1231"&amp;","&amp;'4a Interface to NNB-R-Tool'!G364&amp;","&amp;'4a Interface to NNB-R-Tool'!H364&amp;","&amp;'4a Interface to NNB-R-Tool'!I364&amp;","&amp;'4a Interface to NNB-R-Tool'!J364</f>
        <v>HY.GW,RW.RW,Export of groundwater,Nmix,1,20200101-20201231,text,-,Germany,HY.GW-RW.RW-Export of groundwater</v>
      </c>
    </row>
    <row r="365" spans="1:1" x14ac:dyDescent="0.25">
      <c r="A365" s="12" t="str">
        <f>'4a Interface to NNB-R-Tool'!A365&amp;","&amp;'4a Interface to NNB-R-Tool'!B365&amp;","&amp;'4a Interface to NNB-R-Tool'!C365&amp;","&amp;'4a Interface to NNB-R-Tool'!D365&amp;","&amp;'4a Interface to NNB-R-Tool'!E365&amp;","&amp;'4a Interface to NNB-R-Tool'!F365&amp;"0101-"&amp;'4a Interface to NNB-R-Tool'!F365&amp;"1231"&amp;","&amp;'4a Interface to NNB-R-Tool'!G365&amp;","&amp;'4a Interface to NNB-R-Tool'!H365&amp;","&amp;'4a Interface to NNB-R-Tool'!I365&amp;","&amp;'4a Interface to NNB-R-Tool'!J365</f>
        <v>HY.SW,MP.FP,Fish (wild catch),Nmix,1,20200101-20201231,text,useful output,Germany,HY.SW-MP.FP-Fish (wild catch)</v>
      </c>
    </row>
    <row r="366" spans="1:1" x14ac:dyDescent="0.25">
      <c r="A366" s="12" t="str">
        <f>'4a Interface to NNB-R-Tool'!A366&amp;","&amp;'4a Interface to NNB-R-Tool'!B366&amp;","&amp;'4a Interface to NNB-R-Tool'!C366&amp;","&amp;'4a Interface to NNB-R-Tool'!D366&amp;","&amp;'4a Interface to NNB-R-Tool'!E366&amp;","&amp;'4a Interface to NNB-R-Tool'!F366&amp;"0101-"&amp;'4a Interface to NNB-R-Tool'!F366&amp;"1231"&amp;","&amp;'4a Interface to NNB-R-Tool'!G366&amp;","&amp;'4a Interface to NNB-R-Tool'!H366&amp;","&amp;'4a Interface to NNB-R-Tool'!I366&amp;","&amp;'4a Interface to NNB-R-Tool'!J366</f>
        <v>HY.SW,AG.BC,Biomass for energy production,Nmix,1,20200101-20201231,text,useful output,Germany,HY.SW-AG.BC-Biomass for energy production</v>
      </c>
    </row>
    <row r="367" spans="1:1" x14ac:dyDescent="0.25">
      <c r="A367" s="12" t="str">
        <f>'4a Interface to NNB-R-Tool'!A367&amp;","&amp;'4a Interface to NNB-R-Tool'!B367&amp;","&amp;'4a Interface to NNB-R-Tool'!C367&amp;","&amp;'4a Interface to NNB-R-Tool'!D367&amp;","&amp;'4a Interface to NNB-R-Tool'!E367&amp;","&amp;'4a Interface to NNB-R-Tool'!F367&amp;"0101-"&amp;'4a Interface to NNB-R-Tool'!F367&amp;"1231"&amp;","&amp;'4a Interface to NNB-R-Tool'!G367&amp;","&amp;'4a Interface to NNB-R-Tool'!H367&amp;","&amp;'4a Interface to NNB-R-Tool'!I367&amp;","&amp;'4a Interface to NNB-R-Tool'!J367</f>
        <v>HY.SW,AT.AT,Emissions,N2,1,20200101-20201231,text,N wasted,Germany,HY.SW-AT.AT-Emissions</v>
      </c>
    </row>
    <row r="368" spans="1:1" x14ac:dyDescent="0.25">
      <c r="A368" s="12" t="str">
        <f>'4a Interface to NNB-R-Tool'!A368&amp;","&amp;'4a Interface to NNB-R-Tool'!B368&amp;","&amp;'4a Interface to NNB-R-Tool'!C368&amp;","&amp;'4a Interface to NNB-R-Tool'!D368&amp;","&amp;'4a Interface to NNB-R-Tool'!E368&amp;","&amp;'4a Interface to NNB-R-Tool'!F368&amp;"0101-"&amp;'4a Interface to NNB-R-Tool'!F368&amp;"1231"&amp;","&amp;'4a Interface to NNB-R-Tool'!G368&amp;","&amp;'4a Interface to NNB-R-Tool'!H368&amp;","&amp;'4a Interface to NNB-R-Tool'!I368&amp;","&amp;'4a Interface to NNB-R-Tool'!J368</f>
        <v>HY.SW,AT.AT,Emissions,N2O,1,20200101-20201231,text,N wasted,Germany,HY.SW-AT.AT-Emissions</v>
      </c>
    </row>
    <row r="369" spans="1:1" x14ac:dyDescent="0.25">
      <c r="A369" s="12" t="str">
        <f>'4a Interface to NNB-R-Tool'!A369&amp;","&amp;'4a Interface to NNB-R-Tool'!B369&amp;","&amp;'4a Interface to NNB-R-Tool'!C369&amp;","&amp;'4a Interface to NNB-R-Tool'!D369&amp;","&amp;'4a Interface to NNB-R-Tool'!E369&amp;","&amp;'4a Interface to NNB-R-Tool'!F369&amp;"0101-"&amp;'4a Interface to NNB-R-Tool'!F369&amp;"1231"&amp;","&amp;'4a Interface to NNB-R-Tool'!G369&amp;","&amp;'4a Interface to NNB-R-Tool'!H369&amp;","&amp;'4a Interface to NNB-R-Tool'!I369&amp;","&amp;'4a Interface to NNB-R-Tool'!J369</f>
        <v>HY.SW,AT.AT,Emissions,NOx,1,20200101-20201231,text,N wasted,Germany,HY.SW-AT.AT-Emissions</v>
      </c>
    </row>
    <row r="370" spans="1:1" x14ac:dyDescent="0.25">
      <c r="A370" s="12" t="str">
        <f>'4a Interface to NNB-R-Tool'!A370&amp;","&amp;'4a Interface to NNB-R-Tool'!B370&amp;","&amp;'4a Interface to NNB-R-Tool'!C370&amp;","&amp;'4a Interface to NNB-R-Tool'!D370&amp;","&amp;'4a Interface to NNB-R-Tool'!E370&amp;","&amp;'4a Interface to NNB-R-Tool'!F370&amp;"0101-"&amp;'4a Interface to NNB-R-Tool'!F370&amp;"1231"&amp;","&amp;'4a Interface to NNB-R-Tool'!G370&amp;","&amp;'4a Interface to NNB-R-Tool'!H370&amp;","&amp;'4a Interface to NNB-R-Tool'!I370&amp;","&amp;'4a Interface to NNB-R-Tool'!J370</f>
        <v>HY.SW,HY.GW,Inflow to groundwater,Nmix,1,20200101-20201231,text,-,Germany,HY.SW-HY.GW-Inflow to groundwater</v>
      </c>
    </row>
    <row r="371" spans="1:1" x14ac:dyDescent="0.25">
      <c r="A371" s="12" t="str">
        <f>'4a Interface to NNB-R-Tool'!A371&amp;","&amp;'4a Interface to NNB-R-Tool'!B371&amp;","&amp;'4a Interface to NNB-R-Tool'!C371&amp;","&amp;'4a Interface to NNB-R-Tool'!D371&amp;","&amp;'4a Interface to NNB-R-Tool'!E371&amp;","&amp;'4a Interface to NNB-R-Tool'!F371&amp;"0101-"&amp;'4a Interface to NNB-R-Tool'!F371&amp;"1231"&amp;","&amp;'4a Interface to NNB-R-Tool'!G371&amp;","&amp;'4a Interface to NNB-R-Tool'!H371&amp;","&amp;'4a Interface to NNB-R-Tool'!I371&amp;","&amp;'4a Interface to NNB-R-Tool'!J371</f>
        <v>HY.SW,HY.CW,Inflow to coastal waters,Nmix,1,20200101-20201231,text,-,Germany,HY.SW-HY.CW-Inflow to coastal waters</v>
      </c>
    </row>
    <row r="372" spans="1:1" x14ac:dyDescent="0.25">
      <c r="A372" s="12" t="str">
        <f>'4a Interface to NNB-R-Tool'!A372&amp;","&amp;'4a Interface to NNB-R-Tool'!B372&amp;","&amp;'4a Interface to NNB-R-Tool'!C372&amp;","&amp;'4a Interface to NNB-R-Tool'!D372&amp;","&amp;'4a Interface to NNB-R-Tool'!E372&amp;","&amp;'4a Interface to NNB-R-Tool'!F372&amp;"0101-"&amp;'4a Interface to NNB-R-Tool'!F372&amp;"1231"&amp;","&amp;'4a Interface to NNB-R-Tool'!G372&amp;","&amp;'4a Interface to NNB-R-Tool'!H372&amp;","&amp;'4a Interface to NNB-R-Tool'!I372&amp;","&amp;'4a Interface to NNB-R-Tool'!J372</f>
        <v>HY.SW,RW.RW,Export of surface water,Nmix,1,20200101-20201231,text,-,Germany,HY.SW-RW.RW-Export of surface water</v>
      </c>
    </row>
    <row r="373" spans="1:1" x14ac:dyDescent="0.25">
      <c r="A373" s="12" t="str">
        <f>'4a Interface to NNB-R-Tool'!A373&amp;","&amp;'4a Interface to NNB-R-Tool'!B373&amp;","&amp;'4a Interface to NNB-R-Tool'!C373&amp;","&amp;'4a Interface to NNB-R-Tool'!D373&amp;","&amp;'4a Interface to NNB-R-Tool'!E373&amp;","&amp;'4a Interface to NNB-R-Tool'!F373&amp;"0101-"&amp;'4a Interface to NNB-R-Tool'!F373&amp;"1231"&amp;","&amp;'4a Interface to NNB-R-Tool'!G373&amp;","&amp;'4a Interface to NNB-R-Tool'!H373&amp;","&amp;'4a Interface to NNB-R-Tool'!I373&amp;","&amp;'4a Interface to NNB-R-Tool'!J373</f>
        <v>HY.CW,MP.FP,Shellfish,Nmix,1,20200101-20201231,text,useful output,Germany,HY.CW-MP.FP-Shellfish</v>
      </c>
    </row>
    <row r="374" spans="1:1" x14ac:dyDescent="0.25">
      <c r="A374" s="12" t="str">
        <f>'4a Interface to NNB-R-Tool'!A374&amp;","&amp;'4a Interface to NNB-R-Tool'!B374&amp;","&amp;'4a Interface to NNB-R-Tool'!C374&amp;","&amp;'4a Interface to NNB-R-Tool'!D374&amp;","&amp;'4a Interface to NNB-R-Tool'!E374&amp;","&amp;'4a Interface to NNB-R-Tool'!F374&amp;"0101-"&amp;'4a Interface to NNB-R-Tool'!F374&amp;"1231"&amp;","&amp;'4a Interface to NNB-R-Tool'!G374&amp;","&amp;'4a Interface to NNB-R-Tool'!H374&amp;","&amp;'4a Interface to NNB-R-Tool'!I374&amp;","&amp;'4a Interface to NNB-R-Tool'!J374</f>
        <v>HY.CW,AG.BC,Biomass for energy production,Nmix,1,20200101-20201231,text,useful output,Germany,HY.CW-AG.BC-Biomass for energy production</v>
      </c>
    </row>
    <row r="375" spans="1:1" x14ac:dyDescent="0.25">
      <c r="A375" s="12" t="str">
        <f>'4a Interface to NNB-R-Tool'!A375&amp;","&amp;'4a Interface to NNB-R-Tool'!B375&amp;","&amp;'4a Interface to NNB-R-Tool'!C375&amp;","&amp;'4a Interface to NNB-R-Tool'!D375&amp;","&amp;'4a Interface to NNB-R-Tool'!E375&amp;","&amp;'4a Interface to NNB-R-Tool'!F375&amp;"0101-"&amp;'4a Interface to NNB-R-Tool'!F375&amp;"1231"&amp;","&amp;'4a Interface to NNB-R-Tool'!G375&amp;","&amp;'4a Interface to NNB-R-Tool'!H375&amp;","&amp;'4a Interface to NNB-R-Tool'!I375&amp;","&amp;'4a Interface to NNB-R-Tool'!J375</f>
        <v>HY.CW,AT.AT,Emissions,N2,1,20200101-20201231,text,N wasted,Germany,HY.CW-AT.AT-Emissions</v>
      </c>
    </row>
    <row r="376" spans="1:1" x14ac:dyDescent="0.25">
      <c r="A376" s="12" t="str">
        <f>'4a Interface to NNB-R-Tool'!A376&amp;","&amp;'4a Interface to NNB-R-Tool'!B376&amp;","&amp;'4a Interface to NNB-R-Tool'!C376&amp;","&amp;'4a Interface to NNB-R-Tool'!D376&amp;","&amp;'4a Interface to NNB-R-Tool'!E376&amp;","&amp;'4a Interface to NNB-R-Tool'!F376&amp;"0101-"&amp;'4a Interface to NNB-R-Tool'!F376&amp;"1231"&amp;","&amp;'4a Interface to NNB-R-Tool'!G376&amp;","&amp;'4a Interface to NNB-R-Tool'!H376&amp;","&amp;'4a Interface to NNB-R-Tool'!I376&amp;","&amp;'4a Interface to NNB-R-Tool'!J376</f>
        <v>HY.CW,AT.AT,Emissions,N2O,1,20200101-20201231,text,N wasted,Germany,HY.CW-AT.AT-Emissions</v>
      </c>
    </row>
    <row r="377" spans="1:1" x14ac:dyDescent="0.25">
      <c r="A377" s="12" t="str">
        <f>'4a Interface to NNB-R-Tool'!A377&amp;","&amp;'4a Interface to NNB-R-Tool'!B377&amp;","&amp;'4a Interface to NNB-R-Tool'!C377&amp;","&amp;'4a Interface to NNB-R-Tool'!D377&amp;","&amp;'4a Interface to NNB-R-Tool'!E377&amp;","&amp;'4a Interface to NNB-R-Tool'!F377&amp;"0101-"&amp;'4a Interface to NNB-R-Tool'!F377&amp;"1231"&amp;","&amp;'4a Interface to NNB-R-Tool'!G377&amp;","&amp;'4a Interface to NNB-R-Tool'!H377&amp;","&amp;'4a Interface to NNB-R-Tool'!I377&amp;","&amp;'4a Interface to NNB-R-Tool'!J377</f>
        <v>HY.CW,AT.AT,Emissions,NOx,1,20200101-20201231,text,N wasted,Germany,HY.CW-AT.AT-Emissions</v>
      </c>
    </row>
    <row r="378" spans="1:1" x14ac:dyDescent="0.25">
      <c r="A378" s="12" t="str">
        <f>'4a Interface to NNB-R-Tool'!A378&amp;","&amp;'4a Interface to NNB-R-Tool'!B378&amp;","&amp;'4a Interface to NNB-R-Tool'!C378&amp;","&amp;'4a Interface to NNB-R-Tool'!D378&amp;","&amp;'4a Interface to NNB-R-Tool'!E378&amp;","&amp;'4a Interface to NNB-R-Tool'!F378&amp;"0101-"&amp;'4a Interface to NNB-R-Tool'!F378&amp;"1231"&amp;","&amp;'4a Interface to NNB-R-Tool'!G378&amp;","&amp;'4a Interface to NNB-R-Tool'!H378&amp;","&amp;'4a Interface to NNB-R-Tool'!I378&amp;","&amp;'4a Interface to NNB-R-Tool'!J378</f>
        <v>HY.AC,MP.FP,Coastal fish and seafood,Nmix,1,20200101-20201231,text,useful output,Germany,HY.AC-MP.FP-Coastal fish and seafood</v>
      </c>
    </row>
    <row r="379" spans="1:1" x14ac:dyDescent="0.25">
      <c r="A379" s="12" t="str">
        <f>'4a Interface to NNB-R-Tool'!A379&amp;","&amp;'4a Interface to NNB-R-Tool'!B379&amp;","&amp;'4a Interface to NNB-R-Tool'!C379&amp;","&amp;'4a Interface to NNB-R-Tool'!D379&amp;","&amp;'4a Interface to NNB-R-Tool'!E379&amp;","&amp;'4a Interface to NNB-R-Tool'!F379&amp;"0101-"&amp;'4a Interface to NNB-R-Tool'!F379&amp;"1231"&amp;","&amp;'4a Interface to NNB-R-Tool'!G379&amp;","&amp;'4a Interface to NNB-R-Tool'!H379&amp;","&amp;'4a Interface to NNB-R-Tool'!I379&amp;","&amp;'4a Interface to NNB-R-Tool'!J379</f>
        <v>HY.AC,MP.FP,Freshwater fish and seafood,Nmix,1,20200101-20201231,text,useful output,Germany,HY.AC-MP.FP-Freshwater fish and seafood</v>
      </c>
    </row>
    <row r="380" spans="1:1" x14ac:dyDescent="0.25">
      <c r="A380" s="12" t="str">
        <f>'4a Interface to NNB-R-Tool'!A380&amp;","&amp;'4a Interface to NNB-R-Tool'!B380&amp;","&amp;'4a Interface to NNB-R-Tool'!C380&amp;","&amp;'4a Interface to NNB-R-Tool'!D380&amp;","&amp;'4a Interface to NNB-R-Tool'!E380&amp;","&amp;'4a Interface to NNB-R-Tool'!F380&amp;"0101-"&amp;'4a Interface to NNB-R-Tool'!F380&amp;"1231"&amp;","&amp;'4a Interface to NNB-R-Tool'!G380&amp;","&amp;'4a Interface to NNB-R-Tool'!H380&amp;","&amp;'4a Interface to NNB-R-Tool'!I380&amp;","&amp;'4a Interface to NNB-R-Tool'!J380</f>
        <v>HY.AC,AT.AT,Emissions,NH3,1,20200101-20201231,text,N wasted,Germany,HY.AC-AT.AT-Emissions</v>
      </c>
    </row>
    <row r="381" spans="1:1" x14ac:dyDescent="0.25">
      <c r="A381" s="12" t="str">
        <f>'4a Interface to NNB-R-Tool'!A381&amp;","&amp;'4a Interface to NNB-R-Tool'!B381&amp;","&amp;'4a Interface to NNB-R-Tool'!C381&amp;","&amp;'4a Interface to NNB-R-Tool'!D381&amp;","&amp;'4a Interface to NNB-R-Tool'!E381&amp;","&amp;'4a Interface to NNB-R-Tool'!F381&amp;"0101-"&amp;'4a Interface to NNB-R-Tool'!F381&amp;"1231"&amp;","&amp;'4a Interface to NNB-R-Tool'!G381&amp;","&amp;'4a Interface to NNB-R-Tool'!H381&amp;","&amp;'4a Interface to NNB-R-Tool'!I381&amp;","&amp;'4a Interface to NNB-R-Tool'!J381</f>
        <v>HY.AC,HY.CW,Waste feed,Nmix,1,20200101-20201231,text,N wasted,Germany,HY.AC-HY.CW-Waste feed</v>
      </c>
    </row>
    <row r="382" spans="1:1" x14ac:dyDescent="0.25">
      <c r="A382" s="12" t="str">
        <f>'4a Interface to NNB-R-Tool'!A382&amp;","&amp;'4a Interface to NNB-R-Tool'!B382&amp;","&amp;'4a Interface to NNB-R-Tool'!C382&amp;","&amp;'4a Interface to NNB-R-Tool'!D382&amp;","&amp;'4a Interface to NNB-R-Tool'!E382&amp;","&amp;'4a Interface to NNB-R-Tool'!F382&amp;"0101-"&amp;'4a Interface to NNB-R-Tool'!F382&amp;"1231"&amp;","&amp;'4a Interface to NNB-R-Tool'!G382&amp;","&amp;'4a Interface to NNB-R-Tool'!H382&amp;","&amp;'4a Interface to NNB-R-Tool'!I382&amp;","&amp;'4a Interface to NNB-R-Tool'!J382</f>
        <v>HY.AC,HY.CW,Excretia,Nmix,1,20200101-20201231,text,N wasted,Germany,HY.AC-HY.CW-Excretia</v>
      </c>
    </row>
    <row r="383" spans="1:1" x14ac:dyDescent="0.25">
      <c r="A383" s="12" t="str">
        <f>'4a Interface to NNB-R-Tool'!A383&amp;","&amp;'4a Interface to NNB-R-Tool'!B383&amp;","&amp;'4a Interface to NNB-R-Tool'!C383&amp;","&amp;'4a Interface to NNB-R-Tool'!D383&amp;","&amp;'4a Interface to NNB-R-Tool'!E383&amp;","&amp;'4a Interface to NNB-R-Tool'!F383&amp;"0101-"&amp;'4a Interface to NNB-R-Tool'!F383&amp;"1231"&amp;","&amp;'4a Interface to NNB-R-Tool'!G383&amp;","&amp;'4a Interface to NNB-R-Tool'!H383&amp;","&amp;'4a Interface to NNB-R-Tool'!I383&amp;","&amp;'4a Interface to NNB-R-Tool'!J383</f>
        <v>HY.AC,HY.SW,Waste feed,Nmix,1,20200101-20201231,text,N wasted,Germany,HY.AC-HY.SW-Waste feed</v>
      </c>
    </row>
    <row r="384" spans="1:1" x14ac:dyDescent="0.25">
      <c r="A384" s="12" t="str">
        <f>'4a Interface to NNB-R-Tool'!A384&amp;","&amp;'4a Interface to NNB-R-Tool'!B384&amp;","&amp;'4a Interface to NNB-R-Tool'!C384&amp;","&amp;'4a Interface to NNB-R-Tool'!D384&amp;","&amp;'4a Interface to NNB-R-Tool'!E384&amp;","&amp;'4a Interface to NNB-R-Tool'!F384&amp;"0101-"&amp;'4a Interface to NNB-R-Tool'!F384&amp;"1231"&amp;","&amp;'4a Interface to NNB-R-Tool'!G384&amp;","&amp;'4a Interface to NNB-R-Tool'!H384&amp;","&amp;'4a Interface to NNB-R-Tool'!I384&amp;","&amp;'4a Interface to NNB-R-Tool'!J384</f>
        <v>HY.AC,HY.SW,Excretia,Nmix,1,20200101-20201231,text,N wasted,Germany,HY.AC-HY.SW-Excretia</v>
      </c>
    </row>
    <row r="385" spans="1:1" x14ac:dyDescent="0.25">
      <c r="A385" s="12" t="str">
        <f>'4a Interface to NNB-R-Tool'!A385&amp;","&amp;'4a Interface to NNB-R-Tool'!B385&amp;","&amp;'4a Interface to NNB-R-Tool'!C385&amp;","&amp;'4a Interface to NNB-R-Tool'!D385&amp;","&amp;'4a Interface to NNB-R-Tool'!E385&amp;","&amp;'4a Interface to NNB-R-Tool'!F385&amp;"0101-"&amp;'4a Interface to NNB-R-Tool'!F385&amp;"1231"&amp;","&amp;'4a Interface to NNB-R-Tool'!G385&amp;","&amp;'4a Interface to NNB-R-Tool'!H385&amp;","&amp;'4a Interface to NNB-R-Tool'!I385&amp;","&amp;'4a Interface to NNB-R-Tool'!J385</f>
        <v>RW.RW,EF.EC,Fuel import,Nmix,1,20200101-20201231,text,import,Germany,RW.RW-EF.EC-Fuel import</v>
      </c>
    </row>
    <row r="386" spans="1:1" x14ac:dyDescent="0.25">
      <c r="A386" s="12" t="str">
        <f>'4a Interface to NNB-R-Tool'!A386&amp;","&amp;'4a Interface to NNB-R-Tool'!B386&amp;","&amp;'4a Interface to NNB-R-Tool'!C386&amp;","&amp;'4a Interface to NNB-R-Tool'!D386&amp;","&amp;'4a Interface to NNB-R-Tool'!E386&amp;","&amp;'4a Interface to NNB-R-Tool'!F386&amp;"0101-"&amp;'4a Interface to NNB-R-Tool'!F386&amp;"1231"&amp;","&amp;'4a Interface to NNB-R-Tool'!G386&amp;","&amp;'4a Interface to NNB-R-Tool'!H386&amp;","&amp;'4a Interface to NNB-R-Tool'!I386&amp;","&amp;'4a Interface to NNB-R-Tool'!J386</f>
        <v>RW.RW,EF.TR,Import of transport fuel,Nmix,1,20200101-20201231,text,import,Germany,RW.RW-EF.TR-Import of transport fuel</v>
      </c>
    </row>
    <row r="387" spans="1:1" x14ac:dyDescent="0.25">
      <c r="A387" s="12" t="str">
        <f>'4a Interface to NNB-R-Tool'!A387&amp;","&amp;'4a Interface to NNB-R-Tool'!B387&amp;","&amp;'4a Interface to NNB-R-Tool'!C387&amp;","&amp;'4a Interface to NNB-R-Tool'!D387&amp;","&amp;'4a Interface to NNB-R-Tool'!E387&amp;","&amp;'4a Interface to NNB-R-Tool'!F387&amp;"0101-"&amp;'4a Interface to NNB-R-Tool'!F387&amp;"1231"&amp;","&amp;'4a Interface to NNB-R-Tool'!G387&amp;","&amp;'4a Interface to NNB-R-Tool'!H387&amp;","&amp;'4a Interface to NNB-R-Tool'!I387&amp;","&amp;'4a Interface to NNB-R-Tool'!J387</f>
        <v>RW.RW,MP.FP,Sea fish (landings),Nmix,1,20200101-20201231,text,import,Germany,RW.RW-MP.FP-Sea fish (landings)</v>
      </c>
    </row>
    <row r="388" spans="1:1" x14ac:dyDescent="0.25">
      <c r="A388" s="12" t="str">
        <f>'4a Interface to NNB-R-Tool'!A388&amp;","&amp;'4a Interface to NNB-R-Tool'!B388&amp;","&amp;'4a Interface to NNB-R-Tool'!C388&amp;","&amp;'4a Interface to NNB-R-Tool'!D388&amp;","&amp;'4a Interface to NNB-R-Tool'!E388&amp;","&amp;'4a Interface to NNB-R-Tool'!F388&amp;"0101-"&amp;'4a Interface to NNB-R-Tool'!F388&amp;"1231"&amp;","&amp;'4a Interface to NNB-R-Tool'!G388&amp;","&amp;'4a Interface to NNB-R-Tool'!H388&amp;","&amp;'4a Interface to NNB-R-Tool'!I388&amp;","&amp;'4a Interface to NNB-R-Tool'!J388</f>
        <v>RW.RW,MP.FP,Food import,Nmix,1,20200101-20201231,text,import,Germany,RW.RW-MP.FP-Food import</v>
      </c>
    </row>
    <row r="389" spans="1:1" x14ac:dyDescent="0.25">
      <c r="A389" s="12" t="str">
        <f>'4a Interface to NNB-R-Tool'!A389&amp;","&amp;'4a Interface to NNB-R-Tool'!B389&amp;","&amp;'4a Interface to NNB-R-Tool'!C389&amp;","&amp;'4a Interface to NNB-R-Tool'!D389&amp;","&amp;'4a Interface to NNB-R-Tool'!E389&amp;","&amp;'4a Interface to NNB-R-Tool'!F389&amp;"0101-"&amp;'4a Interface to NNB-R-Tool'!F389&amp;"1231"&amp;","&amp;'4a Interface to NNB-R-Tool'!G389&amp;","&amp;'4a Interface to NNB-R-Tool'!H389&amp;","&amp;'4a Interface to NNB-R-Tool'!I389&amp;","&amp;'4a Interface to NNB-R-Tool'!J389</f>
        <v xml:space="preserve">RW.RW,MP.OP,Other goods import ,Nmix,1,20200101-20201231,text,import,Germany,RW.RW-MP.OP-Other goods import </v>
      </c>
    </row>
    <row r="390" spans="1:1" x14ac:dyDescent="0.25">
      <c r="A390" s="12" t="str">
        <f>'4a Interface to NNB-R-Tool'!A390&amp;","&amp;'4a Interface to NNB-R-Tool'!B390&amp;","&amp;'4a Interface to NNB-R-Tool'!C390&amp;","&amp;'4a Interface to NNB-R-Tool'!D390&amp;","&amp;'4a Interface to NNB-R-Tool'!E390&amp;","&amp;'4a Interface to NNB-R-Tool'!F390&amp;"0101-"&amp;'4a Interface to NNB-R-Tool'!F390&amp;"1231"&amp;","&amp;'4a Interface to NNB-R-Tool'!G390&amp;","&amp;'4a Interface to NNB-R-Tool'!H390&amp;","&amp;'4a Interface to NNB-R-Tool'!I390&amp;","&amp;'4a Interface to NNB-R-Tool'!J390</f>
        <v>RW.RW,AG.MM,Animal feed import,Nmix,1,20200101-20201231,text,import,Germany,RW.RW-AG.MM-Animal feed import</v>
      </c>
    </row>
    <row r="391" spans="1:1" x14ac:dyDescent="0.25">
      <c r="A391" s="12" t="str">
        <f>'4a Interface to NNB-R-Tool'!A391&amp;","&amp;'4a Interface to NNB-R-Tool'!B391&amp;","&amp;'4a Interface to NNB-R-Tool'!C391&amp;","&amp;'4a Interface to NNB-R-Tool'!D391&amp;","&amp;'4a Interface to NNB-R-Tool'!E391&amp;","&amp;'4a Interface to NNB-R-Tool'!F391&amp;"0101-"&amp;'4a Interface to NNB-R-Tool'!F391&amp;"1231"&amp;","&amp;'4a Interface to NNB-R-Tool'!G391&amp;","&amp;'4a Interface to NNB-R-Tool'!H391&amp;","&amp;'4a Interface to NNB-R-Tool'!I391&amp;","&amp;'4a Interface to NNB-R-Tool'!J391</f>
        <v>RW.RW,AG.MM,Live animal import,Nmix,1,20200101-20201231,text,import,Germany,RW.RW-AG.MM-Live animal import</v>
      </c>
    </row>
    <row r="392" spans="1:1" x14ac:dyDescent="0.25">
      <c r="A392" s="12" t="str">
        <f>'4a Interface to NNB-R-Tool'!A392&amp;","&amp;'4a Interface to NNB-R-Tool'!B392&amp;","&amp;'4a Interface to NNB-R-Tool'!C392&amp;","&amp;'4a Interface to NNB-R-Tool'!D392&amp;","&amp;'4a Interface to NNB-R-Tool'!E392&amp;","&amp;'4a Interface to NNB-R-Tool'!F392&amp;"0101-"&amp;'4a Interface to NNB-R-Tool'!F392&amp;"1231"&amp;","&amp;'4a Interface to NNB-R-Tool'!G392&amp;","&amp;'4a Interface to NNB-R-Tool'!H392&amp;","&amp;'4a Interface to NNB-R-Tool'!I392&amp;","&amp;'4a Interface to NNB-R-Tool'!J392</f>
        <v>RW.RW,AG.SM,Manure import,Nmix,1,20200101-20201231,text,import,Germany,RW.RW-AG.SM-Manure import</v>
      </c>
    </row>
    <row r="393" spans="1:1" x14ac:dyDescent="0.25">
      <c r="A393" s="12" t="str">
        <f>'4a Interface to NNB-R-Tool'!A393&amp;","&amp;'4a Interface to NNB-R-Tool'!B393&amp;","&amp;'4a Interface to NNB-R-Tool'!C393&amp;","&amp;'4a Interface to NNB-R-Tool'!D393&amp;","&amp;'4a Interface to NNB-R-Tool'!E393&amp;","&amp;'4a Interface to NNB-R-Tool'!F393&amp;"0101-"&amp;'4a Interface to NNB-R-Tool'!F393&amp;"1231"&amp;","&amp;'4a Interface to NNB-R-Tool'!G393&amp;","&amp;'4a Interface to NNB-R-Tool'!H393&amp;","&amp;'4a Interface to NNB-R-Tool'!I393&amp;","&amp;'4a Interface to NNB-R-Tool'!J393</f>
        <v>RW.RW,AG.SM,Mineral fertilizer import,Nmix,1,20200101-20201231,text,import,Germany,RW.RW-AG.SM-Mineral fertilizer import</v>
      </c>
    </row>
    <row r="394" spans="1:1" x14ac:dyDescent="0.25">
      <c r="A394" s="12" t="str">
        <f>'4a Interface to NNB-R-Tool'!A394&amp;","&amp;'4a Interface to NNB-R-Tool'!B394&amp;","&amp;'4a Interface to NNB-R-Tool'!C394&amp;","&amp;'4a Interface to NNB-R-Tool'!D394&amp;","&amp;'4a Interface to NNB-R-Tool'!E394&amp;","&amp;'4a Interface to NNB-R-Tool'!F394&amp;"0101-"&amp;'4a Interface to NNB-R-Tool'!F394&amp;"1231"&amp;","&amp;'4a Interface to NNB-R-Tool'!G394&amp;","&amp;'4a Interface to NNB-R-Tool'!H394&amp;","&amp;'4a Interface to NNB-R-Tool'!I394&amp;","&amp;'4a Interface to NNB-R-Tool'!J394</f>
        <v>RW.RW,PR.SO,Solid waste import,Nmix,1,20200101-20201231,text,import,Germany,RW.RW-PR.SO-Solid waste import</v>
      </c>
    </row>
    <row r="395" spans="1:1" x14ac:dyDescent="0.25">
      <c r="A395" s="12" t="str">
        <f>'4a Interface to NNB-R-Tool'!A395&amp;","&amp;'4a Interface to NNB-R-Tool'!B395&amp;","&amp;'4a Interface to NNB-R-Tool'!C395&amp;","&amp;'4a Interface to NNB-R-Tool'!D395&amp;","&amp;'4a Interface to NNB-R-Tool'!E395&amp;","&amp;'4a Interface to NNB-R-Tool'!F395&amp;"0101-"&amp;'4a Interface to NNB-R-Tool'!F395&amp;"1231"&amp;","&amp;'4a Interface to NNB-R-Tool'!G395&amp;","&amp;'4a Interface to NNB-R-Tool'!H395&amp;","&amp;'4a Interface to NNB-R-Tool'!I395&amp;","&amp;'4a Interface to NNB-R-Tool'!J395</f>
        <v>RW.RW,AT.AT,Atmospheric inflow,OXN,1,20200101-20201231,text,import,Germany,RW.RW-AT.AT-Atmospheric inflow</v>
      </c>
    </row>
    <row r="396" spans="1:1" x14ac:dyDescent="0.25">
      <c r="A396" s="12" t="str">
        <f>'4a Interface to NNB-R-Tool'!A396&amp;","&amp;'4a Interface to NNB-R-Tool'!B396&amp;","&amp;'4a Interface to NNB-R-Tool'!C396&amp;","&amp;'4a Interface to NNB-R-Tool'!D396&amp;","&amp;'4a Interface to NNB-R-Tool'!E396&amp;","&amp;'4a Interface to NNB-R-Tool'!F396&amp;"0101-"&amp;'4a Interface to NNB-R-Tool'!F396&amp;"1231"&amp;","&amp;'4a Interface to NNB-R-Tool'!G396&amp;","&amp;'4a Interface to NNB-R-Tool'!H396&amp;","&amp;'4a Interface to NNB-R-Tool'!I396&amp;","&amp;'4a Interface to NNB-R-Tool'!J396</f>
        <v>RW.RW,AT.AT,Atmospheric inflow,RDN,1,20200101-20201231,text,import,Germany,RW.RW-AT.AT-Atmospheric inflow</v>
      </c>
    </row>
    <row r="397" spans="1:1" x14ac:dyDescent="0.25">
      <c r="A397" s="12" t="str">
        <f>'4a Interface to NNB-R-Tool'!A397&amp;","&amp;'4a Interface to NNB-R-Tool'!B397&amp;","&amp;'4a Interface to NNB-R-Tool'!C397&amp;","&amp;'4a Interface to NNB-R-Tool'!D397&amp;","&amp;'4a Interface to NNB-R-Tool'!E397&amp;","&amp;'4a Interface to NNB-R-Tool'!F397&amp;"0101-"&amp;'4a Interface to NNB-R-Tool'!F397&amp;"1231"&amp;","&amp;'4a Interface to NNB-R-Tool'!G397&amp;","&amp;'4a Interface to NNB-R-Tool'!H397&amp;","&amp;'4a Interface to NNB-R-Tool'!I397&amp;","&amp;'4a Interface to NNB-R-Tool'!J397</f>
        <v>RW.RW,HY.GW,Import of groundwater,Nmix,1,20200101-20201231,text,import,Germany,RW.RW-HY.GW-Import of groundwater</v>
      </c>
    </row>
    <row r="398" spans="1:1" x14ac:dyDescent="0.25">
      <c r="A398" s="12" t="str">
        <f>'4a Interface to NNB-R-Tool'!A398&amp;","&amp;'4a Interface to NNB-R-Tool'!B398&amp;","&amp;'4a Interface to NNB-R-Tool'!C398&amp;","&amp;'4a Interface to NNB-R-Tool'!D398&amp;","&amp;'4a Interface to NNB-R-Tool'!E398&amp;","&amp;'4a Interface to NNB-R-Tool'!F398&amp;"0101-"&amp;'4a Interface to NNB-R-Tool'!F398&amp;"1231"&amp;","&amp;'4a Interface to NNB-R-Tool'!G398&amp;","&amp;'4a Interface to NNB-R-Tool'!H398&amp;","&amp;'4a Interface to NNB-R-Tool'!I398&amp;","&amp;'4a Interface to NNB-R-Tool'!J398</f>
        <v>RW.RW,HY.SW,Import of surface water,Nmix,1,20200101-20201231,text,import,Germany,RW.RW-HY.SW-Import of surface water</v>
      </c>
    </row>
    <row r="400" spans="1:1" x14ac:dyDescent="0.25">
      <c r="A400" s="12" t="str">
        <f>'4a Interface to NNB-R-Tool'!A400&amp;","&amp;'4a Interface to NNB-R-Tool'!B400&amp;","&amp;'4a Interface to NNB-R-Tool'!C400&amp;","&amp;'4a Interface to NNB-R-Tool'!D400&amp;","&amp;'4a Interface to NNB-R-Tool'!E400&amp;","&amp;'4a Interface to NNB-R-Tool'!F400&amp;"0101-"&amp;'4a Interface to NNB-R-Tool'!F400&amp;"1231"&amp;","&amp;'4a Interface to NNB-R-Tool'!G400&amp;","&amp;'4a Interface to NNB-R-Tool'!H400&amp;","&amp;'4a Interface to NNB-R-Tool'!I400&amp;","&amp;'4a Interface to NNB-R-Tool'!J400</f>
        <v>EF.EC,EF.IC,Fuel for industry,Nmix,0.8,20220101-20221231,text,useful output,Germany,EF.EC-EF.IC-Fuel for industry</v>
      </c>
    </row>
    <row r="401" spans="1:1" x14ac:dyDescent="0.25">
      <c r="A401" s="12" t="str">
        <f>'4a Interface to NNB-R-Tool'!A401&amp;","&amp;'4a Interface to NNB-R-Tool'!B401&amp;","&amp;'4a Interface to NNB-R-Tool'!C401&amp;","&amp;'4a Interface to NNB-R-Tool'!D401&amp;","&amp;'4a Interface to NNB-R-Tool'!E401&amp;","&amp;'4a Interface to NNB-R-Tool'!F401&amp;"0101-"&amp;'4a Interface to NNB-R-Tool'!F401&amp;"1231"&amp;","&amp;'4a Interface to NNB-R-Tool'!G401&amp;","&amp;'4a Interface to NNB-R-Tool'!H401&amp;","&amp;'4a Interface to NNB-R-Tool'!I401&amp;","&amp;'4a Interface to NNB-R-Tool'!J401</f>
        <v>EF.EC,EF.TR,Fuel for transport,Nmix,0.8,20220101-20221231,text,useful output,Germany,EF.EC-EF.TR-Fuel for transport</v>
      </c>
    </row>
    <row r="402" spans="1:1" x14ac:dyDescent="0.25">
      <c r="A402" s="12" t="str">
        <f>'4a Interface to NNB-R-Tool'!A402&amp;","&amp;'4a Interface to NNB-R-Tool'!B402&amp;","&amp;'4a Interface to NNB-R-Tool'!C402&amp;","&amp;'4a Interface to NNB-R-Tool'!D402&amp;","&amp;'4a Interface to NNB-R-Tool'!E402&amp;","&amp;'4a Interface to NNB-R-Tool'!F402&amp;"0101-"&amp;'4a Interface to NNB-R-Tool'!F402&amp;"1231"&amp;","&amp;'4a Interface to NNB-R-Tool'!G402&amp;","&amp;'4a Interface to NNB-R-Tool'!H402&amp;","&amp;'4a Interface to NNB-R-Tool'!I402&amp;","&amp;'4a Interface to NNB-R-Tool'!J402</f>
        <v>EF.EC,EF.OE,Fuel for heating,Nmix,0.8,20220101-20221231,text,useful output,Germany,EF.EC-EF.OE-Fuel for heating</v>
      </c>
    </row>
    <row r="403" spans="1:1" x14ac:dyDescent="0.25">
      <c r="A403" s="12" t="str">
        <f>'4a Interface to NNB-R-Tool'!A403&amp;","&amp;'4a Interface to NNB-R-Tool'!B403&amp;","&amp;'4a Interface to NNB-R-Tool'!C403&amp;","&amp;'4a Interface to NNB-R-Tool'!D403&amp;","&amp;'4a Interface to NNB-R-Tool'!E403&amp;","&amp;'4a Interface to NNB-R-Tool'!F403&amp;"0101-"&amp;'4a Interface to NNB-R-Tool'!F403&amp;"1231"&amp;","&amp;'4a Interface to NNB-R-Tool'!G403&amp;","&amp;'4a Interface to NNB-R-Tool'!H403&amp;","&amp;'4a Interface to NNB-R-Tool'!I403&amp;","&amp;'4a Interface to NNB-R-Tool'!J403</f>
        <v>EF.EC,MP.OP,Fuel used as feedstock,Nmix,0.8,20220101-20221231,text,useful output,Germany,EF.EC-MP.OP-Fuel used as feedstock</v>
      </c>
    </row>
    <row r="404" spans="1:1" x14ac:dyDescent="0.25">
      <c r="A404" s="12" t="str">
        <f>'4a Interface to NNB-R-Tool'!A404&amp;","&amp;'4a Interface to NNB-R-Tool'!B404&amp;","&amp;'4a Interface to NNB-R-Tool'!C404&amp;","&amp;'4a Interface to NNB-R-Tool'!D404&amp;","&amp;'4a Interface to NNB-R-Tool'!E404&amp;","&amp;'4a Interface to NNB-R-Tool'!F404&amp;"0101-"&amp;'4a Interface to NNB-R-Tool'!F404&amp;"1231"&amp;","&amp;'4a Interface to NNB-R-Tool'!G404&amp;","&amp;'4a Interface to NNB-R-Tool'!H404&amp;","&amp;'4a Interface to NNB-R-Tool'!I404&amp;","&amp;'4a Interface to NNB-R-Tool'!J404</f>
        <v>EF.EC,AT.AT,Emissions,NH3,0.8,20220101-20221231,text,N wasted,Germany,EF.EC-AT.AT-Emissions</v>
      </c>
    </row>
    <row r="405" spans="1:1" x14ac:dyDescent="0.25">
      <c r="A405" s="12" t="str">
        <f>'4a Interface to NNB-R-Tool'!A405&amp;","&amp;'4a Interface to NNB-R-Tool'!B405&amp;","&amp;'4a Interface to NNB-R-Tool'!C405&amp;","&amp;'4a Interface to NNB-R-Tool'!D405&amp;","&amp;'4a Interface to NNB-R-Tool'!E405&amp;","&amp;'4a Interface to NNB-R-Tool'!F405&amp;"0101-"&amp;'4a Interface to NNB-R-Tool'!F405&amp;"1231"&amp;","&amp;'4a Interface to NNB-R-Tool'!G405&amp;","&amp;'4a Interface to NNB-R-Tool'!H405&amp;","&amp;'4a Interface to NNB-R-Tool'!I405&amp;","&amp;'4a Interface to NNB-R-Tool'!J405</f>
        <v>EF.EC,AT.AT,Emissions,NOx,0.8,20220101-20221231,text,N wasted,Germany,EF.EC-AT.AT-Emissions</v>
      </c>
    </row>
    <row r="406" spans="1:1" x14ac:dyDescent="0.25">
      <c r="A406" s="12" t="str">
        <f>'4a Interface to NNB-R-Tool'!A406&amp;","&amp;'4a Interface to NNB-R-Tool'!B406&amp;","&amp;'4a Interface to NNB-R-Tool'!C406&amp;","&amp;'4a Interface to NNB-R-Tool'!D406&amp;","&amp;'4a Interface to NNB-R-Tool'!E406&amp;","&amp;'4a Interface to NNB-R-Tool'!F406&amp;"0101-"&amp;'4a Interface to NNB-R-Tool'!F406&amp;"1231"&amp;","&amp;'4a Interface to NNB-R-Tool'!G406&amp;","&amp;'4a Interface to NNB-R-Tool'!H406&amp;","&amp;'4a Interface to NNB-R-Tool'!I406&amp;","&amp;'4a Interface to NNB-R-Tool'!J406</f>
        <v>EF.EC,AT.AT,Emissions,N2O,0.8,20220101-20221231,text,N wasted,Germany,EF.EC-AT.AT-Emissions</v>
      </c>
    </row>
    <row r="407" spans="1:1" x14ac:dyDescent="0.25">
      <c r="A407" s="12" t="str">
        <f>'4a Interface to NNB-R-Tool'!A407&amp;","&amp;'4a Interface to NNB-R-Tool'!B407&amp;","&amp;'4a Interface to NNB-R-Tool'!C407&amp;","&amp;'4a Interface to NNB-R-Tool'!D407&amp;","&amp;'4a Interface to NNB-R-Tool'!E407&amp;","&amp;'4a Interface to NNB-R-Tool'!F407&amp;"0101-"&amp;'4a Interface to NNB-R-Tool'!F407&amp;"1231"&amp;","&amp;'4a Interface to NNB-R-Tool'!G407&amp;","&amp;'4a Interface to NNB-R-Tool'!H407&amp;","&amp;'4a Interface to NNB-R-Tool'!I407&amp;","&amp;'4a Interface to NNB-R-Tool'!J407</f>
        <v>EF.EC,AT.AT,Emissions,N2,0.8,20220101-20221231,text,useful output,Germany,EF.EC-AT.AT-Emissions</v>
      </c>
    </row>
    <row r="408" spans="1:1" x14ac:dyDescent="0.25">
      <c r="A408" s="12" t="str">
        <f>'4a Interface to NNB-R-Tool'!A408&amp;","&amp;'4a Interface to NNB-R-Tool'!B408&amp;","&amp;'4a Interface to NNB-R-Tool'!C408&amp;","&amp;'4a Interface to NNB-R-Tool'!D408&amp;","&amp;'4a Interface to NNB-R-Tool'!E408&amp;","&amp;'4a Interface to NNB-R-Tool'!F408&amp;"0101-"&amp;'4a Interface to NNB-R-Tool'!F408&amp;"1231"&amp;","&amp;'4a Interface to NNB-R-Tool'!G408&amp;","&amp;'4a Interface to NNB-R-Tool'!H408&amp;","&amp;'4a Interface to NNB-R-Tool'!I408&amp;","&amp;'4a Interface to NNB-R-Tool'!J408</f>
        <v>EF.EC,RW.RW,Fuel export,Nmix,0.8,20220101-20221231,text,N wasted,Germany,EF.EC-RW.RW-Fuel export</v>
      </c>
    </row>
    <row r="409" spans="1:1" x14ac:dyDescent="0.25">
      <c r="A409" s="12" t="str">
        <f>'4a Interface to NNB-R-Tool'!A409&amp;","&amp;'4a Interface to NNB-R-Tool'!B409&amp;","&amp;'4a Interface to NNB-R-Tool'!C409&amp;","&amp;'4a Interface to NNB-R-Tool'!D409&amp;","&amp;'4a Interface to NNB-R-Tool'!E409&amp;","&amp;'4a Interface to NNB-R-Tool'!F409&amp;"0101-"&amp;'4a Interface to NNB-R-Tool'!F409&amp;"1231"&amp;","&amp;'4a Interface to NNB-R-Tool'!G409&amp;","&amp;'4a Interface to NNB-R-Tool'!H409&amp;","&amp;'4a Interface to NNB-R-Tool'!I409&amp;","&amp;'4a Interface to NNB-R-Tool'!J409</f>
        <v>EF.IC,AT.AT,Emissions,NH3,0.8,20220101-20221231,text,N wasted,Germany,EF.IC-AT.AT-Emissions</v>
      </c>
    </row>
    <row r="410" spans="1:1" x14ac:dyDescent="0.25">
      <c r="A410" s="12" t="str">
        <f>'4a Interface to NNB-R-Tool'!A410&amp;","&amp;'4a Interface to NNB-R-Tool'!B410&amp;","&amp;'4a Interface to NNB-R-Tool'!C410&amp;","&amp;'4a Interface to NNB-R-Tool'!D410&amp;","&amp;'4a Interface to NNB-R-Tool'!E410&amp;","&amp;'4a Interface to NNB-R-Tool'!F410&amp;"0101-"&amp;'4a Interface to NNB-R-Tool'!F410&amp;"1231"&amp;","&amp;'4a Interface to NNB-R-Tool'!G410&amp;","&amp;'4a Interface to NNB-R-Tool'!H410&amp;","&amp;'4a Interface to NNB-R-Tool'!I410&amp;","&amp;'4a Interface to NNB-R-Tool'!J410</f>
        <v>EF.IC,AT.AT,Emissions,NOx,0.8,20220101-20221231,text,N wasted,Germany,EF.IC-AT.AT-Emissions</v>
      </c>
    </row>
    <row r="411" spans="1:1" x14ac:dyDescent="0.25">
      <c r="A411" s="12" t="str">
        <f>'4a Interface to NNB-R-Tool'!A411&amp;","&amp;'4a Interface to NNB-R-Tool'!B411&amp;","&amp;'4a Interface to NNB-R-Tool'!C411&amp;","&amp;'4a Interface to NNB-R-Tool'!D411&amp;","&amp;'4a Interface to NNB-R-Tool'!E411&amp;","&amp;'4a Interface to NNB-R-Tool'!F411&amp;"0101-"&amp;'4a Interface to NNB-R-Tool'!F411&amp;"1231"&amp;","&amp;'4a Interface to NNB-R-Tool'!G411&amp;","&amp;'4a Interface to NNB-R-Tool'!H411&amp;","&amp;'4a Interface to NNB-R-Tool'!I411&amp;","&amp;'4a Interface to NNB-R-Tool'!J411</f>
        <v>EF.IC,AT.AT,Emissions,N2O,0.8,20220101-20221231,text,N wasted,Germany,EF.IC-AT.AT-Emissions</v>
      </c>
    </row>
    <row r="412" spans="1:1" x14ac:dyDescent="0.25">
      <c r="A412" s="12" t="str">
        <f>'4a Interface to NNB-R-Tool'!A412&amp;","&amp;'4a Interface to NNB-R-Tool'!B412&amp;","&amp;'4a Interface to NNB-R-Tool'!C412&amp;","&amp;'4a Interface to NNB-R-Tool'!D412&amp;","&amp;'4a Interface to NNB-R-Tool'!E412&amp;","&amp;'4a Interface to NNB-R-Tool'!F412&amp;"0101-"&amp;'4a Interface to NNB-R-Tool'!F412&amp;"1231"&amp;","&amp;'4a Interface to NNB-R-Tool'!G412&amp;","&amp;'4a Interface to NNB-R-Tool'!H412&amp;","&amp;'4a Interface to NNB-R-Tool'!I412&amp;","&amp;'4a Interface to NNB-R-Tool'!J412</f>
        <v>EF.IC,AT.AT,Emissions,N2,0.8,20220101-20221231,text,N wasted,Germany,EF.IC-AT.AT-Emissions</v>
      </c>
    </row>
    <row r="413" spans="1:1" x14ac:dyDescent="0.25">
      <c r="A413" s="12" t="str">
        <f>'4a Interface to NNB-R-Tool'!A413&amp;","&amp;'4a Interface to NNB-R-Tool'!B413&amp;","&amp;'4a Interface to NNB-R-Tool'!C413&amp;","&amp;'4a Interface to NNB-R-Tool'!D413&amp;","&amp;'4a Interface to NNB-R-Tool'!E413&amp;","&amp;'4a Interface to NNB-R-Tool'!F413&amp;"0101-"&amp;'4a Interface to NNB-R-Tool'!F413&amp;"1231"&amp;","&amp;'4a Interface to NNB-R-Tool'!G413&amp;","&amp;'4a Interface to NNB-R-Tool'!H413&amp;","&amp;'4a Interface to NNB-R-Tool'!I413&amp;","&amp;'4a Interface to NNB-R-Tool'!J413</f>
        <v>EF.TR,AT.AT,Emissions,NH3,0.8,20220101-20221231,text,N wasted,Germany,EF.TR-AT.AT-Emissions</v>
      </c>
    </row>
    <row r="414" spans="1:1" x14ac:dyDescent="0.25">
      <c r="A414" s="12" t="str">
        <f>'4a Interface to NNB-R-Tool'!A414&amp;","&amp;'4a Interface to NNB-R-Tool'!B414&amp;","&amp;'4a Interface to NNB-R-Tool'!C414&amp;","&amp;'4a Interface to NNB-R-Tool'!D414&amp;","&amp;'4a Interface to NNB-R-Tool'!E414&amp;","&amp;'4a Interface to NNB-R-Tool'!F414&amp;"0101-"&amp;'4a Interface to NNB-R-Tool'!F414&amp;"1231"&amp;","&amp;'4a Interface to NNB-R-Tool'!G414&amp;","&amp;'4a Interface to NNB-R-Tool'!H414&amp;","&amp;'4a Interface to NNB-R-Tool'!I414&amp;","&amp;'4a Interface to NNB-R-Tool'!J414</f>
        <v>EF.TR,AT.AT,Emissions,NOx,0.8,20220101-20221231,text,N wasted,Germany,EF.TR-AT.AT-Emissions</v>
      </c>
    </row>
    <row r="415" spans="1:1" x14ac:dyDescent="0.25">
      <c r="A415" s="12" t="str">
        <f>'4a Interface to NNB-R-Tool'!A415&amp;","&amp;'4a Interface to NNB-R-Tool'!B415&amp;","&amp;'4a Interface to NNB-R-Tool'!C415&amp;","&amp;'4a Interface to NNB-R-Tool'!D415&amp;","&amp;'4a Interface to NNB-R-Tool'!E415&amp;","&amp;'4a Interface to NNB-R-Tool'!F415&amp;"0101-"&amp;'4a Interface to NNB-R-Tool'!F415&amp;"1231"&amp;","&amp;'4a Interface to NNB-R-Tool'!G415&amp;","&amp;'4a Interface to NNB-R-Tool'!H415&amp;","&amp;'4a Interface to NNB-R-Tool'!I415&amp;","&amp;'4a Interface to NNB-R-Tool'!J415</f>
        <v>EF.TR,AT.AT,Emissions,N2O,0.8,20220101-20221231,text,N wasted,Germany,EF.TR-AT.AT-Emissions</v>
      </c>
    </row>
    <row r="416" spans="1:1" x14ac:dyDescent="0.25">
      <c r="A416" s="12" t="str">
        <f>'4a Interface to NNB-R-Tool'!A416&amp;","&amp;'4a Interface to NNB-R-Tool'!B416&amp;","&amp;'4a Interface to NNB-R-Tool'!C416&amp;","&amp;'4a Interface to NNB-R-Tool'!D416&amp;","&amp;'4a Interface to NNB-R-Tool'!E416&amp;","&amp;'4a Interface to NNB-R-Tool'!F416&amp;"0101-"&amp;'4a Interface to NNB-R-Tool'!F416&amp;"1231"&amp;","&amp;'4a Interface to NNB-R-Tool'!G416&amp;","&amp;'4a Interface to NNB-R-Tool'!H416&amp;","&amp;'4a Interface to NNB-R-Tool'!I416&amp;","&amp;'4a Interface to NNB-R-Tool'!J416</f>
        <v>EF.TR,AT.AT,Emissions,N2,0.8,20220101-20221231,text,N wasted,Germany,EF.TR-AT.AT-Emissions</v>
      </c>
    </row>
    <row r="417" spans="1:1" x14ac:dyDescent="0.25">
      <c r="A417" s="12" t="str">
        <f>'4a Interface to NNB-R-Tool'!A417&amp;","&amp;'4a Interface to NNB-R-Tool'!B417&amp;","&amp;'4a Interface to NNB-R-Tool'!C417&amp;","&amp;'4a Interface to NNB-R-Tool'!D417&amp;","&amp;'4a Interface to NNB-R-Tool'!E417&amp;","&amp;'4a Interface to NNB-R-Tool'!F417&amp;"0101-"&amp;'4a Interface to NNB-R-Tool'!F417&amp;"1231"&amp;","&amp;'4a Interface to NNB-R-Tool'!G417&amp;","&amp;'4a Interface to NNB-R-Tool'!H417&amp;","&amp;'4a Interface to NNB-R-Tool'!I417&amp;","&amp;'4a Interface to NNB-R-Tool'!J417</f>
        <v>EF.TR,RW.RW,Export of transport fuels,Nmix,0.8,20220101-20221231,text,N wasted,Germany,EF.TR-RW.RW-Export of transport fuels</v>
      </c>
    </row>
    <row r="418" spans="1:1" x14ac:dyDescent="0.25">
      <c r="A418" s="12" t="str">
        <f>'4a Interface to NNB-R-Tool'!A418&amp;","&amp;'4a Interface to NNB-R-Tool'!B418&amp;","&amp;'4a Interface to NNB-R-Tool'!C418&amp;","&amp;'4a Interface to NNB-R-Tool'!D418&amp;","&amp;'4a Interface to NNB-R-Tool'!E418&amp;","&amp;'4a Interface to NNB-R-Tool'!F418&amp;"0101-"&amp;'4a Interface to NNB-R-Tool'!F418&amp;"1231"&amp;","&amp;'4a Interface to NNB-R-Tool'!G418&amp;","&amp;'4a Interface to NNB-R-Tool'!H418&amp;","&amp;'4a Interface to NNB-R-Tool'!I418&amp;","&amp;'4a Interface to NNB-R-Tool'!J418</f>
        <v>EF.OE,AT.AT,Emissions,NH3,0.8,20220101-20221231,text,useful output,Germany,EF.OE-AT.AT-Emissions</v>
      </c>
    </row>
    <row r="419" spans="1:1" x14ac:dyDescent="0.25">
      <c r="A419" s="12" t="str">
        <f>'4a Interface to NNB-R-Tool'!A419&amp;","&amp;'4a Interface to NNB-R-Tool'!B419&amp;","&amp;'4a Interface to NNB-R-Tool'!C419&amp;","&amp;'4a Interface to NNB-R-Tool'!D419&amp;","&amp;'4a Interface to NNB-R-Tool'!E419&amp;","&amp;'4a Interface to NNB-R-Tool'!F419&amp;"0101-"&amp;'4a Interface to NNB-R-Tool'!F419&amp;"1231"&amp;","&amp;'4a Interface to NNB-R-Tool'!G419&amp;","&amp;'4a Interface to NNB-R-Tool'!H419&amp;","&amp;'4a Interface to NNB-R-Tool'!I419&amp;","&amp;'4a Interface to NNB-R-Tool'!J419</f>
        <v>EF.OE,AT.AT,Emissions,NOx,0.8,20220101-20221231,text,N wasted,Germany,EF.OE-AT.AT-Emissions</v>
      </c>
    </row>
    <row r="420" spans="1:1" x14ac:dyDescent="0.25">
      <c r="A420" s="12" t="str">
        <f>'4a Interface to NNB-R-Tool'!A420&amp;","&amp;'4a Interface to NNB-R-Tool'!B420&amp;","&amp;'4a Interface to NNB-R-Tool'!C420&amp;","&amp;'4a Interface to NNB-R-Tool'!D420&amp;","&amp;'4a Interface to NNB-R-Tool'!E420&amp;","&amp;'4a Interface to NNB-R-Tool'!F420&amp;"0101-"&amp;'4a Interface to NNB-R-Tool'!F420&amp;"1231"&amp;","&amp;'4a Interface to NNB-R-Tool'!G420&amp;","&amp;'4a Interface to NNB-R-Tool'!H420&amp;","&amp;'4a Interface to NNB-R-Tool'!I420&amp;","&amp;'4a Interface to NNB-R-Tool'!J420</f>
        <v>EF.OE,AT.AT,Emissions,N2O,0.8,20220101-20221231,text,N wasted,Germany,EF.OE-AT.AT-Emissions</v>
      </c>
    </row>
    <row r="421" spans="1:1" x14ac:dyDescent="0.25">
      <c r="A421" s="12" t="str">
        <f>'4a Interface to NNB-R-Tool'!A421&amp;","&amp;'4a Interface to NNB-R-Tool'!B421&amp;","&amp;'4a Interface to NNB-R-Tool'!C421&amp;","&amp;'4a Interface to NNB-R-Tool'!D421&amp;","&amp;'4a Interface to NNB-R-Tool'!E421&amp;","&amp;'4a Interface to NNB-R-Tool'!F421&amp;"0101-"&amp;'4a Interface to NNB-R-Tool'!F421&amp;"1231"&amp;","&amp;'4a Interface to NNB-R-Tool'!G421&amp;","&amp;'4a Interface to NNB-R-Tool'!H421&amp;","&amp;'4a Interface to NNB-R-Tool'!I421&amp;","&amp;'4a Interface to NNB-R-Tool'!J421</f>
        <v>EF.OE,AT.AT,Emissions,N2,0.8,20220101-20221231,text,N wasted,Germany,EF.OE-AT.AT-Emissions</v>
      </c>
    </row>
    <row r="422" spans="1:1" x14ac:dyDescent="0.25">
      <c r="A422" s="12" t="str">
        <f>'4a Interface to NNB-R-Tool'!A422&amp;","&amp;'4a Interface to NNB-R-Tool'!B422&amp;","&amp;'4a Interface to NNB-R-Tool'!C422&amp;","&amp;'4a Interface to NNB-R-Tool'!D422&amp;","&amp;'4a Interface to NNB-R-Tool'!E422&amp;","&amp;'4a Interface to NNB-R-Tool'!F422&amp;"0101-"&amp;'4a Interface to NNB-R-Tool'!F422&amp;"1231"&amp;","&amp;'4a Interface to NNB-R-Tool'!G422&amp;","&amp;'4a Interface to NNB-R-Tool'!H422&amp;","&amp;'4a Interface to NNB-R-Tool'!I422&amp;","&amp;'4a Interface to NNB-R-Tool'!J422</f>
        <v xml:space="preserve">MP.FP,AG.SM,Seeds and planting material ,Nmix,0.8,20220101-20221231,text,useful output,Germany,MP.FP-AG.SM-Seeds and planting material </v>
      </c>
    </row>
    <row r="423" spans="1:1" x14ac:dyDescent="0.25">
      <c r="A423" s="12" t="str">
        <f>'4a Interface to NNB-R-Tool'!A423&amp;","&amp;'4a Interface to NNB-R-Tool'!B423&amp;","&amp;'4a Interface to NNB-R-Tool'!C423&amp;","&amp;'4a Interface to NNB-R-Tool'!D423&amp;","&amp;'4a Interface to NNB-R-Tool'!E423&amp;","&amp;'4a Interface to NNB-R-Tool'!F423&amp;"0101-"&amp;'4a Interface to NNB-R-Tool'!F423&amp;"1231"&amp;","&amp;'4a Interface to NNB-R-Tool'!G423&amp;","&amp;'4a Interface to NNB-R-Tool'!H423&amp;","&amp;'4a Interface to NNB-R-Tool'!I423&amp;","&amp;'4a Interface to NNB-R-Tool'!J423</f>
        <v>MP.FP,AG.MM,Farm animal feed,Nmix,0.8,20220101-20221231,text,useful output,Germany,MP.FP-AG.MM-Farm animal feed</v>
      </c>
    </row>
    <row r="424" spans="1:1" x14ac:dyDescent="0.25">
      <c r="A424" s="12" t="str">
        <f>'4a Interface to NNB-R-Tool'!A424&amp;","&amp;'4a Interface to NNB-R-Tool'!B424&amp;","&amp;'4a Interface to NNB-R-Tool'!C424&amp;","&amp;'4a Interface to NNB-R-Tool'!D424&amp;","&amp;'4a Interface to NNB-R-Tool'!E424&amp;","&amp;'4a Interface to NNB-R-Tool'!F424&amp;"0101-"&amp;'4a Interface to NNB-R-Tool'!F424&amp;"1231"&amp;","&amp;'4a Interface to NNB-R-Tool'!G424&amp;","&amp;'4a Interface to NNB-R-Tool'!H424&amp;","&amp;'4a Interface to NNB-R-Tool'!I424&amp;","&amp;'4a Interface to NNB-R-Tool'!J424</f>
        <v>MP.FP,PR.SO,Organic waste as biofuels substrate,Nmix,0.8,20220101-20221231,text,recycling,Germany,MP.FP-PR.SO-Organic waste as biofuels substrate</v>
      </c>
    </row>
    <row r="425" spans="1:1" x14ac:dyDescent="0.25">
      <c r="A425" s="12" t="str">
        <f>'4a Interface to NNB-R-Tool'!A425&amp;","&amp;'4a Interface to NNB-R-Tool'!B425&amp;","&amp;'4a Interface to NNB-R-Tool'!C425&amp;","&amp;'4a Interface to NNB-R-Tool'!D425&amp;","&amp;'4a Interface to NNB-R-Tool'!E425&amp;","&amp;'4a Interface to NNB-R-Tool'!F425&amp;"0101-"&amp;'4a Interface to NNB-R-Tool'!F425&amp;"1231"&amp;","&amp;'4a Interface to NNB-R-Tool'!G425&amp;","&amp;'4a Interface to NNB-R-Tool'!H425&amp;","&amp;'4a Interface to NNB-R-Tool'!I425&amp;","&amp;'4a Interface to NNB-R-Tool'!J425</f>
        <v>MP.FP,PR.SO,Organic waste for composting,Nmix,0.8,20220101-20221231,text,recycling,Germany,MP.FP-PR.SO-Organic waste for composting</v>
      </c>
    </row>
    <row r="426" spans="1:1" x14ac:dyDescent="0.25">
      <c r="A426" s="12" t="str">
        <f>'4a Interface to NNB-R-Tool'!A426&amp;","&amp;'4a Interface to NNB-R-Tool'!B426&amp;","&amp;'4a Interface to NNB-R-Tool'!C426&amp;","&amp;'4a Interface to NNB-R-Tool'!D426&amp;","&amp;'4a Interface to NNB-R-Tool'!E426&amp;","&amp;'4a Interface to NNB-R-Tool'!F426&amp;"0101-"&amp;'4a Interface to NNB-R-Tool'!F426&amp;"1231"&amp;","&amp;'4a Interface to NNB-R-Tool'!G426&amp;","&amp;'4a Interface to NNB-R-Tool'!H426&amp;","&amp;'4a Interface to NNB-R-Tool'!I426&amp;","&amp;'4a Interface to NNB-R-Tool'!J426</f>
        <v>MP.FP,PR.SO,Food industry waste,Nmix,0.8,20220101-20221231,text,N wasted,Germany,MP.FP-PR.SO-Food industry waste</v>
      </c>
    </row>
    <row r="427" spans="1:1" x14ac:dyDescent="0.25">
      <c r="A427" s="12" t="str">
        <f>'4a Interface to NNB-R-Tool'!A427&amp;","&amp;'4a Interface to NNB-R-Tool'!B427&amp;","&amp;'4a Interface to NNB-R-Tool'!C427&amp;","&amp;'4a Interface to NNB-R-Tool'!D427&amp;","&amp;'4a Interface to NNB-R-Tool'!E427&amp;","&amp;'4a Interface to NNB-R-Tool'!F427&amp;"0101-"&amp;'4a Interface to NNB-R-Tool'!F427&amp;"1231"&amp;","&amp;'4a Interface to NNB-R-Tool'!G427&amp;","&amp;'4a Interface to NNB-R-Tool'!H427&amp;","&amp;'4a Interface to NNB-R-Tool'!I427&amp;","&amp;'4a Interface to NNB-R-Tool'!J427</f>
        <v>MP.FP,PR.WW,Food industry wastewater,Nmix,0.8,20220101-20221231,text,N wasted,Germany,MP.FP-PR.WW-Food industry wastewater</v>
      </c>
    </row>
    <row r="428" spans="1:1" x14ac:dyDescent="0.25">
      <c r="A428" s="12" t="str">
        <f>'4a Interface to NNB-R-Tool'!A428&amp;","&amp;'4a Interface to NNB-R-Tool'!B428&amp;","&amp;'4a Interface to NNB-R-Tool'!C428&amp;","&amp;'4a Interface to NNB-R-Tool'!D428&amp;","&amp;'4a Interface to NNB-R-Tool'!E428&amp;","&amp;'4a Interface to NNB-R-Tool'!F428&amp;"0101-"&amp;'4a Interface to NNB-R-Tool'!F428&amp;"1231"&amp;","&amp;'4a Interface to NNB-R-Tool'!G428&amp;","&amp;'4a Interface to NNB-R-Tool'!H428&amp;","&amp;'4a Interface to NNB-R-Tool'!I428&amp;","&amp;'4a Interface to NNB-R-Tool'!J428</f>
        <v>MP.FP,HS.HS,Food products,Nmix,0.8,20220101-20221231,text,useful output,Germany,MP.FP-HS.HS-Food products</v>
      </c>
    </row>
    <row r="429" spans="1:1" x14ac:dyDescent="0.25">
      <c r="A429" s="12" t="str">
        <f>'4a Interface to NNB-R-Tool'!A429&amp;","&amp;'4a Interface to NNB-R-Tool'!B429&amp;","&amp;'4a Interface to NNB-R-Tool'!C429&amp;","&amp;'4a Interface to NNB-R-Tool'!D429&amp;","&amp;'4a Interface to NNB-R-Tool'!E429&amp;","&amp;'4a Interface to NNB-R-Tool'!F429&amp;"0101-"&amp;'4a Interface to NNB-R-Tool'!F429&amp;"1231"&amp;","&amp;'4a Interface to NNB-R-Tool'!G429&amp;","&amp;'4a Interface to NNB-R-Tool'!H429&amp;","&amp;'4a Interface to NNB-R-Tool'!I429&amp;","&amp;'4a Interface to NNB-R-Tool'!J429</f>
        <v>MP.FP,HY.SW,Untreated wastewater,Nmix,0.8,20220101-20221231,text,N wasted,Germany,MP.FP-HY.SW-Untreated wastewater</v>
      </c>
    </row>
    <row r="430" spans="1:1" x14ac:dyDescent="0.25">
      <c r="A430" s="12" t="str">
        <f>'4a Interface to NNB-R-Tool'!A430&amp;","&amp;'4a Interface to NNB-R-Tool'!B430&amp;","&amp;'4a Interface to NNB-R-Tool'!C430&amp;","&amp;'4a Interface to NNB-R-Tool'!D430&amp;","&amp;'4a Interface to NNB-R-Tool'!E430&amp;","&amp;'4a Interface to NNB-R-Tool'!F430&amp;"0101-"&amp;'4a Interface to NNB-R-Tool'!F430&amp;"1231"&amp;","&amp;'4a Interface to NNB-R-Tool'!G430&amp;","&amp;'4a Interface to NNB-R-Tool'!H430&amp;","&amp;'4a Interface to NNB-R-Tool'!I430&amp;","&amp;'4a Interface to NNB-R-Tool'!J430</f>
        <v>MP.FP,HY.AC,Feed to freshwater aquaculture,Nmix,0.8,20220101-20221231,text,useful output,Germany,MP.FP-HY.AC-Feed to freshwater aquaculture</v>
      </c>
    </row>
    <row r="431" spans="1:1" x14ac:dyDescent="0.25">
      <c r="A431" s="12" t="str">
        <f>'4a Interface to NNB-R-Tool'!A431&amp;","&amp;'4a Interface to NNB-R-Tool'!B431&amp;","&amp;'4a Interface to NNB-R-Tool'!C431&amp;","&amp;'4a Interface to NNB-R-Tool'!D431&amp;","&amp;'4a Interface to NNB-R-Tool'!E431&amp;","&amp;'4a Interface to NNB-R-Tool'!F431&amp;"0101-"&amp;'4a Interface to NNB-R-Tool'!F431&amp;"1231"&amp;","&amp;'4a Interface to NNB-R-Tool'!G431&amp;","&amp;'4a Interface to NNB-R-Tool'!H431&amp;","&amp;'4a Interface to NNB-R-Tool'!I431&amp;","&amp;'4a Interface to NNB-R-Tool'!J431</f>
        <v>MP.FP,HY.AC,Feed to coastal aquaculture,Nmix,0.8,20220101-20221231,text,useful output,Germany,MP.FP-HY.AC-Feed to coastal aquaculture</v>
      </c>
    </row>
    <row r="432" spans="1:1" x14ac:dyDescent="0.25">
      <c r="A432" s="12" t="str">
        <f>'4a Interface to NNB-R-Tool'!A432&amp;","&amp;'4a Interface to NNB-R-Tool'!B432&amp;","&amp;'4a Interface to NNB-R-Tool'!C432&amp;","&amp;'4a Interface to NNB-R-Tool'!D432&amp;","&amp;'4a Interface to NNB-R-Tool'!E432&amp;","&amp;'4a Interface to NNB-R-Tool'!F432&amp;"0101-"&amp;'4a Interface to NNB-R-Tool'!F432&amp;"1231"&amp;","&amp;'4a Interface to NNB-R-Tool'!G432&amp;","&amp;'4a Interface to NNB-R-Tool'!H432&amp;","&amp;'4a Interface to NNB-R-Tool'!I432&amp;","&amp;'4a Interface to NNB-R-Tool'!J432</f>
        <v>MP.FP,RW.RW,Food export,Nmix,0.8,20220101-20221231,text,useful output,Germany,MP.FP-RW.RW-Food export</v>
      </c>
    </row>
    <row r="433" spans="1:1" x14ac:dyDescent="0.25">
      <c r="A433" s="12" t="str">
        <f>'4a Interface to NNB-R-Tool'!A433&amp;","&amp;'4a Interface to NNB-R-Tool'!B433&amp;","&amp;'4a Interface to NNB-R-Tool'!C433&amp;","&amp;'4a Interface to NNB-R-Tool'!D433&amp;","&amp;'4a Interface to NNB-R-Tool'!E433&amp;","&amp;'4a Interface to NNB-R-Tool'!F433&amp;"0101-"&amp;'4a Interface to NNB-R-Tool'!F433&amp;"1231"&amp;","&amp;'4a Interface to NNB-R-Tool'!G433&amp;","&amp;'4a Interface to NNB-R-Tool'!H433&amp;","&amp;'4a Interface to NNB-R-Tool'!I433&amp;","&amp;'4a Interface to NNB-R-Tool'!J433</f>
        <v>MP.OP,EF.IC,Industrial waste fuels,Nmix,0.8,20220101-20221231,text,recycling,Germany,MP.OP-EF.IC-Industrial waste fuels</v>
      </c>
    </row>
    <row r="434" spans="1:1" x14ac:dyDescent="0.25">
      <c r="A434" s="12" t="str">
        <f>'4a Interface to NNB-R-Tool'!A434&amp;","&amp;'4a Interface to NNB-R-Tool'!B434&amp;","&amp;'4a Interface to NNB-R-Tool'!C434&amp;","&amp;'4a Interface to NNB-R-Tool'!D434&amp;","&amp;'4a Interface to NNB-R-Tool'!E434&amp;","&amp;'4a Interface to NNB-R-Tool'!F434&amp;"0101-"&amp;'4a Interface to NNB-R-Tool'!F434&amp;"1231"&amp;","&amp;'4a Interface to NNB-R-Tool'!G434&amp;","&amp;'4a Interface to NNB-R-Tool'!H434&amp;","&amp;'4a Interface to NNB-R-Tool'!I434&amp;","&amp;'4a Interface to NNB-R-Tool'!J434</f>
        <v>MP.OP,EF.TR,Ammonia as fuel,NH3,0.8,20220101-20221231,text,useful output,Germany,MP.OP-EF.TR-Ammonia as fuel</v>
      </c>
    </row>
    <row r="435" spans="1:1" x14ac:dyDescent="0.25">
      <c r="A435" s="12" t="str">
        <f>'4a Interface to NNB-R-Tool'!A435&amp;","&amp;'4a Interface to NNB-R-Tool'!B435&amp;","&amp;'4a Interface to NNB-R-Tool'!C435&amp;","&amp;'4a Interface to NNB-R-Tool'!D435&amp;","&amp;'4a Interface to NNB-R-Tool'!E435&amp;","&amp;'4a Interface to NNB-R-Tool'!F435&amp;"0101-"&amp;'4a Interface to NNB-R-Tool'!F435&amp;"1231"&amp;","&amp;'4a Interface to NNB-R-Tool'!G435&amp;","&amp;'4a Interface to NNB-R-Tool'!H435&amp;","&amp;'4a Interface to NNB-R-Tool'!I435&amp;","&amp;'4a Interface to NNB-R-Tool'!J435</f>
        <v>MP.OP,AG.SM,Mineral fertilizer,Nmix,0.8,20220101-20221231,text,useful output,Germany,MP.OP-AG.SM-Mineral fertilizer</v>
      </c>
    </row>
    <row r="436" spans="1:1" x14ac:dyDescent="0.25">
      <c r="A436" s="12" t="str">
        <f>'4a Interface to NNB-R-Tool'!A436&amp;","&amp;'4a Interface to NNB-R-Tool'!B436&amp;","&amp;'4a Interface to NNB-R-Tool'!C436&amp;","&amp;'4a Interface to NNB-R-Tool'!D436&amp;","&amp;'4a Interface to NNB-R-Tool'!E436&amp;","&amp;'4a Interface to NNB-R-Tool'!F436&amp;"0101-"&amp;'4a Interface to NNB-R-Tool'!F436&amp;"1231"&amp;","&amp;'4a Interface to NNB-R-Tool'!G436&amp;","&amp;'4a Interface to NNB-R-Tool'!H436&amp;","&amp;'4a Interface to NNB-R-Tool'!I436&amp;","&amp;'4a Interface to NNB-R-Tool'!J436</f>
        <v>MP.OP,PR.SO,Other industry waste,Nmix,0.8,20220101-20221231,text,N wasted,Germany,MP.OP-PR.SO-Other industry waste</v>
      </c>
    </row>
    <row r="437" spans="1:1" x14ac:dyDescent="0.25">
      <c r="A437" s="12" t="str">
        <f>'4a Interface to NNB-R-Tool'!A437&amp;","&amp;'4a Interface to NNB-R-Tool'!B437&amp;","&amp;'4a Interface to NNB-R-Tool'!C437&amp;","&amp;'4a Interface to NNB-R-Tool'!D437&amp;","&amp;'4a Interface to NNB-R-Tool'!E437&amp;","&amp;'4a Interface to NNB-R-Tool'!F437&amp;"0101-"&amp;'4a Interface to NNB-R-Tool'!F437&amp;"1231"&amp;","&amp;'4a Interface to NNB-R-Tool'!G437&amp;","&amp;'4a Interface to NNB-R-Tool'!H437&amp;","&amp;'4a Interface to NNB-R-Tool'!I437&amp;","&amp;'4a Interface to NNB-R-Tool'!J437</f>
        <v>MP.OP,PR.WW,Other industry wastewater,Nmix,0.8,20220101-20221231,text,N wasted,Germany,MP.OP-PR.WW-Other industry wastewater</v>
      </c>
    </row>
    <row r="438" spans="1:1" x14ac:dyDescent="0.25">
      <c r="A438" s="12" t="str">
        <f>'4a Interface to NNB-R-Tool'!A438&amp;","&amp;'4a Interface to NNB-R-Tool'!B438&amp;","&amp;'4a Interface to NNB-R-Tool'!C438&amp;","&amp;'4a Interface to NNB-R-Tool'!D438&amp;","&amp;'4a Interface to NNB-R-Tool'!E438&amp;","&amp;'4a Interface to NNB-R-Tool'!F438&amp;"0101-"&amp;'4a Interface to NNB-R-Tool'!F438&amp;"1231"&amp;","&amp;'4a Interface to NNB-R-Tool'!G438&amp;","&amp;'4a Interface to NNB-R-Tool'!H438&amp;","&amp;'4a Interface to NNB-R-Tool'!I438&amp;","&amp;'4a Interface to NNB-R-Tool'!J438</f>
        <v>MP.OP,HS.HS,Mineral fertilizer,Nmix,0.8,20220101-20221231,text,useful output,Germany,MP.OP-HS.HS-Mineral fertilizer</v>
      </c>
    </row>
    <row r="439" spans="1:1" x14ac:dyDescent="0.25">
      <c r="A439" s="12" t="str">
        <f>'4a Interface to NNB-R-Tool'!A439&amp;","&amp;'4a Interface to NNB-R-Tool'!B439&amp;","&amp;'4a Interface to NNB-R-Tool'!C439&amp;","&amp;'4a Interface to NNB-R-Tool'!D439&amp;","&amp;'4a Interface to NNB-R-Tool'!E439&amp;","&amp;'4a Interface to NNB-R-Tool'!F439&amp;"0101-"&amp;'4a Interface to NNB-R-Tool'!F439&amp;"1231"&amp;","&amp;'4a Interface to NNB-R-Tool'!G439&amp;","&amp;'4a Interface to NNB-R-Tool'!H439&amp;","&amp;'4a Interface to NNB-R-Tool'!I439&amp;","&amp;'4a Interface to NNB-R-Tool'!J439</f>
        <v>MP.OP,HS.HS,Consumer goods,Nmix,0.8,20220101-20221231,text,useful output,Germany,MP.OP-HS.HS-Consumer goods</v>
      </c>
    </row>
    <row r="440" spans="1:1" x14ac:dyDescent="0.25">
      <c r="A440" s="12" t="str">
        <f>'4a Interface to NNB-R-Tool'!A440&amp;","&amp;'4a Interface to NNB-R-Tool'!B440&amp;","&amp;'4a Interface to NNB-R-Tool'!C440&amp;","&amp;'4a Interface to NNB-R-Tool'!D440&amp;","&amp;'4a Interface to NNB-R-Tool'!E440&amp;","&amp;'4a Interface to NNB-R-Tool'!F440&amp;"0101-"&amp;'4a Interface to NNB-R-Tool'!F440&amp;"1231"&amp;","&amp;'4a Interface to NNB-R-Tool'!G440&amp;","&amp;'4a Interface to NNB-R-Tool'!H440&amp;","&amp;'4a Interface to NNB-R-Tool'!I440&amp;","&amp;'4a Interface to NNB-R-Tool'!J440</f>
        <v>MP.OP,AT.AT,Emissions,NH3,0.8,20220101-20221231,text,N wasted,Germany,MP.OP-AT.AT-Emissions</v>
      </c>
    </row>
    <row r="441" spans="1:1" x14ac:dyDescent="0.25">
      <c r="A441" s="12" t="str">
        <f>'4a Interface to NNB-R-Tool'!A441&amp;","&amp;'4a Interface to NNB-R-Tool'!B441&amp;","&amp;'4a Interface to NNB-R-Tool'!C441&amp;","&amp;'4a Interface to NNB-R-Tool'!D441&amp;","&amp;'4a Interface to NNB-R-Tool'!E441&amp;","&amp;'4a Interface to NNB-R-Tool'!F441&amp;"0101-"&amp;'4a Interface to NNB-R-Tool'!F441&amp;"1231"&amp;","&amp;'4a Interface to NNB-R-Tool'!G441&amp;","&amp;'4a Interface to NNB-R-Tool'!H441&amp;","&amp;'4a Interface to NNB-R-Tool'!I441&amp;","&amp;'4a Interface to NNB-R-Tool'!J441</f>
        <v>MP.OP,AT.AT,Emissions,NOx,0.8,20220101-20221231,text,N wasted,Germany,MP.OP-AT.AT-Emissions</v>
      </c>
    </row>
    <row r="442" spans="1:1" x14ac:dyDescent="0.25">
      <c r="A442" s="12" t="str">
        <f>'4a Interface to NNB-R-Tool'!A442&amp;","&amp;'4a Interface to NNB-R-Tool'!B442&amp;","&amp;'4a Interface to NNB-R-Tool'!C442&amp;","&amp;'4a Interface to NNB-R-Tool'!D442&amp;","&amp;'4a Interface to NNB-R-Tool'!E442&amp;","&amp;'4a Interface to NNB-R-Tool'!F442&amp;"0101-"&amp;'4a Interface to NNB-R-Tool'!F442&amp;"1231"&amp;","&amp;'4a Interface to NNB-R-Tool'!G442&amp;","&amp;'4a Interface to NNB-R-Tool'!H442&amp;","&amp;'4a Interface to NNB-R-Tool'!I442&amp;","&amp;'4a Interface to NNB-R-Tool'!J442</f>
        <v>MP.OP,AT.AT,Emissions,N2O,0.8,20220101-20221231,text,N wasted,Germany,MP.OP-AT.AT-Emissions</v>
      </c>
    </row>
    <row r="443" spans="1:1" x14ac:dyDescent="0.25">
      <c r="A443" s="12" t="str">
        <f>'4a Interface to NNB-R-Tool'!A443&amp;","&amp;'4a Interface to NNB-R-Tool'!B443&amp;","&amp;'4a Interface to NNB-R-Tool'!C443&amp;","&amp;'4a Interface to NNB-R-Tool'!D443&amp;","&amp;'4a Interface to NNB-R-Tool'!E443&amp;","&amp;'4a Interface to NNB-R-Tool'!F443&amp;"0101-"&amp;'4a Interface to NNB-R-Tool'!F443&amp;"1231"&amp;","&amp;'4a Interface to NNB-R-Tool'!G443&amp;","&amp;'4a Interface to NNB-R-Tool'!H443&amp;","&amp;'4a Interface to NNB-R-Tool'!I443&amp;","&amp;'4a Interface to NNB-R-Tool'!J443</f>
        <v>MP.OP,HY.SW,Untreated wastewater,Nmix,0.8,20220101-20221231,text,N wasted,Germany,MP.OP-HY.SW-Untreated wastewater</v>
      </c>
    </row>
    <row r="444" spans="1:1" x14ac:dyDescent="0.25">
      <c r="A444" s="12" t="str">
        <f>'4a Interface to NNB-R-Tool'!A444&amp;","&amp;'4a Interface to NNB-R-Tool'!B444&amp;","&amp;'4a Interface to NNB-R-Tool'!C444&amp;","&amp;'4a Interface to NNB-R-Tool'!D444&amp;","&amp;'4a Interface to NNB-R-Tool'!E444&amp;","&amp;'4a Interface to NNB-R-Tool'!F444&amp;"0101-"&amp;'4a Interface to NNB-R-Tool'!F444&amp;"1231"&amp;","&amp;'4a Interface to NNB-R-Tool'!G444&amp;","&amp;'4a Interface to NNB-R-Tool'!H444&amp;","&amp;'4a Interface to NNB-R-Tool'!I444&amp;","&amp;'4a Interface to NNB-R-Tool'!J444</f>
        <v>MP.OP,RW.RW,Mineral fertilizer export,Nmix,0.8,20220101-20221231,text,useful output,Germany,MP.OP-RW.RW-Mineral fertilizer export</v>
      </c>
    </row>
    <row r="445" spans="1:1" x14ac:dyDescent="0.25">
      <c r="A445" s="12" t="str">
        <f>'4a Interface to NNB-R-Tool'!A445&amp;","&amp;'4a Interface to NNB-R-Tool'!B445&amp;","&amp;'4a Interface to NNB-R-Tool'!C445&amp;","&amp;'4a Interface to NNB-R-Tool'!D445&amp;","&amp;'4a Interface to NNB-R-Tool'!E445&amp;","&amp;'4a Interface to NNB-R-Tool'!F445&amp;"0101-"&amp;'4a Interface to NNB-R-Tool'!F445&amp;"1231"&amp;","&amp;'4a Interface to NNB-R-Tool'!G445&amp;","&amp;'4a Interface to NNB-R-Tool'!H445&amp;","&amp;'4a Interface to NNB-R-Tool'!I445&amp;","&amp;'4a Interface to NNB-R-Tool'!J445</f>
        <v>MP.OP,RW.RW,Other goods export,Nmix,0.8,20220101-20221231,text,useful output,Germany,MP.OP-RW.RW-Other goods export</v>
      </c>
    </row>
    <row r="446" spans="1:1" x14ac:dyDescent="0.25">
      <c r="A446" s="12" t="str">
        <f>'4a Interface to NNB-R-Tool'!A446&amp;","&amp;'4a Interface to NNB-R-Tool'!B446&amp;","&amp;'4a Interface to NNB-R-Tool'!C446&amp;","&amp;'4a Interface to NNB-R-Tool'!D446&amp;","&amp;'4a Interface to NNB-R-Tool'!E446&amp;","&amp;'4a Interface to NNB-R-Tool'!F446&amp;"0101-"&amp;'4a Interface to NNB-R-Tool'!F446&amp;"1231"&amp;","&amp;'4a Interface to NNB-R-Tool'!G446&amp;","&amp;'4a Interface to NNB-R-Tool'!H446&amp;","&amp;'4a Interface to NNB-R-Tool'!I446&amp;","&amp;'4a Interface to NNB-R-Tool'!J446</f>
        <v>AG.SM,MP.FP,Food crop products,Nmix,0.8,20220101-20221231,text,useful output,Germany,AG.SM-MP.FP-Food crop products</v>
      </c>
    </row>
    <row r="447" spans="1:1" x14ac:dyDescent="0.25">
      <c r="A447" s="12" t="str">
        <f>'4a Interface to NNB-R-Tool'!A447&amp;","&amp;'4a Interface to NNB-R-Tool'!B447&amp;","&amp;'4a Interface to NNB-R-Tool'!C447&amp;","&amp;'4a Interface to NNB-R-Tool'!D447&amp;","&amp;'4a Interface to NNB-R-Tool'!E447&amp;","&amp;'4a Interface to NNB-R-Tool'!F447&amp;"0101-"&amp;'4a Interface to NNB-R-Tool'!F447&amp;"1231"&amp;","&amp;'4a Interface to NNB-R-Tool'!G447&amp;","&amp;'4a Interface to NNB-R-Tool'!H447&amp;","&amp;'4a Interface to NNB-R-Tool'!I447&amp;","&amp;'4a Interface to NNB-R-Tool'!J447</f>
        <v>AG.SM,MP.OP,Crop products for industrial use,Nmix,0.8,20220101-20221231,text,useful output,Germany,AG.SM-MP.OP-Crop products for industrial use</v>
      </c>
    </row>
    <row r="448" spans="1:1" x14ac:dyDescent="0.25">
      <c r="A448" s="12" t="str">
        <f>'4a Interface to NNB-R-Tool'!A448&amp;","&amp;'4a Interface to NNB-R-Tool'!B448&amp;","&amp;'4a Interface to NNB-R-Tool'!C448&amp;","&amp;'4a Interface to NNB-R-Tool'!D448&amp;","&amp;'4a Interface to NNB-R-Tool'!E448&amp;","&amp;'4a Interface to NNB-R-Tool'!F448&amp;"0101-"&amp;'4a Interface to NNB-R-Tool'!F448&amp;"1231"&amp;","&amp;'4a Interface to NNB-R-Tool'!G448&amp;","&amp;'4a Interface to NNB-R-Tool'!H448&amp;","&amp;'4a Interface to NNB-R-Tool'!I448&amp;","&amp;'4a Interface to NNB-R-Tool'!J448</f>
        <v>AG.SM,AG.MM,Fodder crops,Nmix,0.8,20220101-20221231,text,useful output,Germany,AG.SM-AG.MM-Fodder crops</v>
      </c>
    </row>
    <row r="449" spans="1:1" x14ac:dyDescent="0.25">
      <c r="A449" s="12" t="str">
        <f>'4a Interface to NNB-R-Tool'!A449&amp;","&amp;'4a Interface to NNB-R-Tool'!B449&amp;","&amp;'4a Interface to NNB-R-Tool'!C449&amp;","&amp;'4a Interface to NNB-R-Tool'!D449&amp;","&amp;'4a Interface to NNB-R-Tool'!E449&amp;","&amp;'4a Interface to NNB-R-Tool'!F449&amp;"0101-"&amp;'4a Interface to NNB-R-Tool'!F449&amp;"1231"&amp;","&amp;'4a Interface to NNB-R-Tool'!G449&amp;","&amp;'4a Interface to NNB-R-Tool'!H449&amp;","&amp;'4a Interface to NNB-R-Tool'!I449&amp;","&amp;'4a Interface to NNB-R-Tool'!J449</f>
        <v>AG.SM,AG.BC,Farm crops substrate,Nmix,0.8,20220101-20221231,text,useful output,Germany,AG.SM-AG.BC-Farm crops substrate</v>
      </c>
    </row>
    <row r="450" spans="1:1" x14ac:dyDescent="0.25">
      <c r="A450" s="12" t="str">
        <f>'4a Interface to NNB-R-Tool'!A450&amp;","&amp;'4a Interface to NNB-R-Tool'!B450&amp;","&amp;'4a Interface to NNB-R-Tool'!C450&amp;","&amp;'4a Interface to NNB-R-Tool'!D450&amp;","&amp;'4a Interface to NNB-R-Tool'!E450&amp;","&amp;'4a Interface to NNB-R-Tool'!F450&amp;"0101-"&amp;'4a Interface to NNB-R-Tool'!F450&amp;"1231"&amp;","&amp;'4a Interface to NNB-R-Tool'!G450&amp;","&amp;'4a Interface to NNB-R-Tool'!H450&amp;","&amp;'4a Interface to NNB-R-Tool'!I450&amp;","&amp;'4a Interface to NNB-R-Tool'!J450</f>
        <v>AG.SM,FS.FO,Overland flow,Nmix,0.8,20220101-20221231,text,N wasted,Germany,AG.SM-FS.FO-Overland flow</v>
      </c>
    </row>
    <row r="451" spans="1:1" x14ac:dyDescent="0.25">
      <c r="A451" s="12" t="str">
        <f>'4a Interface to NNB-R-Tool'!A451&amp;","&amp;'4a Interface to NNB-R-Tool'!B451&amp;","&amp;'4a Interface to NNB-R-Tool'!C451&amp;","&amp;'4a Interface to NNB-R-Tool'!D451&amp;","&amp;'4a Interface to NNB-R-Tool'!E451&amp;","&amp;'4a Interface to NNB-R-Tool'!F451&amp;"0101-"&amp;'4a Interface to NNB-R-Tool'!F451&amp;"1231"&amp;","&amp;'4a Interface to NNB-R-Tool'!G451&amp;","&amp;'4a Interface to NNB-R-Tool'!H451&amp;","&amp;'4a Interface to NNB-R-Tool'!I451&amp;","&amp;'4a Interface to NNB-R-Tool'!J451</f>
        <v>AG.SM,FS.OL,Overland flow,Nmix,0.8,20220101-20221231,text,N wasted,Germany,AG.SM-FS.OL-Overland flow</v>
      </c>
    </row>
    <row r="452" spans="1:1" x14ac:dyDescent="0.25">
      <c r="A452" s="12" t="str">
        <f>'4a Interface to NNB-R-Tool'!A452&amp;","&amp;'4a Interface to NNB-R-Tool'!B452&amp;","&amp;'4a Interface to NNB-R-Tool'!C452&amp;","&amp;'4a Interface to NNB-R-Tool'!D452&amp;","&amp;'4a Interface to NNB-R-Tool'!E452&amp;","&amp;'4a Interface to NNB-R-Tool'!F452&amp;"0101-"&amp;'4a Interface to NNB-R-Tool'!F452&amp;"1231"&amp;","&amp;'4a Interface to NNB-R-Tool'!G452&amp;","&amp;'4a Interface to NNB-R-Tool'!H452&amp;","&amp;'4a Interface to NNB-R-Tool'!I452&amp;","&amp;'4a Interface to NNB-R-Tool'!J452</f>
        <v>AG.SM,FS.WL,Overland flow,Nmix,0.8,20220101-20221231,text,N wasted,Germany,AG.SM-FS.WL-Overland flow</v>
      </c>
    </row>
    <row r="453" spans="1:1" x14ac:dyDescent="0.25">
      <c r="A453" s="12" t="str">
        <f>'4a Interface to NNB-R-Tool'!A453&amp;","&amp;'4a Interface to NNB-R-Tool'!B453&amp;","&amp;'4a Interface to NNB-R-Tool'!C453&amp;","&amp;'4a Interface to NNB-R-Tool'!D453&amp;","&amp;'4a Interface to NNB-R-Tool'!E453&amp;","&amp;'4a Interface to NNB-R-Tool'!F453&amp;"0101-"&amp;'4a Interface to NNB-R-Tool'!F453&amp;"1231"&amp;","&amp;'4a Interface to NNB-R-Tool'!G453&amp;","&amp;'4a Interface to NNB-R-Tool'!H453&amp;","&amp;'4a Interface to NNB-R-Tool'!I453&amp;","&amp;'4a Interface to NNB-R-Tool'!J453</f>
        <v>AG.SM,AT.AT,Emissions,NH3,0.8,20220101-20221231,text,N wasted,Germany,AG.SM-AT.AT-Emissions</v>
      </c>
    </row>
    <row r="454" spans="1:1" x14ac:dyDescent="0.25">
      <c r="A454" s="12" t="str">
        <f>'4a Interface to NNB-R-Tool'!A454&amp;","&amp;'4a Interface to NNB-R-Tool'!B454&amp;","&amp;'4a Interface to NNB-R-Tool'!C454&amp;","&amp;'4a Interface to NNB-R-Tool'!D454&amp;","&amp;'4a Interface to NNB-R-Tool'!E454&amp;","&amp;'4a Interface to NNB-R-Tool'!F454&amp;"0101-"&amp;'4a Interface to NNB-R-Tool'!F454&amp;"1231"&amp;","&amp;'4a Interface to NNB-R-Tool'!G454&amp;","&amp;'4a Interface to NNB-R-Tool'!H454&amp;","&amp;'4a Interface to NNB-R-Tool'!I454&amp;","&amp;'4a Interface to NNB-R-Tool'!J454</f>
        <v>AG.SM,AT.AT,Emissions,N2O,0.8,20220101-20221231,text,N wasted,Germany,AG.SM-AT.AT-Emissions</v>
      </c>
    </row>
    <row r="455" spans="1:1" x14ac:dyDescent="0.25">
      <c r="A455" s="12" t="str">
        <f>'4a Interface to NNB-R-Tool'!A455&amp;","&amp;'4a Interface to NNB-R-Tool'!B455&amp;","&amp;'4a Interface to NNB-R-Tool'!C455&amp;","&amp;'4a Interface to NNB-R-Tool'!D455&amp;","&amp;'4a Interface to NNB-R-Tool'!E455&amp;","&amp;'4a Interface to NNB-R-Tool'!F455&amp;"0101-"&amp;'4a Interface to NNB-R-Tool'!F455&amp;"1231"&amp;","&amp;'4a Interface to NNB-R-Tool'!G455&amp;","&amp;'4a Interface to NNB-R-Tool'!H455&amp;","&amp;'4a Interface to NNB-R-Tool'!I455&amp;","&amp;'4a Interface to NNB-R-Tool'!J455</f>
        <v>AG.SM,AT.AT,Emissions,NOx,0.8,20220101-20221231,text,N wasted,Germany,AG.SM-AT.AT-Emissions</v>
      </c>
    </row>
    <row r="456" spans="1:1" x14ac:dyDescent="0.25">
      <c r="A456" s="12" t="str">
        <f>'4a Interface to NNB-R-Tool'!A456&amp;","&amp;'4a Interface to NNB-R-Tool'!B456&amp;","&amp;'4a Interface to NNB-R-Tool'!C456&amp;","&amp;'4a Interface to NNB-R-Tool'!D456&amp;","&amp;'4a Interface to NNB-R-Tool'!E456&amp;","&amp;'4a Interface to NNB-R-Tool'!F456&amp;"0101-"&amp;'4a Interface to NNB-R-Tool'!F456&amp;"1231"&amp;","&amp;'4a Interface to NNB-R-Tool'!G456&amp;","&amp;'4a Interface to NNB-R-Tool'!H456&amp;","&amp;'4a Interface to NNB-R-Tool'!I456&amp;","&amp;'4a Interface to NNB-R-Tool'!J456</f>
        <v>AG.SM,AT.AT,Emissions,N2,0.8,20220101-20221231,text,N wasted,Germany,AG.SM-AT.AT-Emissions</v>
      </c>
    </row>
    <row r="457" spans="1:1" x14ac:dyDescent="0.25">
      <c r="A457" s="12" t="str">
        <f>'4a Interface to NNB-R-Tool'!A457&amp;","&amp;'4a Interface to NNB-R-Tool'!B457&amp;","&amp;'4a Interface to NNB-R-Tool'!C457&amp;","&amp;'4a Interface to NNB-R-Tool'!D457&amp;","&amp;'4a Interface to NNB-R-Tool'!E457&amp;","&amp;'4a Interface to NNB-R-Tool'!F457&amp;"0101-"&amp;'4a Interface to NNB-R-Tool'!F457&amp;"1231"&amp;","&amp;'4a Interface to NNB-R-Tool'!G457&amp;","&amp;'4a Interface to NNB-R-Tool'!H457&amp;","&amp;'4a Interface to NNB-R-Tool'!I457&amp;","&amp;'4a Interface to NNB-R-Tool'!J457</f>
        <v>AG.SM,HY.GW,Leaching,Nmix,0.8,20220101-20221231,text,N wasted,Germany,AG.SM-HY.GW-Leaching</v>
      </c>
    </row>
    <row r="458" spans="1:1" x14ac:dyDescent="0.25">
      <c r="A458" s="12" t="str">
        <f>'4a Interface to NNB-R-Tool'!A458&amp;","&amp;'4a Interface to NNB-R-Tool'!B458&amp;","&amp;'4a Interface to NNB-R-Tool'!C458&amp;","&amp;'4a Interface to NNB-R-Tool'!D458&amp;","&amp;'4a Interface to NNB-R-Tool'!E458&amp;","&amp;'4a Interface to NNB-R-Tool'!F458&amp;"0101-"&amp;'4a Interface to NNB-R-Tool'!F458&amp;"1231"&amp;","&amp;'4a Interface to NNB-R-Tool'!G458&amp;","&amp;'4a Interface to NNB-R-Tool'!H458&amp;","&amp;'4a Interface to NNB-R-Tool'!I458&amp;","&amp;'4a Interface to NNB-R-Tool'!J458</f>
        <v>AG.SM,HY.SW,Overland flow,Nmix,0.8,20220101-20221231,text,N wasted,Germany,AG.SM-HY.SW-Overland flow</v>
      </c>
    </row>
    <row r="459" spans="1:1" x14ac:dyDescent="0.25">
      <c r="A459" s="12" t="str">
        <f>'4a Interface to NNB-R-Tool'!A459&amp;","&amp;'4a Interface to NNB-R-Tool'!B459&amp;","&amp;'4a Interface to NNB-R-Tool'!C459&amp;","&amp;'4a Interface to NNB-R-Tool'!D459&amp;","&amp;'4a Interface to NNB-R-Tool'!E459&amp;","&amp;'4a Interface to NNB-R-Tool'!F459&amp;"0101-"&amp;'4a Interface to NNB-R-Tool'!F459&amp;"1231"&amp;","&amp;'4a Interface to NNB-R-Tool'!G459&amp;","&amp;'4a Interface to NNB-R-Tool'!H459&amp;","&amp;'4a Interface to NNB-R-Tool'!I459&amp;","&amp;'4a Interface to NNB-R-Tool'!J459</f>
        <v>AG.MM,MP.FP,Animal products,Nmix,0.8,20220101-20221231,text,useful output,Germany,AG.MM-MP.FP-Animal products</v>
      </c>
    </row>
    <row r="460" spans="1:1" x14ac:dyDescent="0.25">
      <c r="A460" s="12" t="str">
        <f>'4a Interface to NNB-R-Tool'!A460&amp;","&amp;'4a Interface to NNB-R-Tool'!B460&amp;","&amp;'4a Interface to NNB-R-Tool'!C460&amp;","&amp;'4a Interface to NNB-R-Tool'!D460&amp;","&amp;'4a Interface to NNB-R-Tool'!E460&amp;","&amp;'4a Interface to NNB-R-Tool'!F460&amp;"0101-"&amp;'4a Interface to NNB-R-Tool'!F460&amp;"1231"&amp;","&amp;'4a Interface to NNB-R-Tool'!G460&amp;","&amp;'4a Interface to NNB-R-Tool'!H460&amp;","&amp;'4a Interface to NNB-R-Tool'!I460&amp;","&amp;'4a Interface to NNB-R-Tool'!J460</f>
        <v>AG.MM,MP.OP,Non-edible animal products,Nmix,0.8,20220101-20221231,text,useful output,Germany,AG.MM-MP.OP-Non-edible animal products</v>
      </c>
    </row>
    <row r="461" spans="1:1" x14ac:dyDescent="0.25">
      <c r="A461" s="12" t="str">
        <f>'4a Interface to NNB-R-Tool'!A461&amp;","&amp;'4a Interface to NNB-R-Tool'!B461&amp;","&amp;'4a Interface to NNB-R-Tool'!C461&amp;","&amp;'4a Interface to NNB-R-Tool'!D461&amp;","&amp;'4a Interface to NNB-R-Tool'!E461&amp;","&amp;'4a Interface to NNB-R-Tool'!F461&amp;"0101-"&amp;'4a Interface to NNB-R-Tool'!F461&amp;"1231"&amp;","&amp;'4a Interface to NNB-R-Tool'!G461&amp;","&amp;'4a Interface to NNB-R-Tool'!H461&amp;","&amp;'4a Interface to NNB-R-Tool'!I461&amp;","&amp;'4a Interface to NNB-R-Tool'!J461</f>
        <v>AG.MM,AG.SM,Manure application,Nmix,0.8,20220101-20221231,text,recycling,Germany,AG.MM-AG.SM-Manure application</v>
      </c>
    </row>
    <row r="462" spans="1:1" x14ac:dyDescent="0.25">
      <c r="A462" s="12" t="str">
        <f>'4a Interface to NNB-R-Tool'!A462&amp;","&amp;'4a Interface to NNB-R-Tool'!B462&amp;","&amp;'4a Interface to NNB-R-Tool'!C462&amp;","&amp;'4a Interface to NNB-R-Tool'!D462&amp;","&amp;'4a Interface to NNB-R-Tool'!E462&amp;","&amp;'4a Interface to NNB-R-Tool'!F462&amp;"0101-"&amp;'4a Interface to NNB-R-Tool'!F462&amp;"1231"&amp;","&amp;'4a Interface to NNB-R-Tool'!G462&amp;","&amp;'4a Interface to NNB-R-Tool'!H462&amp;","&amp;'4a Interface to NNB-R-Tool'!I462&amp;","&amp;'4a Interface to NNB-R-Tool'!J462</f>
        <v>AG.MM,AG.BC,Manure for biofuel production,Nmix,0.8,20220101-20221231,text,recycling,Germany,AG.MM-AG.BC-Manure for biofuel production</v>
      </c>
    </row>
    <row r="463" spans="1:1" x14ac:dyDescent="0.25">
      <c r="A463" s="12" t="str">
        <f>'4a Interface to NNB-R-Tool'!A463&amp;","&amp;'4a Interface to NNB-R-Tool'!B463&amp;","&amp;'4a Interface to NNB-R-Tool'!C463&amp;","&amp;'4a Interface to NNB-R-Tool'!D463&amp;","&amp;'4a Interface to NNB-R-Tool'!E463&amp;","&amp;'4a Interface to NNB-R-Tool'!F463&amp;"0101-"&amp;'4a Interface to NNB-R-Tool'!F463&amp;"1231"&amp;","&amp;'4a Interface to NNB-R-Tool'!G463&amp;","&amp;'4a Interface to NNB-R-Tool'!H463&amp;","&amp;'4a Interface to NNB-R-Tool'!I463&amp;","&amp;'4a Interface to NNB-R-Tool'!J463</f>
        <v>AG.MM,AT.AT,Emissions,NH3,0.8,20220101-20221231,text,N wasted,Germany,AG.MM-AT.AT-Emissions</v>
      </c>
    </row>
    <row r="464" spans="1:1" x14ac:dyDescent="0.25">
      <c r="A464" s="12" t="str">
        <f>'4a Interface to NNB-R-Tool'!A464&amp;","&amp;'4a Interface to NNB-R-Tool'!B464&amp;","&amp;'4a Interface to NNB-R-Tool'!C464&amp;","&amp;'4a Interface to NNB-R-Tool'!D464&amp;","&amp;'4a Interface to NNB-R-Tool'!E464&amp;","&amp;'4a Interface to NNB-R-Tool'!F464&amp;"0101-"&amp;'4a Interface to NNB-R-Tool'!F464&amp;"1231"&amp;","&amp;'4a Interface to NNB-R-Tool'!G464&amp;","&amp;'4a Interface to NNB-R-Tool'!H464&amp;","&amp;'4a Interface to NNB-R-Tool'!I464&amp;","&amp;'4a Interface to NNB-R-Tool'!J464</f>
        <v>AG.MM,AT.AT,Emissions,N2O,0.8,20220101-20221231,text,N wasted,Germany,AG.MM-AT.AT-Emissions</v>
      </c>
    </row>
    <row r="465" spans="1:1" x14ac:dyDescent="0.25">
      <c r="A465" s="12" t="str">
        <f>'4a Interface to NNB-R-Tool'!A465&amp;","&amp;'4a Interface to NNB-R-Tool'!B465&amp;","&amp;'4a Interface to NNB-R-Tool'!C465&amp;","&amp;'4a Interface to NNB-R-Tool'!D465&amp;","&amp;'4a Interface to NNB-R-Tool'!E465&amp;","&amp;'4a Interface to NNB-R-Tool'!F465&amp;"0101-"&amp;'4a Interface to NNB-R-Tool'!F465&amp;"1231"&amp;","&amp;'4a Interface to NNB-R-Tool'!G465&amp;","&amp;'4a Interface to NNB-R-Tool'!H465&amp;","&amp;'4a Interface to NNB-R-Tool'!I465&amp;","&amp;'4a Interface to NNB-R-Tool'!J465</f>
        <v>AG.MM,AT.AT,Emissions,NOx,0.8,20220101-20221231,text,N wasted,Germany,AG.MM-AT.AT-Emissions</v>
      </c>
    </row>
    <row r="466" spans="1:1" x14ac:dyDescent="0.25">
      <c r="A466" s="12" t="str">
        <f>'4a Interface to NNB-R-Tool'!A466&amp;","&amp;'4a Interface to NNB-R-Tool'!B466&amp;","&amp;'4a Interface to NNB-R-Tool'!C466&amp;","&amp;'4a Interface to NNB-R-Tool'!D466&amp;","&amp;'4a Interface to NNB-R-Tool'!E466&amp;","&amp;'4a Interface to NNB-R-Tool'!F466&amp;"0101-"&amp;'4a Interface to NNB-R-Tool'!F466&amp;"1231"&amp;","&amp;'4a Interface to NNB-R-Tool'!G466&amp;","&amp;'4a Interface to NNB-R-Tool'!H466&amp;","&amp;'4a Interface to NNB-R-Tool'!I466&amp;","&amp;'4a Interface to NNB-R-Tool'!J466</f>
        <v>AG.MM,HY.GW,Leaching,Nmix,0.8,20220101-20221231,text,N wasted,Germany,AG.MM-HY.GW-Leaching</v>
      </c>
    </row>
    <row r="467" spans="1:1" x14ac:dyDescent="0.25">
      <c r="A467" s="12" t="str">
        <f>'4a Interface to NNB-R-Tool'!A467&amp;","&amp;'4a Interface to NNB-R-Tool'!B467&amp;","&amp;'4a Interface to NNB-R-Tool'!C467&amp;","&amp;'4a Interface to NNB-R-Tool'!D467&amp;","&amp;'4a Interface to NNB-R-Tool'!E467&amp;","&amp;'4a Interface to NNB-R-Tool'!F467&amp;"0101-"&amp;'4a Interface to NNB-R-Tool'!F467&amp;"1231"&amp;","&amp;'4a Interface to NNB-R-Tool'!G467&amp;","&amp;'4a Interface to NNB-R-Tool'!H467&amp;","&amp;'4a Interface to NNB-R-Tool'!I467&amp;","&amp;'4a Interface to NNB-R-Tool'!J467</f>
        <v>AG.MM,RW.RW,Live animal export,Nmix,0.8,20220101-20221231,text,useful output,Germany,AG.MM-RW.RW-Live animal export</v>
      </c>
    </row>
    <row r="468" spans="1:1" x14ac:dyDescent="0.25">
      <c r="A468" s="12" t="str">
        <f>'4a Interface to NNB-R-Tool'!A468&amp;","&amp;'4a Interface to NNB-R-Tool'!B468&amp;","&amp;'4a Interface to NNB-R-Tool'!C468&amp;","&amp;'4a Interface to NNB-R-Tool'!D468&amp;","&amp;'4a Interface to NNB-R-Tool'!E468&amp;","&amp;'4a Interface to NNB-R-Tool'!F468&amp;"0101-"&amp;'4a Interface to NNB-R-Tool'!F468&amp;"1231"&amp;","&amp;'4a Interface to NNB-R-Tool'!G468&amp;","&amp;'4a Interface to NNB-R-Tool'!H468&amp;","&amp;'4a Interface to NNB-R-Tool'!I468&amp;","&amp;'4a Interface to NNB-R-Tool'!J468</f>
        <v>AG.MM,RW.RW,Manure export,Nmix,0.8,20220101-20221231,text,N wasted,Germany,AG.MM-RW.RW-Manure export</v>
      </c>
    </row>
    <row r="469" spans="1:1" x14ac:dyDescent="0.25">
      <c r="A469" s="12" t="str">
        <f>'4a Interface to NNB-R-Tool'!A469&amp;","&amp;'4a Interface to NNB-R-Tool'!B469&amp;","&amp;'4a Interface to NNB-R-Tool'!C469&amp;","&amp;'4a Interface to NNB-R-Tool'!D469&amp;","&amp;'4a Interface to NNB-R-Tool'!E469&amp;","&amp;'4a Interface to NNB-R-Tool'!F469&amp;"0101-"&amp;'4a Interface to NNB-R-Tool'!F469&amp;"1231"&amp;","&amp;'4a Interface to NNB-R-Tool'!G469&amp;","&amp;'4a Interface to NNB-R-Tool'!H469&amp;","&amp;'4a Interface to NNB-R-Tool'!I469&amp;","&amp;'4a Interface to NNB-R-Tool'!J469</f>
        <v>AG.BC,EF.IC,Biofuels,Nmix,0.8,20220101-20221231,text,useful output,Germany,AG.BC-EF.IC-Biofuels</v>
      </c>
    </row>
    <row r="470" spans="1:1" x14ac:dyDescent="0.25">
      <c r="A470" s="12" t="str">
        <f>'4a Interface to NNB-R-Tool'!A470&amp;","&amp;'4a Interface to NNB-R-Tool'!B470&amp;","&amp;'4a Interface to NNB-R-Tool'!C470&amp;","&amp;'4a Interface to NNB-R-Tool'!D470&amp;","&amp;'4a Interface to NNB-R-Tool'!E470&amp;","&amp;'4a Interface to NNB-R-Tool'!F470&amp;"0101-"&amp;'4a Interface to NNB-R-Tool'!F470&amp;"1231"&amp;","&amp;'4a Interface to NNB-R-Tool'!G470&amp;","&amp;'4a Interface to NNB-R-Tool'!H470&amp;","&amp;'4a Interface to NNB-R-Tool'!I470&amp;","&amp;'4a Interface to NNB-R-Tool'!J470</f>
        <v>AG.BC,EF.TR,Biofuels,Nmix,0.8,20220101-20221231,text,useful output,Germany,AG.BC-EF.TR-Biofuels</v>
      </c>
    </row>
    <row r="471" spans="1:1" x14ac:dyDescent="0.25">
      <c r="A471" s="12" t="str">
        <f>'4a Interface to NNB-R-Tool'!A471&amp;","&amp;'4a Interface to NNB-R-Tool'!B471&amp;","&amp;'4a Interface to NNB-R-Tool'!C471&amp;","&amp;'4a Interface to NNB-R-Tool'!D471&amp;","&amp;'4a Interface to NNB-R-Tool'!E471&amp;","&amp;'4a Interface to NNB-R-Tool'!F471&amp;"0101-"&amp;'4a Interface to NNB-R-Tool'!F471&amp;"1231"&amp;","&amp;'4a Interface to NNB-R-Tool'!G471&amp;","&amp;'4a Interface to NNB-R-Tool'!H471&amp;","&amp;'4a Interface to NNB-R-Tool'!I471&amp;","&amp;'4a Interface to NNB-R-Tool'!J471</f>
        <v>AG.BC,EF.OE,Biofuels,Nmix,0.8,20220101-20221231,text,useful output,Germany,AG.BC-EF.OE-Biofuels</v>
      </c>
    </row>
    <row r="472" spans="1:1" x14ac:dyDescent="0.25">
      <c r="A472" s="12" t="str">
        <f>'4a Interface to NNB-R-Tool'!A472&amp;","&amp;'4a Interface to NNB-R-Tool'!B472&amp;","&amp;'4a Interface to NNB-R-Tool'!C472&amp;","&amp;'4a Interface to NNB-R-Tool'!D472&amp;","&amp;'4a Interface to NNB-R-Tool'!E472&amp;","&amp;'4a Interface to NNB-R-Tool'!F472&amp;"0101-"&amp;'4a Interface to NNB-R-Tool'!F472&amp;"1231"&amp;","&amp;'4a Interface to NNB-R-Tool'!G472&amp;","&amp;'4a Interface to NNB-R-Tool'!H472&amp;","&amp;'4a Interface to NNB-R-Tool'!I472&amp;","&amp;'4a Interface to NNB-R-Tool'!J472</f>
        <v>AG.BC,AG.SM,Digestate fertilizer,Nmix,0.8,20220101-20221231,text,recycling,Germany,AG.BC-AG.SM-Digestate fertilizer</v>
      </c>
    </row>
    <row r="473" spans="1:1" x14ac:dyDescent="0.25">
      <c r="A473" s="12" t="str">
        <f>'4a Interface to NNB-R-Tool'!A473&amp;","&amp;'4a Interface to NNB-R-Tool'!B473&amp;","&amp;'4a Interface to NNB-R-Tool'!C473&amp;","&amp;'4a Interface to NNB-R-Tool'!D473&amp;","&amp;'4a Interface to NNB-R-Tool'!E473&amp;","&amp;'4a Interface to NNB-R-Tool'!F473&amp;"0101-"&amp;'4a Interface to NNB-R-Tool'!F473&amp;"1231"&amp;","&amp;'4a Interface to NNB-R-Tool'!G473&amp;","&amp;'4a Interface to NNB-R-Tool'!H473&amp;","&amp;'4a Interface to NNB-R-Tool'!I473&amp;","&amp;'4a Interface to NNB-R-Tool'!J473</f>
        <v>AG.BC,AG.SM,Compost for agriculture,Nmix,0.8,20220101-20221231,text,recycling,Germany,AG.BC-AG.SM-Compost for agriculture</v>
      </c>
    </row>
    <row r="474" spans="1:1" x14ac:dyDescent="0.25">
      <c r="A474" s="12" t="str">
        <f>'4a Interface to NNB-R-Tool'!A474&amp;","&amp;'4a Interface to NNB-R-Tool'!B474&amp;","&amp;'4a Interface to NNB-R-Tool'!C474&amp;","&amp;'4a Interface to NNB-R-Tool'!D474&amp;","&amp;'4a Interface to NNB-R-Tool'!E474&amp;","&amp;'4a Interface to NNB-R-Tool'!F474&amp;"0101-"&amp;'4a Interface to NNB-R-Tool'!F474&amp;"1231"&amp;","&amp;'4a Interface to NNB-R-Tool'!G474&amp;","&amp;'4a Interface to NNB-R-Tool'!H474&amp;","&amp;'4a Interface to NNB-R-Tool'!I474&amp;","&amp;'4a Interface to NNB-R-Tool'!J474</f>
        <v>AG.BC,AG.MM,Biofuels production residues,Nmix,0.8,20220101-20221231,text,recycling,Germany,AG.BC-AG.MM-Biofuels production residues</v>
      </c>
    </row>
    <row r="475" spans="1:1" x14ac:dyDescent="0.25">
      <c r="A475" s="12" t="str">
        <f>'4a Interface to NNB-R-Tool'!A475&amp;","&amp;'4a Interface to NNB-R-Tool'!B475&amp;","&amp;'4a Interface to NNB-R-Tool'!C475&amp;","&amp;'4a Interface to NNB-R-Tool'!D475&amp;","&amp;'4a Interface to NNB-R-Tool'!E475&amp;","&amp;'4a Interface to NNB-R-Tool'!F475&amp;"0101-"&amp;'4a Interface to NNB-R-Tool'!F475&amp;"1231"&amp;","&amp;'4a Interface to NNB-R-Tool'!G475&amp;","&amp;'4a Interface to NNB-R-Tool'!H475&amp;","&amp;'4a Interface to NNB-R-Tool'!I475&amp;","&amp;'4a Interface to NNB-R-Tool'!J475</f>
        <v>AG.BC,PR.WW,Wastewater,Nmix,0.8,20220101-20221231,text,N wasted,Germany,AG.BC-PR.WW-Wastewater</v>
      </c>
    </row>
    <row r="476" spans="1:1" x14ac:dyDescent="0.25">
      <c r="A476" s="12" t="str">
        <f>'4a Interface to NNB-R-Tool'!A476&amp;","&amp;'4a Interface to NNB-R-Tool'!B476&amp;","&amp;'4a Interface to NNB-R-Tool'!C476&amp;","&amp;'4a Interface to NNB-R-Tool'!D476&amp;","&amp;'4a Interface to NNB-R-Tool'!E476&amp;","&amp;'4a Interface to NNB-R-Tool'!F476&amp;"0101-"&amp;'4a Interface to NNB-R-Tool'!F476&amp;"1231"&amp;","&amp;'4a Interface to NNB-R-Tool'!G476&amp;","&amp;'4a Interface to NNB-R-Tool'!H476&amp;","&amp;'4a Interface to NNB-R-Tool'!I476&amp;","&amp;'4a Interface to NNB-R-Tool'!J476</f>
        <v>AG.BC,HS.HS,Compost for private gardens,Nmix,0.8,20220101-20221231,text,recycling,Germany,AG.BC-HS.HS-Compost for private gardens</v>
      </c>
    </row>
    <row r="477" spans="1:1" x14ac:dyDescent="0.25">
      <c r="A477" s="12" t="str">
        <f>'4a Interface to NNB-R-Tool'!A477&amp;","&amp;'4a Interface to NNB-R-Tool'!B477&amp;","&amp;'4a Interface to NNB-R-Tool'!C477&amp;","&amp;'4a Interface to NNB-R-Tool'!D477&amp;","&amp;'4a Interface to NNB-R-Tool'!E477&amp;","&amp;'4a Interface to NNB-R-Tool'!F477&amp;"0101-"&amp;'4a Interface to NNB-R-Tool'!F477&amp;"1231"&amp;","&amp;'4a Interface to NNB-R-Tool'!G477&amp;","&amp;'4a Interface to NNB-R-Tool'!H477&amp;","&amp;'4a Interface to NNB-R-Tool'!I477&amp;","&amp;'4a Interface to NNB-R-Tool'!J477</f>
        <v>AG.BC,AT.AT,Emissions,NOx,0.8,20220101-20221231,text,N wasted,Germany,AG.BC-AT.AT-Emissions</v>
      </c>
    </row>
    <row r="478" spans="1:1" x14ac:dyDescent="0.25">
      <c r="A478" s="12" t="str">
        <f>'4a Interface to NNB-R-Tool'!A478&amp;","&amp;'4a Interface to NNB-R-Tool'!B478&amp;","&amp;'4a Interface to NNB-R-Tool'!C478&amp;","&amp;'4a Interface to NNB-R-Tool'!D478&amp;","&amp;'4a Interface to NNB-R-Tool'!E478&amp;","&amp;'4a Interface to NNB-R-Tool'!F478&amp;"0101-"&amp;'4a Interface to NNB-R-Tool'!F478&amp;"1231"&amp;","&amp;'4a Interface to NNB-R-Tool'!G478&amp;","&amp;'4a Interface to NNB-R-Tool'!H478&amp;","&amp;'4a Interface to NNB-R-Tool'!I478&amp;","&amp;'4a Interface to NNB-R-Tool'!J478</f>
        <v>AG.BC,AT.AT,Emissions,N2O,0.8,20220101-20221231,text,N wasted,Germany,AG.BC-AT.AT-Emissions</v>
      </c>
    </row>
    <row r="479" spans="1:1" x14ac:dyDescent="0.25">
      <c r="A479" s="12" t="str">
        <f>'4a Interface to NNB-R-Tool'!A479&amp;","&amp;'4a Interface to NNB-R-Tool'!B479&amp;","&amp;'4a Interface to NNB-R-Tool'!C479&amp;","&amp;'4a Interface to NNB-R-Tool'!D479&amp;","&amp;'4a Interface to NNB-R-Tool'!E479&amp;","&amp;'4a Interface to NNB-R-Tool'!F479&amp;"0101-"&amp;'4a Interface to NNB-R-Tool'!F479&amp;"1231"&amp;","&amp;'4a Interface to NNB-R-Tool'!G479&amp;","&amp;'4a Interface to NNB-R-Tool'!H479&amp;","&amp;'4a Interface to NNB-R-Tool'!I479&amp;","&amp;'4a Interface to NNB-R-Tool'!J479</f>
        <v>AG.BC,AT.AT,Emissions,NH3,0.8,20220101-20221231,text,N wasted,Germany,AG.BC-AT.AT-Emissions</v>
      </c>
    </row>
    <row r="480" spans="1:1" x14ac:dyDescent="0.25">
      <c r="A480" s="12" t="str">
        <f>'4a Interface to NNB-R-Tool'!A480&amp;","&amp;'4a Interface to NNB-R-Tool'!B480&amp;","&amp;'4a Interface to NNB-R-Tool'!C480&amp;","&amp;'4a Interface to NNB-R-Tool'!D480&amp;","&amp;'4a Interface to NNB-R-Tool'!E480&amp;","&amp;'4a Interface to NNB-R-Tool'!F480&amp;"0101-"&amp;'4a Interface to NNB-R-Tool'!F480&amp;"1231"&amp;","&amp;'4a Interface to NNB-R-Tool'!G480&amp;","&amp;'4a Interface to NNB-R-Tool'!H480&amp;","&amp;'4a Interface to NNB-R-Tool'!I480&amp;","&amp;'4a Interface to NNB-R-Tool'!J480</f>
        <v>FS.FO,AT.AT,Emissions,N2,0.8,20220101-20221231,text,N wasted,Germany,FS.FO-AT.AT-Emissions</v>
      </c>
    </row>
    <row r="481" spans="1:1" x14ac:dyDescent="0.25">
      <c r="A481" s="12" t="str">
        <f>'4a Interface to NNB-R-Tool'!A481&amp;","&amp;'4a Interface to NNB-R-Tool'!B481&amp;","&amp;'4a Interface to NNB-R-Tool'!C481&amp;","&amp;'4a Interface to NNB-R-Tool'!D481&amp;","&amp;'4a Interface to NNB-R-Tool'!E481&amp;","&amp;'4a Interface to NNB-R-Tool'!F481&amp;"0101-"&amp;'4a Interface to NNB-R-Tool'!F481&amp;"1231"&amp;","&amp;'4a Interface to NNB-R-Tool'!G481&amp;","&amp;'4a Interface to NNB-R-Tool'!H481&amp;","&amp;'4a Interface to NNB-R-Tool'!I481&amp;","&amp;'4a Interface to NNB-R-Tool'!J481</f>
        <v>FS.FO,AT.AT,Emissions,N2O,0.8,20220101-20221231,text,N wasted,Germany,FS.FO-AT.AT-Emissions</v>
      </c>
    </row>
    <row r="482" spans="1:1" x14ac:dyDescent="0.25">
      <c r="A482" s="12" t="str">
        <f>'4a Interface to NNB-R-Tool'!A482&amp;","&amp;'4a Interface to NNB-R-Tool'!B482&amp;","&amp;'4a Interface to NNB-R-Tool'!C482&amp;","&amp;'4a Interface to NNB-R-Tool'!D482&amp;","&amp;'4a Interface to NNB-R-Tool'!E482&amp;","&amp;'4a Interface to NNB-R-Tool'!F482&amp;"0101-"&amp;'4a Interface to NNB-R-Tool'!F482&amp;"1231"&amp;","&amp;'4a Interface to NNB-R-Tool'!G482&amp;","&amp;'4a Interface to NNB-R-Tool'!H482&amp;","&amp;'4a Interface to NNB-R-Tool'!I482&amp;","&amp;'4a Interface to NNB-R-Tool'!J482</f>
        <v>FS.FO,AT.AT,Emissions,NOx,0.8,20220101-20221231,text,N wasted,Germany,FS.FO-AT.AT-Emissions</v>
      </c>
    </row>
    <row r="483" spans="1:1" x14ac:dyDescent="0.25">
      <c r="A483" s="12" t="str">
        <f>'4a Interface to NNB-R-Tool'!A483&amp;","&amp;'4a Interface to NNB-R-Tool'!B483&amp;","&amp;'4a Interface to NNB-R-Tool'!C483&amp;","&amp;'4a Interface to NNB-R-Tool'!D483&amp;","&amp;'4a Interface to NNB-R-Tool'!E483&amp;","&amp;'4a Interface to NNB-R-Tool'!F483&amp;"0101-"&amp;'4a Interface to NNB-R-Tool'!F483&amp;"1231"&amp;","&amp;'4a Interface to NNB-R-Tool'!G483&amp;","&amp;'4a Interface to NNB-R-Tool'!H483&amp;","&amp;'4a Interface to NNB-R-Tool'!I483&amp;","&amp;'4a Interface to NNB-R-Tool'!J483</f>
        <v>FS.FO,HY.GW,Leaching,Nmix,0.8,20220101-20221231,text,N wasted,Germany,FS.FO-HY.GW-Leaching</v>
      </c>
    </row>
    <row r="484" spans="1:1" x14ac:dyDescent="0.25">
      <c r="A484" s="12" t="str">
        <f>'4a Interface to NNB-R-Tool'!A484&amp;","&amp;'4a Interface to NNB-R-Tool'!B484&amp;","&amp;'4a Interface to NNB-R-Tool'!C484&amp;","&amp;'4a Interface to NNB-R-Tool'!D484&amp;","&amp;'4a Interface to NNB-R-Tool'!E484&amp;","&amp;'4a Interface to NNB-R-Tool'!F484&amp;"0101-"&amp;'4a Interface to NNB-R-Tool'!F484&amp;"1231"&amp;","&amp;'4a Interface to NNB-R-Tool'!G484&amp;","&amp;'4a Interface to NNB-R-Tool'!H484&amp;","&amp;'4a Interface to NNB-R-Tool'!I484&amp;","&amp;'4a Interface to NNB-R-Tool'!J484</f>
        <v>FS.FO,MP.OP,Industrial round wood,Nmix,0.8,20220101-20221231,text,useful output,Germany,FS.FO-MP.OP-Industrial round wood</v>
      </c>
    </row>
    <row r="485" spans="1:1" x14ac:dyDescent="0.25">
      <c r="A485" s="12" t="str">
        <f>'4a Interface to NNB-R-Tool'!A485&amp;","&amp;'4a Interface to NNB-R-Tool'!B485&amp;","&amp;'4a Interface to NNB-R-Tool'!C485&amp;","&amp;'4a Interface to NNB-R-Tool'!D485&amp;","&amp;'4a Interface to NNB-R-Tool'!E485&amp;","&amp;'4a Interface to NNB-R-Tool'!F485&amp;"0101-"&amp;'4a Interface to NNB-R-Tool'!F485&amp;"1231"&amp;","&amp;'4a Interface to NNB-R-Tool'!G485&amp;","&amp;'4a Interface to NNB-R-Tool'!H485&amp;","&amp;'4a Interface to NNB-R-Tool'!I485&amp;","&amp;'4a Interface to NNB-R-Tool'!J485</f>
        <v>FS.FO,EF.OE,Fuel wood for households,Nmix,0.8,20220101-20221231,text,useful output,Germany,FS.FO-EF.OE-Fuel wood for households</v>
      </c>
    </row>
    <row r="486" spans="1:1" x14ac:dyDescent="0.25">
      <c r="A486" s="12" t="str">
        <f>'4a Interface to NNB-R-Tool'!A486&amp;","&amp;'4a Interface to NNB-R-Tool'!B486&amp;","&amp;'4a Interface to NNB-R-Tool'!C486&amp;","&amp;'4a Interface to NNB-R-Tool'!D486&amp;","&amp;'4a Interface to NNB-R-Tool'!E486&amp;","&amp;'4a Interface to NNB-R-Tool'!F486&amp;"0101-"&amp;'4a Interface to NNB-R-Tool'!F486&amp;"1231"&amp;","&amp;'4a Interface to NNB-R-Tool'!G486&amp;","&amp;'4a Interface to NNB-R-Tool'!H486&amp;","&amp;'4a Interface to NNB-R-Tool'!I486&amp;","&amp;'4a Interface to NNB-R-Tool'!J486</f>
        <v>FS.FO,EF.IC,Fuel wood for industry,Nmix,0.8,20220101-20221231,text,useful output,Germany,FS.FO-EF.IC-Fuel wood for industry</v>
      </c>
    </row>
    <row r="487" spans="1:1" x14ac:dyDescent="0.25">
      <c r="A487" s="12" t="str">
        <f>'4a Interface to NNB-R-Tool'!A487&amp;","&amp;'4a Interface to NNB-R-Tool'!B487&amp;","&amp;'4a Interface to NNB-R-Tool'!C487&amp;","&amp;'4a Interface to NNB-R-Tool'!D487&amp;","&amp;'4a Interface to NNB-R-Tool'!E487&amp;","&amp;'4a Interface to NNB-R-Tool'!F487&amp;"0101-"&amp;'4a Interface to NNB-R-Tool'!F487&amp;"1231"&amp;","&amp;'4a Interface to NNB-R-Tool'!G487&amp;","&amp;'4a Interface to NNB-R-Tool'!H487&amp;","&amp;'4a Interface to NNB-R-Tool'!I487&amp;","&amp;'4a Interface to NNB-R-Tool'!J487</f>
        <v>FS.FO,EF.EC,Fuel wood for co-fired power plants,Nmix,0.8,20220101-20221231,text,useful output,Germany,FS.FO-EF.EC-Fuel wood for co-fired power plants</v>
      </c>
    </row>
    <row r="488" spans="1:1" x14ac:dyDescent="0.25">
      <c r="A488" s="12" t="str">
        <f>'4a Interface to NNB-R-Tool'!A488&amp;","&amp;'4a Interface to NNB-R-Tool'!B488&amp;","&amp;'4a Interface to NNB-R-Tool'!C488&amp;","&amp;'4a Interface to NNB-R-Tool'!D488&amp;","&amp;'4a Interface to NNB-R-Tool'!E488&amp;","&amp;'4a Interface to NNB-R-Tool'!F488&amp;"0101-"&amp;'4a Interface to NNB-R-Tool'!F488&amp;"1231"&amp;","&amp;'4a Interface to NNB-R-Tool'!G488&amp;","&amp;'4a Interface to NNB-R-Tool'!H488&amp;","&amp;'4a Interface to NNB-R-Tool'!I488&amp;","&amp;'4a Interface to NNB-R-Tool'!J488</f>
        <v>FS.OL,AT.AT,Emissions,N2,0.8,20220101-20221231,text,N wasted,Germany,FS.OL-AT.AT-Emissions</v>
      </c>
    </row>
    <row r="489" spans="1:1" x14ac:dyDescent="0.25">
      <c r="A489" s="12" t="str">
        <f>'4a Interface to NNB-R-Tool'!A489&amp;","&amp;'4a Interface to NNB-R-Tool'!B489&amp;","&amp;'4a Interface to NNB-R-Tool'!C489&amp;","&amp;'4a Interface to NNB-R-Tool'!D489&amp;","&amp;'4a Interface to NNB-R-Tool'!E489&amp;","&amp;'4a Interface to NNB-R-Tool'!F489&amp;"0101-"&amp;'4a Interface to NNB-R-Tool'!F489&amp;"1231"&amp;","&amp;'4a Interface to NNB-R-Tool'!G489&amp;","&amp;'4a Interface to NNB-R-Tool'!H489&amp;","&amp;'4a Interface to NNB-R-Tool'!I489&amp;","&amp;'4a Interface to NNB-R-Tool'!J489</f>
        <v>FS.OL,AT.AT,Emissions,N2O,0.8,20220101-20221231,text,N wasted,Germany,FS.OL-AT.AT-Emissions</v>
      </c>
    </row>
    <row r="490" spans="1:1" x14ac:dyDescent="0.25">
      <c r="A490" s="12" t="str">
        <f>'4a Interface to NNB-R-Tool'!A490&amp;","&amp;'4a Interface to NNB-R-Tool'!B490&amp;","&amp;'4a Interface to NNB-R-Tool'!C490&amp;","&amp;'4a Interface to NNB-R-Tool'!D490&amp;","&amp;'4a Interface to NNB-R-Tool'!E490&amp;","&amp;'4a Interface to NNB-R-Tool'!F490&amp;"0101-"&amp;'4a Interface to NNB-R-Tool'!F490&amp;"1231"&amp;","&amp;'4a Interface to NNB-R-Tool'!G490&amp;","&amp;'4a Interface to NNB-R-Tool'!H490&amp;","&amp;'4a Interface to NNB-R-Tool'!I490&amp;","&amp;'4a Interface to NNB-R-Tool'!J490</f>
        <v>FS.OL,AT.AT,Emissions,NOx,0.8,20220101-20221231,text,N wasted,Germany,FS.OL-AT.AT-Emissions</v>
      </c>
    </row>
    <row r="491" spans="1:1" x14ac:dyDescent="0.25">
      <c r="A491" s="12" t="str">
        <f>'4a Interface to NNB-R-Tool'!A491&amp;","&amp;'4a Interface to NNB-R-Tool'!B491&amp;","&amp;'4a Interface to NNB-R-Tool'!C491&amp;","&amp;'4a Interface to NNB-R-Tool'!D491&amp;","&amp;'4a Interface to NNB-R-Tool'!E491&amp;","&amp;'4a Interface to NNB-R-Tool'!F491&amp;"0101-"&amp;'4a Interface to NNB-R-Tool'!F491&amp;"1231"&amp;","&amp;'4a Interface to NNB-R-Tool'!G491&amp;","&amp;'4a Interface to NNB-R-Tool'!H491&amp;","&amp;'4a Interface to NNB-R-Tool'!I491&amp;","&amp;'4a Interface to NNB-R-Tool'!J491</f>
        <v>FS.OL,HY.GW,Leaching,Nmix,0.8,20220101-20221231,text,N wasted,Germany,FS.OL-HY.GW-Leaching</v>
      </c>
    </row>
    <row r="492" spans="1:1" x14ac:dyDescent="0.25">
      <c r="A492" s="12" t="str">
        <f>'4a Interface to NNB-R-Tool'!A492&amp;","&amp;'4a Interface to NNB-R-Tool'!B492&amp;","&amp;'4a Interface to NNB-R-Tool'!C492&amp;","&amp;'4a Interface to NNB-R-Tool'!D492&amp;","&amp;'4a Interface to NNB-R-Tool'!E492&amp;","&amp;'4a Interface to NNB-R-Tool'!F492&amp;"0101-"&amp;'4a Interface to NNB-R-Tool'!F492&amp;"1231"&amp;","&amp;'4a Interface to NNB-R-Tool'!G492&amp;","&amp;'4a Interface to NNB-R-Tool'!H492&amp;","&amp;'4a Interface to NNB-R-Tool'!I492&amp;","&amp;'4a Interface to NNB-R-Tool'!J492</f>
        <v>FS.WL,AT.AT,Emissions,N2,0.8,20220101-20221231,text,N wasted,Germany,FS.WL-AT.AT-Emissions</v>
      </c>
    </row>
    <row r="493" spans="1:1" x14ac:dyDescent="0.25">
      <c r="A493" s="12" t="str">
        <f>'4a Interface to NNB-R-Tool'!A493&amp;","&amp;'4a Interface to NNB-R-Tool'!B493&amp;","&amp;'4a Interface to NNB-R-Tool'!C493&amp;","&amp;'4a Interface to NNB-R-Tool'!D493&amp;","&amp;'4a Interface to NNB-R-Tool'!E493&amp;","&amp;'4a Interface to NNB-R-Tool'!F493&amp;"0101-"&amp;'4a Interface to NNB-R-Tool'!F493&amp;"1231"&amp;","&amp;'4a Interface to NNB-R-Tool'!G493&amp;","&amp;'4a Interface to NNB-R-Tool'!H493&amp;","&amp;'4a Interface to NNB-R-Tool'!I493&amp;","&amp;'4a Interface to NNB-R-Tool'!J493</f>
        <v>FS.WL,AT.AT,Emissions,N2O,0.8,20220101-20221231,text,N wasted,Germany,FS.WL-AT.AT-Emissions</v>
      </c>
    </row>
    <row r="494" spans="1:1" x14ac:dyDescent="0.25">
      <c r="A494" s="12" t="str">
        <f>'4a Interface to NNB-R-Tool'!A494&amp;","&amp;'4a Interface to NNB-R-Tool'!B494&amp;","&amp;'4a Interface to NNB-R-Tool'!C494&amp;","&amp;'4a Interface to NNB-R-Tool'!D494&amp;","&amp;'4a Interface to NNB-R-Tool'!E494&amp;","&amp;'4a Interface to NNB-R-Tool'!F494&amp;"0101-"&amp;'4a Interface to NNB-R-Tool'!F494&amp;"1231"&amp;","&amp;'4a Interface to NNB-R-Tool'!G494&amp;","&amp;'4a Interface to NNB-R-Tool'!H494&amp;","&amp;'4a Interface to NNB-R-Tool'!I494&amp;","&amp;'4a Interface to NNB-R-Tool'!J494</f>
        <v>FS.WL,AT.AT,Emissions,NOx,0.8,20220101-20221231,text,N wasted,Germany,FS.WL-AT.AT-Emissions</v>
      </c>
    </row>
    <row r="495" spans="1:1" x14ac:dyDescent="0.25">
      <c r="A495" s="12" t="str">
        <f>'4a Interface to NNB-R-Tool'!A495&amp;","&amp;'4a Interface to NNB-R-Tool'!B495&amp;","&amp;'4a Interface to NNB-R-Tool'!C495&amp;","&amp;'4a Interface to NNB-R-Tool'!D495&amp;","&amp;'4a Interface to NNB-R-Tool'!E495&amp;","&amp;'4a Interface to NNB-R-Tool'!F495&amp;"0101-"&amp;'4a Interface to NNB-R-Tool'!F495&amp;"1231"&amp;","&amp;'4a Interface to NNB-R-Tool'!G495&amp;","&amp;'4a Interface to NNB-R-Tool'!H495&amp;","&amp;'4a Interface to NNB-R-Tool'!I495&amp;","&amp;'4a Interface to NNB-R-Tool'!J495</f>
        <v xml:space="preserve">FS.WL,HY.GW,Leaching ,Nmix,0.8,20220101-20221231,text,N wasted,Germany,FS.WL-HY.GW-Leaching </v>
      </c>
    </row>
    <row r="496" spans="1:1" x14ac:dyDescent="0.25">
      <c r="A496" s="12" t="str">
        <f>'4a Interface to NNB-R-Tool'!A496&amp;","&amp;'4a Interface to NNB-R-Tool'!B496&amp;","&amp;'4a Interface to NNB-R-Tool'!C496&amp;","&amp;'4a Interface to NNB-R-Tool'!D496&amp;","&amp;'4a Interface to NNB-R-Tool'!E496&amp;","&amp;'4a Interface to NNB-R-Tool'!F496&amp;"0101-"&amp;'4a Interface to NNB-R-Tool'!F496&amp;"1231"&amp;","&amp;'4a Interface to NNB-R-Tool'!G496&amp;","&amp;'4a Interface to NNB-R-Tool'!H496&amp;","&amp;'4a Interface to NNB-R-Tool'!I496&amp;","&amp;'4a Interface to NNB-R-Tool'!J496</f>
        <v>PR.SO,EF.IC,Biofuels,Nmix,0.8,20220101-20221231,text,recycling,Germany,PR.SO-EF.IC-Biofuels</v>
      </c>
    </row>
    <row r="497" spans="1:1" x14ac:dyDescent="0.25">
      <c r="A497" s="12" t="str">
        <f>'4a Interface to NNB-R-Tool'!A497&amp;","&amp;'4a Interface to NNB-R-Tool'!B497&amp;","&amp;'4a Interface to NNB-R-Tool'!C497&amp;","&amp;'4a Interface to NNB-R-Tool'!D497&amp;","&amp;'4a Interface to NNB-R-Tool'!E497&amp;","&amp;'4a Interface to NNB-R-Tool'!F497&amp;"0101-"&amp;'4a Interface to NNB-R-Tool'!F497&amp;"1231"&amp;","&amp;'4a Interface to NNB-R-Tool'!G497&amp;","&amp;'4a Interface to NNB-R-Tool'!H497&amp;","&amp;'4a Interface to NNB-R-Tool'!I497&amp;","&amp;'4a Interface to NNB-R-Tool'!J497</f>
        <v>PR.SO,EF.TR,Biofuels,Nmix,0.8,20220101-20221231,text,recycling,Germany,PR.SO-EF.TR-Biofuels</v>
      </c>
    </row>
    <row r="498" spans="1:1" x14ac:dyDescent="0.25">
      <c r="A498" s="12" t="str">
        <f>'4a Interface to NNB-R-Tool'!A498&amp;","&amp;'4a Interface to NNB-R-Tool'!B498&amp;","&amp;'4a Interface to NNB-R-Tool'!C498&amp;","&amp;'4a Interface to NNB-R-Tool'!D498&amp;","&amp;'4a Interface to NNB-R-Tool'!E498&amp;","&amp;'4a Interface to NNB-R-Tool'!F498&amp;"0101-"&amp;'4a Interface to NNB-R-Tool'!F498&amp;"1231"&amp;","&amp;'4a Interface to NNB-R-Tool'!G498&amp;","&amp;'4a Interface to NNB-R-Tool'!H498&amp;","&amp;'4a Interface to NNB-R-Tool'!I498&amp;","&amp;'4a Interface to NNB-R-Tool'!J498</f>
        <v>PR.SO,EF.OE,Biofuels,Nmix,0.8,20220101-20221231,text,recycling,Germany,PR.SO-EF.OE-Biofuels</v>
      </c>
    </row>
    <row r="499" spans="1:1" x14ac:dyDescent="0.25">
      <c r="A499" s="12" t="str">
        <f>'4a Interface to NNB-R-Tool'!A499&amp;","&amp;'4a Interface to NNB-R-Tool'!B499&amp;","&amp;'4a Interface to NNB-R-Tool'!C499&amp;","&amp;'4a Interface to NNB-R-Tool'!D499&amp;","&amp;'4a Interface to NNB-R-Tool'!E499&amp;","&amp;'4a Interface to NNB-R-Tool'!F499&amp;"0101-"&amp;'4a Interface to NNB-R-Tool'!F499&amp;"1231"&amp;","&amp;'4a Interface to NNB-R-Tool'!G499&amp;","&amp;'4a Interface to NNB-R-Tool'!H499&amp;","&amp;'4a Interface to NNB-R-Tool'!I499&amp;","&amp;'4a Interface to NNB-R-Tool'!J499</f>
        <v>PR.SO,AG.SM,Compost for agriculture,Nmix,0.8,20220101-20221231,text,recycling,Germany,PR.SO-AG.SM-Compost for agriculture</v>
      </c>
    </row>
    <row r="500" spans="1:1" x14ac:dyDescent="0.25">
      <c r="A500" s="12" t="str">
        <f>'4a Interface to NNB-R-Tool'!A500&amp;","&amp;'4a Interface to NNB-R-Tool'!B500&amp;","&amp;'4a Interface to NNB-R-Tool'!C500&amp;","&amp;'4a Interface to NNB-R-Tool'!D500&amp;","&amp;'4a Interface to NNB-R-Tool'!E500&amp;","&amp;'4a Interface to NNB-R-Tool'!F500&amp;"0101-"&amp;'4a Interface to NNB-R-Tool'!F500&amp;"1231"&amp;","&amp;'4a Interface to NNB-R-Tool'!G500&amp;","&amp;'4a Interface to NNB-R-Tool'!H500&amp;","&amp;'4a Interface to NNB-R-Tool'!I500&amp;","&amp;'4a Interface to NNB-R-Tool'!J500</f>
        <v>PR.SO,PR.WW,Wastewater from landfills,Nmix,0.8,20220101-20221231,text,N wasted,Germany,PR.SO-PR.WW-Wastewater from landfills</v>
      </c>
    </row>
    <row r="501" spans="1:1" x14ac:dyDescent="0.25">
      <c r="A501" s="12" t="str">
        <f>'4a Interface to NNB-R-Tool'!A501&amp;","&amp;'4a Interface to NNB-R-Tool'!B501&amp;","&amp;'4a Interface to NNB-R-Tool'!C501&amp;","&amp;'4a Interface to NNB-R-Tool'!D501&amp;","&amp;'4a Interface to NNB-R-Tool'!E501&amp;","&amp;'4a Interface to NNB-R-Tool'!F501&amp;"0101-"&amp;'4a Interface to NNB-R-Tool'!F501&amp;"1231"&amp;","&amp;'4a Interface to NNB-R-Tool'!G501&amp;","&amp;'4a Interface to NNB-R-Tool'!H501&amp;","&amp;'4a Interface to NNB-R-Tool'!I501&amp;","&amp;'4a Interface to NNB-R-Tool'!J501</f>
        <v>PR.SO,PR.WW,Biofuels production wastewater,Nmix,0.8,20220101-20221231,text,N wasted,Germany,PR.SO-PR.WW-Biofuels production wastewater</v>
      </c>
    </row>
    <row r="502" spans="1:1" x14ac:dyDescent="0.25">
      <c r="A502" s="12" t="str">
        <f>'4a Interface to NNB-R-Tool'!A502&amp;","&amp;'4a Interface to NNB-R-Tool'!B502&amp;","&amp;'4a Interface to NNB-R-Tool'!C502&amp;","&amp;'4a Interface to NNB-R-Tool'!D502&amp;","&amp;'4a Interface to NNB-R-Tool'!E502&amp;","&amp;'4a Interface to NNB-R-Tool'!F502&amp;"0101-"&amp;'4a Interface to NNB-R-Tool'!F502&amp;"1231"&amp;","&amp;'4a Interface to NNB-R-Tool'!G502&amp;","&amp;'4a Interface to NNB-R-Tool'!H502&amp;","&amp;'4a Interface to NNB-R-Tool'!I502&amp;","&amp;'4a Interface to NNB-R-Tool'!J502</f>
        <v>PR.SO,HS.HS,Compost for private gardens,Nmix,0.8,20220101-20221231,text,recycling,Germany,PR.SO-HS.HS-Compost for private gardens</v>
      </c>
    </row>
    <row r="503" spans="1:1" x14ac:dyDescent="0.25">
      <c r="A503" s="12" t="str">
        <f>'4a Interface to NNB-R-Tool'!A503&amp;","&amp;'4a Interface to NNB-R-Tool'!B503&amp;","&amp;'4a Interface to NNB-R-Tool'!C503&amp;","&amp;'4a Interface to NNB-R-Tool'!D503&amp;","&amp;'4a Interface to NNB-R-Tool'!E503&amp;","&amp;'4a Interface to NNB-R-Tool'!F503&amp;"0101-"&amp;'4a Interface to NNB-R-Tool'!F503&amp;"1231"&amp;","&amp;'4a Interface to NNB-R-Tool'!G503&amp;","&amp;'4a Interface to NNB-R-Tool'!H503&amp;","&amp;'4a Interface to NNB-R-Tool'!I503&amp;","&amp;'4a Interface to NNB-R-Tool'!J503</f>
        <v>PR.SO,AT.AT,Emissions,NH3,0.8,20220101-20221231,text,N wasted,Germany,PR.SO-AT.AT-Emissions</v>
      </c>
    </row>
    <row r="504" spans="1:1" x14ac:dyDescent="0.25">
      <c r="A504" s="12" t="str">
        <f>'4a Interface to NNB-R-Tool'!A504&amp;","&amp;'4a Interface to NNB-R-Tool'!B504&amp;","&amp;'4a Interface to NNB-R-Tool'!C504&amp;","&amp;'4a Interface to NNB-R-Tool'!D504&amp;","&amp;'4a Interface to NNB-R-Tool'!E504&amp;","&amp;'4a Interface to NNB-R-Tool'!F504&amp;"0101-"&amp;'4a Interface to NNB-R-Tool'!F504&amp;"1231"&amp;","&amp;'4a Interface to NNB-R-Tool'!G504&amp;","&amp;'4a Interface to NNB-R-Tool'!H504&amp;","&amp;'4a Interface to NNB-R-Tool'!I504&amp;","&amp;'4a Interface to NNB-R-Tool'!J504</f>
        <v>PR.SO,AT.AT,Emissions,NOx,0.8,20220101-20221231,text,N wasted,Germany,PR.SO-AT.AT-Emissions</v>
      </c>
    </row>
    <row r="505" spans="1:1" x14ac:dyDescent="0.25">
      <c r="A505" s="12" t="str">
        <f>'4a Interface to NNB-R-Tool'!A505&amp;","&amp;'4a Interface to NNB-R-Tool'!B505&amp;","&amp;'4a Interface to NNB-R-Tool'!C505&amp;","&amp;'4a Interface to NNB-R-Tool'!D505&amp;","&amp;'4a Interface to NNB-R-Tool'!E505&amp;","&amp;'4a Interface to NNB-R-Tool'!F505&amp;"0101-"&amp;'4a Interface to NNB-R-Tool'!F505&amp;"1231"&amp;","&amp;'4a Interface to NNB-R-Tool'!G505&amp;","&amp;'4a Interface to NNB-R-Tool'!H505&amp;","&amp;'4a Interface to NNB-R-Tool'!I505&amp;","&amp;'4a Interface to NNB-R-Tool'!J505</f>
        <v>PR.SO,AT.AT,Emissions,N2O,0.8,20220101-20221231,text,N wasted,Germany,PR.SO-AT.AT-Emissions</v>
      </c>
    </row>
    <row r="506" spans="1:1" x14ac:dyDescent="0.25">
      <c r="A506" s="12" t="str">
        <f>'4a Interface to NNB-R-Tool'!A506&amp;","&amp;'4a Interface to NNB-R-Tool'!B506&amp;","&amp;'4a Interface to NNB-R-Tool'!C506&amp;","&amp;'4a Interface to NNB-R-Tool'!D506&amp;","&amp;'4a Interface to NNB-R-Tool'!E506&amp;","&amp;'4a Interface to NNB-R-Tool'!F506&amp;"0101-"&amp;'4a Interface to NNB-R-Tool'!F506&amp;"1231"&amp;","&amp;'4a Interface to NNB-R-Tool'!G506&amp;","&amp;'4a Interface to NNB-R-Tool'!H506&amp;","&amp;'4a Interface to NNB-R-Tool'!I506&amp;","&amp;'4a Interface to NNB-R-Tool'!J506</f>
        <v>PR.SO,HY.GW,Leaching,Nmix,0.8,20220101-20221231,text,N wasted,Germany,PR.SO-HY.GW-Leaching</v>
      </c>
    </row>
    <row r="507" spans="1:1" x14ac:dyDescent="0.25">
      <c r="A507" s="12" t="str">
        <f>'4a Interface to NNB-R-Tool'!A507&amp;","&amp;'4a Interface to NNB-R-Tool'!B507&amp;","&amp;'4a Interface to NNB-R-Tool'!C507&amp;","&amp;'4a Interface to NNB-R-Tool'!D507&amp;","&amp;'4a Interface to NNB-R-Tool'!E507&amp;","&amp;'4a Interface to NNB-R-Tool'!F507&amp;"0101-"&amp;'4a Interface to NNB-R-Tool'!F507&amp;"1231"&amp;","&amp;'4a Interface to NNB-R-Tool'!G507&amp;","&amp;'4a Interface to NNB-R-Tool'!H507&amp;","&amp;'4a Interface to NNB-R-Tool'!I507&amp;","&amp;'4a Interface to NNB-R-Tool'!J507</f>
        <v>PR.SO,RW.RW,Solid waste export,Nmix,0.8,20220101-20221231,text,N wasted,Germany,PR.SO-RW.RW-Solid waste export</v>
      </c>
    </row>
    <row r="508" spans="1:1" x14ac:dyDescent="0.25">
      <c r="A508" s="12" t="str">
        <f>'4a Interface to NNB-R-Tool'!A508&amp;","&amp;'4a Interface to NNB-R-Tool'!B508&amp;","&amp;'4a Interface to NNB-R-Tool'!C508&amp;","&amp;'4a Interface to NNB-R-Tool'!D508&amp;","&amp;'4a Interface to NNB-R-Tool'!E508&amp;","&amp;'4a Interface to NNB-R-Tool'!F508&amp;"0101-"&amp;'4a Interface to NNB-R-Tool'!F508&amp;"1231"&amp;","&amp;'4a Interface to NNB-R-Tool'!G508&amp;","&amp;'4a Interface to NNB-R-Tool'!H508&amp;","&amp;'4a Interface to NNB-R-Tool'!I508&amp;","&amp;'4a Interface to NNB-R-Tool'!J508</f>
        <v>PR.WW,AG.SM,Sewage sludge fertilizer,Nmix,0.8,20220101-20221231,text,recycling,Germany,PR.WW-AG.SM-Sewage sludge fertilizer</v>
      </c>
    </row>
    <row r="509" spans="1:1" x14ac:dyDescent="0.25">
      <c r="A509" s="12" t="str">
        <f>'4a Interface to NNB-R-Tool'!A509&amp;","&amp;'4a Interface to NNB-R-Tool'!B509&amp;","&amp;'4a Interface to NNB-R-Tool'!C509&amp;","&amp;'4a Interface to NNB-R-Tool'!D509&amp;","&amp;'4a Interface to NNB-R-Tool'!E509&amp;","&amp;'4a Interface to NNB-R-Tool'!F509&amp;"0101-"&amp;'4a Interface to NNB-R-Tool'!F509&amp;"1231"&amp;","&amp;'4a Interface to NNB-R-Tool'!G509&amp;","&amp;'4a Interface to NNB-R-Tool'!H509&amp;","&amp;'4a Interface to NNB-R-Tool'!I509&amp;","&amp;'4a Interface to NNB-R-Tool'!J509</f>
        <v>PR.WW,PR.SO,Sewage sludge incineration,Nmix,0.8,20220101-20221231,text,N wasted,Germany,PR.WW-PR.SO-Sewage sludge incineration</v>
      </c>
    </row>
    <row r="510" spans="1:1" x14ac:dyDescent="0.25">
      <c r="A510" s="12" t="str">
        <f>'4a Interface to NNB-R-Tool'!A510&amp;","&amp;'4a Interface to NNB-R-Tool'!B510&amp;","&amp;'4a Interface to NNB-R-Tool'!C510&amp;","&amp;'4a Interface to NNB-R-Tool'!D510&amp;","&amp;'4a Interface to NNB-R-Tool'!E510&amp;","&amp;'4a Interface to NNB-R-Tool'!F510&amp;"0101-"&amp;'4a Interface to NNB-R-Tool'!F510&amp;"1231"&amp;","&amp;'4a Interface to NNB-R-Tool'!G510&amp;","&amp;'4a Interface to NNB-R-Tool'!H510&amp;","&amp;'4a Interface to NNB-R-Tool'!I510&amp;","&amp;'4a Interface to NNB-R-Tool'!J510</f>
        <v>PR.WW,AT.AT,Emissions,NH3,0.8,20220101-20221231,text,N wasted,Germany,PR.WW-AT.AT-Emissions</v>
      </c>
    </row>
    <row r="511" spans="1:1" x14ac:dyDescent="0.25">
      <c r="A511" s="12" t="str">
        <f>'4a Interface to NNB-R-Tool'!A511&amp;","&amp;'4a Interface to NNB-R-Tool'!B511&amp;","&amp;'4a Interface to NNB-R-Tool'!C511&amp;","&amp;'4a Interface to NNB-R-Tool'!D511&amp;","&amp;'4a Interface to NNB-R-Tool'!E511&amp;","&amp;'4a Interface to NNB-R-Tool'!F511&amp;"0101-"&amp;'4a Interface to NNB-R-Tool'!F511&amp;"1231"&amp;","&amp;'4a Interface to NNB-R-Tool'!G511&amp;","&amp;'4a Interface to NNB-R-Tool'!H511&amp;","&amp;'4a Interface to NNB-R-Tool'!I511&amp;","&amp;'4a Interface to NNB-R-Tool'!J511</f>
        <v>PR.WW,AT.AT,Emissions,NOx,0.8,20220101-20221231,text,N wasted,Germany,PR.WW-AT.AT-Emissions</v>
      </c>
    </row>
    <row r="512" spans="1:1" x14ac:dyDescent="0.25">
      <c r="A512" s="12" t="str">
        <f>'4a Interface to NNB-R-Tool'!A512&amp;","&amp;'4a Interface to NNB-R-Tool'!B512&amp;","&amp;'4a Interface to NNB-R-Tool'!C512&amp;","&amp;'4a Interface to NNB-R-Tool'!D512&amp;","&amp;'4a Interface to NNB-R-Tool'!E512&amp;","&amp;'4a Interface to NNB-R-Tool'!F512&amp;"0101-"&amp;'4a Interface to NNB-R-Tool'!F512&amp;"1231"&amp;","&amp;'4a Interface to NNB-R-Tool'!G512&amp;","&amp;'4a Interface to NNB-R-Tool'!H512&amp;","&amp;'4a Interface to NNB-R-Tool'!I512&amp;","&amp;'4a Interface to NNB-R-Tool'!J512</f>
        <v>PR.WW,AT.AT,Emissions,N2O,0.8,20220101-20221231,text,N wasted,Germany,PR.WW-AT.AT-Emissions</v>
      </c>
    </row>
    <row r="513" spans="1:1" x14ac:dyDescent="0.25">
      <c r="A513" s="12" t="str">
        <f>'4a Interface to NNB-R-Tool'!A513&amp;","&amp;'4a Interface to NNB-R-Tool'!B513&amp;","&amp;'4a Interface to NNB-R-Tool'!C513&amp;","&amp;'4a Interface to NNB-R-Tool'!D513&amp;","&amp;'4a Interface to NNB-R-Tool'!E513&amp;","&amp;'4a Interface to NNB-R-Tool'!F513&amp;"0101-"&amp;'4a Interface to NNB-R-Tool'!F513&amp;"1231"&amp;","&amp;'4a Interface to NNB-R-Tool'!G513&amp;","&amp;'4a Interface to NNB-R-Tool'!H513&amp;","&amp;'4a Interface to NNB-R-Tool'!I513&amp;","&amp;'4a Interface to NNB-R-Tool'!J513</f>
        <v>PR.WW,AT.AT,Emissions,N2,0.8,20220101-20221231,text,N wasted,Germany,PR.WW-AT.AT-Emissions</v>
      </c>
    </row>
    <row r="514" spans="1:1" x14ac:dyDescent="0.25">
      <c r="A514" s="12" t="str">
        <f>'4a Interface to NNB-R-Tool'!A514&amp;","&amp;'4a Interface to NNB-R-Tool'!B514&amp;","&amp;'4a Interface to NNB-R-Tool'!C514&amp;","&amp;'4a Interface to NNB-R-Tool'!D514&amp;","&amp;'4a Interface to NNB-R-Tool'!E514&amp;","&amp;'4a Interface to NNB-R-Tool'!F514&amp;"0101-"&amp;'4a Interface to NNB-R-Tool'!F514&amp;"1231"&amp;","&amp;'4a Interface to NNB-R-Tool'!G514&amp;","&amp;'4a Interface to NNB-R-Tool'!H514&amp;","&amp;'4a Interface to NNB-R-Tool'!I514&amp;","&amp;'4a Interface to NNB-R-Tool'!J514</f>
        <v>PR.WW,HY.SW,Treated wastewater discharge,Nmix,0.8,20220101-20221231,text,N wasted,Germany,PR.WW-HY.SW-Treated wastewater discharge</v>
      </c>
    </row>
    <row r="515" spans="1:1" x14ac:dyDescent="0.25">
      <c r="A515" s="12" t="str">
        <f>'4a Interface to NNB-R-Tool'!A515&amp;","&amp;'4a Interface to NNB-R-Tool'!B515&amp;","&amp;'4a Interface to NNB-R-Tool'!C515&amp;","&amp;'4a Interface to NNB-R-Tool'!D515&amp;","&amp;'4a Interface to NNB-R-Tool'!E515&amp;","&amp;'4a Interface to NNB-R-Tool'!F515&amp;"0101-"&amp;'4a Interface to NNB-R-Tool'!F515&amp;"1231"&amp;","&amp;'4a Interface to NNB-R-Tool'!G515&amp;","&amp;'4a Interface to NNB-R-Tool'!H515&amp;","&amp;'4a Interface to NNB-R-Tool'!I515&amp;","&amp;'4a Interface to NNB-R-Tool'!J515</f>
        <v>PR.WW,HY.CW,Treated wastewater discharge,Nmix,0.8,20220101-20221231,text,N wasted,Germany,PR.WW-HY.CW-Treated wastewater discharge</v>
      </c>
    </row>
    <row r="516" spans="1:1" x14ac:dyDescent="0.25">
      <c r="A516" s="12" t="str">
        <f>'4a Interface to NNB-R-Tool'!A516&amp;","&amp;'4a Interface to NNB-R-Tool'!B516&amp;","&amp;'4a Interface to NNB-R-Tool'!C516&amp;","&amp;'4a Interface to NNB-R-Tool'!D516&amp;","&amp;'4a Interface to NNB-R-Tool'!E516&amp;","&amp;'4a Interface to NNB-R-Tool'!F516&amp;"0101-"&amp;'4a Interface to NNB-R-Tool'!F516&amp;"1231"&amp;","&amp;'4a Interface to NNB-R-Tool'!G516&amp;","&amp;'4a Interface to NNB-R-Tool'!H516&amp;","&amp;'4a Interface to NNB-R-Tool'!I516&amp;","&amp;'4a Interface to NNB-R-Tool'!J516</f>
        <v>HS.HS,MP.OP,Recycling,Nmix,0.8,20220101-20221231,text,recycling,Germany,HS.HS-MP.OP-Recycling</v>
      </c>
    </row>
    <row r="517" spans="1:1" x14ac:dyDescent="0.25">
      <c r="A517" s="12" t="str">
        <f>'4a Interface to NNB-R-Tool'!A517&amp;","&amp;'4a Interface to NNB-R-Tool'!B517&amp;","&amp;'4a Interface to NNB-R-Tool'!C517&amp;","&amp;'4a Interface to NNB-R-Tool'!D517&amp;","&amp;'4a Interface to NNB-R-Tool'!E517&amp;","&amp;'4a Interface to NNB-R-Tool'!F517&amp;"0101-"&amp;'4a Interface to NNB-R-Tool'!F517&amp;"1231"&amp;","&amp;'4a Interface to NNB-R-Tool'!G517&amp;","&amp;'4a Interface to NNB-R-Tool'!H517&amp;","&amp;'4a Interface to NNB-R-Tool'!I517&amp;","&amp;'4a Interface to NNB-R-Tool'!J517</f>
        <v>HS.HS,PR.SO,Organic waste biofuel substrate,Nmix,0.8,20220101-20221231,text,recycling,Germany,HS.HS-PR.SO-Organic waste biofuel substrate</v>
      </c>
    </row>
    <row r="518" spans="1:1" x14ac:dyDescent="0.25">
      <c r="A518" s="12" t="str">
        <f>'4a Interface to NNB-R-Tool'!A518&amp;","&amp;'4a Interface to NNB-R-Tool'!B518&amp;","&amp;'4a Interface to NNB-R-Tool'!C518&amp;","&amp;'4a Interface to NNB-R-Tool'!D518&amp;","&amp;'4a Interface to NNB-R-Tool'!E518&amp;","&amp;'4a Interface to NNB-R-Tool'!F518&amp;"0101-"&amp;'4a Interface to NNB-R-Tool'!F518&amp;"1231"&amp;","&amp;'4a Interface to NNB-R-Tool'!G518&amp;","&amp;'4a Interface to NNB-R-Tool'!H518&amp;","&amp;'4a Interface to NNB-R-Tool'!I518&amp;","&amp;'4a Interface to NNB-R-Tool'!J518</f>
        <v>HS.HS,PR.SO,Organic waste for composting,Nmix,0.8,20220101-20221231,text,recycling,Germany,HS.HS-PR.SO-Organic waste for composting</v>
      </c>
    </row>
    <row r="519" spans="1:1" x14ac:dyDescent="0.25">
      <c r="A519" s="12" t="str">
        <f>'4a Interface to NNB-R-Tool'!A519&amp;","&amp;'4a Interface to NNB-R-Tool'!B519&amp;","&amp;'4a Interface to NNB-R-Tool'!C519&amp;","&amp;'4a Interface to NNB-R-Tool'!D519&amp;","&amp;'4a Interface to NNB-R-Tool'!E519&amp;","&amp;'4a Interface to NNB-R-Tool'!F519&amp;"0101-"&amp;'4a Interface to NNB-R-Tool'!F519&amp;"1231"&amp;","&amp;'4a Interface to NNB-R-Tool'!G519&amp;","&amp;'4a Interface to NNB-R-Tool'!H519&amp;","&amp;'4a Interface to NNB-R-Tool'!I519&amp;","&amp;'4a Interface to NNB-R-Tool'!J519</f>
        <v>HS.HS,PR.SO,Household waste,Nmix,0.8,20220101-20221231,text,N wasted,Germany,HS.HS-PR.SO-Household waste</v>
      </c>
    </row>
    <row r="520" spans="1:1" x14ac:dyDescent="0.25">
      <c r="A520" s="12" t="str">
        <f>'4a Interface to NNB-R-Tool'!A520&amp;","&amp;'4a Interface to NNB-R-Tool'!B520&amp;","&amp;'4a Interface to NNB-R-Tool'!C520&amp;","&amp;'4a Interface to NNB-R-Tool'!D520&amp;","&amp;'4a Interface to NNB-R-Tool'!E520&amp;","&amp;'4a Interface to NNB-R-Tool'!F520&amp;"0101-"&amp;'4a Interface to NNB-R-Tool'!F520&amp;"1231"&amp;","&amp;'4a Interface to NNB-R-Tool'!G520&amp;","&amp;'4a Interface to NNB-R-Tool'!H520&amp;","&amp;'4a Interface to NNB-R-Tool'!I520&amp;","&amp;'4a Interface to NNB-R-Tool'!J520</f>
        <v>HS.HS,PR.WW,Municipal wastewater,Nmix,0.8,20220101-20221231,text,N wasted,Germany,HS.HS-PR.WW-Municipal wastewater</v>
      </c>
    </row>
    <row r="521" spans="1:1" x14ac:dyDescent="0.25">
      <c r="A521" s="12" t="str">
        <f>'4a Interface to NNB-R-Tool'!A521&amp;","&amp;'4a Interface to NNB-R-Tool'!B521&amp;","&amp;'4a Interface to NNB-R-Tool'!C521&amp;","&amp;'4a Interface to NNB-R-Tool'!D521&amp;","&amp;'4a Interface to NNB-R-Tool'!E521&amp;","&amp;'4a Interface to NNB-R-Tool'!F521&amp;"0101-"&amp;'4a Interface to NNB-R-Tool'!F521&amp;"1231"&amp;","&amp;'4a Interface to NNB-R-Tool'!G521&amp;","&amp;'4a Interface to NNB-R-Tool'!H521&amp;","&amp;'4a Interface to NNB-R-Tool'!I521&amp;","&amp;'4a Interface to NNB-R-Tool'!J521</f>
        <v>HS.HS,AT.AT,Emissions,NH3,0.8,20220101-20221231,text,N wasted,Germany,HS.HS-AT.AT-Emissions</v>
      </c>
    </row>
    <row r="522" spans="1:1" x14ac:dyDescent="0.25">
      <c r="A522" s="12" t="str">
        <f>'4a Interface to NNB-R-Tool'!A522&amp;","&amp;'4a Interface to NNB-R-Tool'!B522&amp;","&amp;'4a Interface to NNB-R-Tool'!C522&amp;","&amp;'4a Interface to NNB-R-Tool'!D522&amp;","&amp;'4a Interface to NNB-R-Tool'!E522&amp;","&amp;'4a Interface to NNB-R-Tool'!F522&amp;"0101-"&amp;'4a Interface to NNB-R-Tool'!F522&amp;"1231"&amp;","&amp;'4a Interface to NNB-R-Tool'!G522&amp;","&amp;'4a Interface to NNB-R-Tool'!H522&amp;","&amp;'4a Interface to NNB-R-Tool'!I522&amp;","&amp;'4a Interface to NNB-R-Tool'!J522</f>
        <v>HS.HS,AT.AT,LUC emissions,NH3,0.8,20220101-20221231,text,N wasted,Germany,HS.HS-AT.AT-LUC emissions</v>
      </c>
    </row>
    <row r="523" spans="1:1" x14ac:dyDescent="0.25">
      <c r="A523" s="12" t="str">
        <f>'4a Interface to NNB-R-Tool'!A523&amp;","&amp;'4a Interface to NNB-R-Tool'!B523&amp;","&amp;'4a Interface to NNB-R-Tool'!C523&amp;","&amp;'4a Interface to NNB-R-Tool'!D523&amp;","&amp;'4a Interface to NNB-R-Tool'!E523&amp;","&amp;'4a Interface to NNB-R-Tool'!F523&amp;"0101-"&amp;'4a Interface to NNB-R-Tool'!F523&amp;"1231"&amp;","&amp;'4a Interface to NNB-R-Tool'!G523&amp;","&amp;'4a Interface to NNB-R-Tool'!H523&amp;","&amp;'4a Interface to NNB-R-Tool'!I523&amp;","&amp;'4a Interface to NNB-R-Tool'!J523</f>
        <v>HS.HS,AT.AT,LUC emissions,NOx,0.8,20220101-20221231,text,N wasted,Germany,HS.HS-AT.AT-LUC emissions</v>
      </c>
    </row>
    <row r="524" spans="1:1" x14ac:dyDescent="0.25">
      <c r="A524" s="12" t="str">
        <f>'4a Interface to NNB-R-Tool'!A524&amp;","&amp;'4a Interface to NNB-R-Tool'!B524&amp;","&amp;'4a Interface to NNB-R-Tool'!C524&amp;","&amp;'4a Interface to NNB-R-Tool'!D524&amp;","&amp;'4a Interface to NNB-R-Tool'!E524&amp;","&amp;'4a Interface to NNB-R-Tool'!F524&amp;"0101-"&amp;'4a Interface to NNB-R-Tool'!F524&amp;"1231"&amp;","&amp;'4a Interface to NNB-R-Tool'!G524&amp;","&amp;'4a Interface to NNB-R-Tool'!H524&amp;","&amp;'4a Interface to NNB-R-Tool'!I524&amp;","&amp;'4a Interface to NNB-R-Tool'!J524</f>
        <v>HS.HS,AT.AT,LUC emissions,N2O,0.8,20220101-20221231,text,N wasted,Germany,HS.HS-AT.AT-LUC emissions</v>
      </c>
    </row>
    <row r="525" spans="1:1" x14ac:dyDescent="0.25">
      <c r="A525" s="12" t="str">
        <f>'4a Interface to NNB-R-Tool'!A525&amp;","&amp;'4a Interface to NNB-R-Tool'!B525&amp;","&amp;'4a Interface to NNB-R-Tool'!C525&amp;","&amp;'4a Interface to NNB-R-Tool'!D525&amp;","&amp;'4a Interface to NNB-R-Tool'!E525&amp;","&amp;'4a Interface to NNB-R-Tool'!F525&amp;"0101-"&amp;'4a Interface to NNB-R-Tool'!F525&amp;"1231"&amp;","&amp;'4a Interface to NNB-R-Tool'!G525&amp;","&amp;'4a Interface to NNB-R-Tool'!H525&amp;","&amp;'4a Interface to NNB-R-Tool'!I525&amp;","&amp;'4a Interface to NNB-R-Tool'!J525</f>
        <v>HS.HS,HY.GW,Untreated wastewater,Nmix,0.8,20220101-20221231,text,N wasted,Germany,HS.HS-HY.GW-Untreated wastewater</v>
      </c>
    </row>
    <row r="526" spans="1:1" x14ac:dyDescent="0.25">
      <c r="A526" s="12" t="str">
        <f>'4a Interface to NNB-R-Tool'!A526&amp;","&amp;'4a Interface to NNB-R-Tool'!B526&amp;","&amp;'4a Interface to NNB-R-Tool'!C526&amp;","&amp;'4a Interface to NNB-R-Tool'!D526&amp;","&amp;'4a Interface to NNB-R-Tool'!E526&amp;","&amp;'4a Interface to NNB-R-Tool'!F526&amp;"0101-"&amp;'4a Interface to NNB-R-Tool'!F526&amp;"1231"&amp;","&amp;'4a Interface to NNB-R-Tool'!G526&amp;","&amp;'4a Interface to NNB-R-Tool'!H526&amp;","&amp;'4a Interface to NNB-R-Tool'!I526&amp;","&amp;'4a Interface to NNB-R-Tool'!J526</f>
        <v>HS.HS,HY.SW,Untreated wastewater,Nmix,0.8,20220101-20221231,text,N wasted,Germany,HS.HS-HY.SW-Untreated wastewater</v>
      </c>
    </row>
    <row r="527" spans="1:1" x14ac:dyDescent="0.25">
      <c r="A527" s="12" t="str">
        <f>'4a Interface to NNB-R-Tool'!A527&amp;","&amp;'4a Interface to NNB-R-Tool'!B527&amp;","&amp;'4a Interface to NNB-R-Tool'!C527&amp;","&amp;'4a Interface to NNB-R-Tool'!D527&amp;","&amp;'4a Interface to NNB-R-Tool'!E527&amp;","&amp;'4a Interface to NNB-R-Tool'!F527&amp;"0101-"&amp;'4a Interface to NNB-R-Tool'!F527&amp;"1231"&amp;","&amp;'4a Interface to NNB-R-Tool'!G527&amp;","&amp;'4a Interface to NNB-R-Tool'!H527&amp;","&amp;'4a Interface to NNB-R-Tool'!I527&amp;","&amp;'4a Interface to NNB-R-Tool'!J527</f>
        <v>HS.HS,HY.CW,Untreated wastewater,Nmix,0.8,20220101-20221231,text,N wasted,Germany,HS.HS-HY.CW-Untreated wastewater</v>
      </c>
    </row>
    <row r="528" spans="1:1" x14ac:dyDescent="0.25">
      <c r="A528" s="12" t="str">
        <f>'4a Interface to NNB-R-Tool'!A528&amp;","&amp;'4a Interface to NNB-R-Tool'!B528&amp;","&amp;'4a Interface to NNB-R-Tool'!C528&amp;","&amp;'4a Interface to NNB-R-Tool'!D528&amp;","&amp;'4a Interface to NNB-R-Tool'!E528&amp;","&amp;'4a Interface to NNB-R-Tool'!F528&amp;"0101-"&amp;'4a Interface to NNB-R-Tool'!F528&amp;"1231"&amp;","&amp;'4a Interface to NNB-R-Tool'!G528&amp;","&amp;'4a Interface to NNB-R-Tool'!H528&amp;","&amp;'4a Interface to NNB-R-Tool'!I528&amp;","&amp;'4a Interface to NNB-R-Tool'!J528</f>
        <v>AT.AT,EF.IC,Combustion N2 fixation,N2,0.8,20220101-20221231,text,-,Germany,AT.AT-EF.IC-Combustion N2 fixation</v>
      </c>
    </row>
    <row r="529" spans="1:1" x14ac:dyDescent="0.25">
      <c r="A529" s="12" t="str">
        <f>'4a Interface to NNB-R-Tool'!A529&amp;","&amp;'4a Interface to NNB-R-Tool'!B529&amp;","&amp;'4a Interface to NNB-R-Tool'!C529&amp;","&amp;'4a Interface to NNB-R-Tool'!D529&amp;","&amp;'4a Interface to NNB-R-Tool'!E529&amp;","&amp;'4a Interface to NNB-R-Tool'!F529&amp;"0101-"&amp;'4a Interface to NNB-R-Tool'!F529&amp;"1231"&amp;","&amp;'4a Interface to NNB-R-Tool'!G529&amp;","&amp;'4a Interface to NNB-R-Tool'!H529&amp;","&amp;'4a Interface to NNB-R-Tool'!I529&amp;","&amp;'4a Interface to NNB-R-Tool'!J529</f>
        <v>AT.AT,EF.OE,Combustion N2 fixation,N2,0.8,20220101-20221231,text,-,Germany,AT.AT-EF.OE-Combustion N2 fixation</v>
      </c>
    </row>
    <row r="530" spans="1:1" x14ac:dyDescent="0.25">
      <c r="A530" s="12" t="str">
        <f>'4a Interface to NNB-R-Tool'!A530&amp;","&amp;'4a Interface to NNB-R-Tool'!B530&amp;","&amp;'4a Interface to NNB-R-Tool'!C530&amp;","&amp;'4a Interface to NNB-R-Tool'!D530&amp;","&amp;'4a Interface to NNB-R-Tool'!E530&amp;","&amp;'4a Interface to NNB-R-Tool'!F530&amp;"0101-"&amp;'4a Interface to NNB-R-Tool'!F530&amp;"1231"&amp;","&amp;'4a Interface to NNB-R-Tool'!G530&amp;","&amp;'4a Interface to NNB-R-Tool'!H530&amp;","&amp;'4a Interface to NNB-R-Tool'!I530&amp;","&amp;'4a Interface to NNB-R-Tool'!J530</f>
        <v>AT.AT,EF.TR,Combustion N2 fixation,N2,0.8,20220101-20221231,text,-,Germany,AT.AT-EF.TR-Combustion N2 fixation</v>
      </c>
    </row>
    <row r="531" spans="1:1" x14ac:dyDescent="0.25">
      <c r="A531" s="12" t="str">
        <f>'4a Interface to NNB-R-Tool'!A531&amp;","&amp;'4a Interface to NNB-R-Tool'!B531&amp;","&amp;'4a Interface to NNB-R-Tool'!C531&amp;","&amp;'4a Interface to NNB-R-Tool'!D531&amp;","&amp;'4a Interface to NNB-R-Tool'!E531&amp;","&amp;'4a Interface to NNB-R-Tool'!F531&amp;"0101-"&amp;'4a Interface to NNB-R-Tool'!F531&amp;"1231"&amp;","&amp;'4a Interface to NNB-R-Tool'!G531&amp;","&amp;'4a Interface to NNB-R-Tool'!H531&amp;","&amp;'4a Interface to NNB-R-Tool'!I531&amp;","&amp;'4a Interface to NNB-R-Tool'!J531</f>
        <v>AT.AT,EF.EC,Combustion N2 fixation,N2,0.8,20220101-20221231,text,-,Germany,AT.AT-EF.EC-Combustion N2 fixation</v>
      </c>
    </row>
    <row r="532" spans="1:1" x14ac:dyDescent="0.25">
      <c r="A532" s="12" t="str">
        <f>'4a Interface to NNB-R-Tool'!A532&amp;","&amp;'4a Interface to NNB-R-Tool'!B532&amp;","&amp;'4a Interface to NNB-R-Tool'!C532&amp;","&amp;'4a Interface to NNB-R-Tool'!D532&amp;","&amp;'4a Interface to NNB-R-Tool'!E532&amp;","&amp;'4a Interface to NNB-R-Tool'!F532&amp;"0101-"&amp;'4a Interface to NNB-R-Tool'!F532&amp;"1231"&amp;","&amp;'4a Interface to NNB-R-Tool'!G532&amp;","&amp;'4a Interface to NNB-R-Tool'!H532&amp;","&amp;'4a Interface to NNB-R-Tool'!I532&amp;","&amp;'4a Interface to NNB-R-Tool'!J532</f>
        <v>AT.AT,MP.OP,Ammonia synthesis N2 fixation,N2,0.8,20220101-20221231,text,-,Germany,AT.AT-MP.OP-Ammonia synthesis N2 fixation</v>
      </c>
    </row>
    <row r="533" spans="1:1" x14ac:dyDescent="0.25">
      <c r="A533" s="12" t="str">
        <f>'4a Interface to NNB-R-Tool'!A533&amp;","&amp;'4a Interface to NNB-R-Tool'!B533&amp;","&amp;'4a Interface to NNB-R-Tool'!C533&amp;","&amp;'4a Interface to NNB-R-Tool'!D533&amp;","&amp;'4a Interface to NNB-R-Tool'!E533&amp;","&amp;'4a Interface to NNB-R-Tool'!F533&amp;"0101-"&amp;'4a Interface to NNB-R-Tool'!F533&amp;"1231"&amp;","&amp;'4a Interface to NNB-R-Tool'!G533&amp;","&amp;'4a Interface to NNB-R-Tool'!H533&amp;","&amp;'4a Interface to NNB-R-Tool'!I533&amp;","&amp;'4a Interface to NNB-R-Tool'!J533</f>
        <v>AT.AT,AG.SM,Deposition,OXN,0.8,20220101-20221231,text,-,Germany,AT.AT-AG.SM-Deposition</v>
      </c>
    </row>
    <row r="534" spans="1:1" x14ac:dyDescent="0.25">
      <c r="A534" s="12" t="str">
        <f>'4a Interface to NNB-R-Tool'!A534&amp;","&amp;'4a Interface to NNB-R-Tool'!B534&amp;","&amp;'4a Interface to NNB-R-Tool'!C534&amp;","&amp;'4a Interface to NNB-R-Tool'!D534&amp;","&amp;'4a Interface to NNB-R-Tool'!E534&amp;","&amp;'4a Interface to NNB-R-Tool'!F534&amp;"0101-"&amp;'4a Interface to NNB-R-Tool'!F534&amp;"1231"&amp;","&amp;'4a Interface to NNB-R-Tool'!G534&amp;","&amp;'4a Interface to NNB-R-Tool'!H534&amp;","&amp;'4a Interface to NNB-R-Tool'!I534&amp;","&amp;'4a Interface to NNB-R-Tool'!J534</f>
        <v>AT.AT,AG.SM,Deposition,RDN,0.8,20220101-20221231,text,-,Germany,AT.AT-AG.SM-Deposition</v>
      </c>
    </row>
    <row r="535" spans="1:1" x14ac:dyDescent="0.25">
      <c r="A535" s="12" t="str">
        <f>'4a Interface to NNB-R-Tool'!A535&amp;","&amp;'4a Interface to NNB-R-Tool'!B535&amp;","&amp;'4a Interface to NNB-R-Tool'!C535&amp;","&amp;'4a Interface to NNB-R-Tool'!D535&amp;","&amp;'4a Interface to NNB-R-Tool'!E535&amp;","&amp;'4a Interface to NNB-R-Tool'!F535&amp;"0101-"&amp;'4a Interface to NNB-R-Tool'!F535&amp;"1231"&amp;","&amp;'4a Interface to NNB-R-Tool'!G535&amp;","&amp;'4a Interface to NNB-R-Tool'!H535&amp;","&amp;'4a Interface to NNB-R-Tool'!I535&amp;","&amp;'4a Interface to NNB-R-Tool'!J535</f>
        <v>AT.AT,AG.SM,Biological N2 fixation,N2,0.8,20220101-20221231,text,-,Germany,AT.AT-AG.SM-Biological N2 fixation</v>
      </c>
    </row>
    <row r="536" spans="1:1" x14ac:dyDescent="0.25">
      <c r="A536" s="12" t="str">
        <f>'4a Interface to NNB-R-Tool'!A536&amp;","&amp;'4a Interface to NNB-R-Tool'!B536&amp;","&amp;'4a Interface to NNB-R-Tool'!C536&amp;","&amp;'4a Interface to NNB-R-Tool'!D536&amp;","&amp;'4a Interface to NNB-R-Tool'!E536&amp;","&amp;'4a Interface to NNB-R-Tool'!F536&amp;"0101-"&amp;'4a Interface to NNB-R-Tool'!F536&amp;"1231"&amp;","&amp;'4a Interface to NNB-R-Tool'!G536&amp;","&amp;'4a Interface to NNB-R-Tool'!H536&amp;","&amp;'4a Interface to NNB-R-Tool'!I536&amp;","&amp;'4a Interface to NNB-R-Tool'!J536</f>
        <v>AT.AT,FS.FO,Deposition,OXN,0.8,20220101-20221231,text,-,Germany,AT.AT-FS.FO-Deposition</v>
      </c>
    </row>
    <row r="537" spans="1:1" x14ac:dyDescent="0.25">
      <c r="A537" s="12" t="str">
        <f>'4a Interface to NNB-R-Tool'!A537&amp;","&amp;'4a Interface to NNB-R-Tool'!B537&amp;","&amp;'4a Interface to NNB-R-Tool'!C537&amp;","&amp;'4a Interface to NNB-R-Tool'!D537&amp;","&amp;'4a Interface to NNB-R-Tool'!E537&amp;","&amp;'4a Interface to NNB-R-Tool'!F537&amp;"0101-"&amp;'4a Interface to NNB-R-Tool'!F537&amp;"1231"&amp;","&amp;'4a Interface to NNB-R-Tool'!G537&amp;","&amp;'4a Interface to NNB-R-Tool'!H537&amp;","&amp;'4a Interface to NNB-R-Tool'!I537&amp;","&amp;'4a Interface to NNB-R-Tool'!J537</f>
        <v>AT.AT,FS.FO,Deposition,RDN,0.8,20220101-20221231,text,-,Germany,AT.AT-FS.FO-Deposition</v>
      </c>
    </row>
    <row r="538" spans="1:1" x14ac:dyDescent="0.25">
      <c r="A538" s="12" t="str">
        <f>'4a Interface to NNB-R-Tool'!A538&amp;","&amp;'4a Interface to NNB-R-Tool'!B538&amp;","&amp;'4a Interface to NNB-R-Tool'!C538&amp;","&amp;'4a Interface to NNB-R-Tool'!D538&amp;","&amp;'4a Interface to NNB-R-Tool'!E538&amp;","&amp;'4a Interface to NNB-R-Tool'!F538&amp;"0101-"&amp;'4a Interface to NNB-R-Tool'!F538&amp;"1231"&amp;","&amp;'4a Interface to NNB-R-Tool'!G538&amp;","&amp;'4a Interface to NNB-R-Tool'!H538&amp;","&amp;'4a Interface to NNB-R-Tool'!I538&amp;","&amp;'4a Interface to NNB-R-Tool'!J538</f>
        <v>AT.AT,FS.FO,N2 fixation,N2,0.8,20220101-20221231,text,-,Germany,AT.AT-FS.FO-N2 fixation</v>
      </c>
    </row>
    <row r="539" spans="1:1" x14ac:dyDescent="0.25">
      <c r="A539" s="12" t="str">
        <f>'4a Interface to NNB-R-Tool'!A539&amp;","&amp;'4a Interface to NNB-R-Tool'!B539&amp;","&amp;'4a Interface to NNB-R-Tool'!C539&amp;","&amp;'4a Interface to NNB-R-Tool'!D539&amp;","&amp;'4a Interface to NNB-R-Tool'!E539&amp;","&amp;'4a Interface to NNB-R-Tool'!F539&amp;"0101-"&amp;'4a Interface to NNB-R-Tool'!F539&amp;"1231"&amp;","&amp;'4a Interface to NNB-R-Tool'!G539&amp;","&amp;'4a Interface to NNB-R-Tool'!H539&amp;","&amp;'4a Interface to NNB-R-Tool'!I539&amp;","&amp;'4a Interface to NNB-R-Tool'!J539</f>
        <v>AT.AT,FS.WL,Deposition,OXN,0.8,20220101-20221231,text,-,Germany,AT.AT-FS.WL-Deposition</v>
      </c>
    </row>
    <row r="540" spans="1:1" x14ac:dyDescent="0.25">
      <c r="A540" s="12" t="str">
        <f>'4a Interface to NNB-R-Tool'!A540&amp;","&amp;'4a Interface to NNB-R-Tool'!B540&amp;","&amp;'4a Interface to NNB-R-Tool'!C540&amp;","&amp;'4a Interface to NNB-R-Tool'!D540&amp;","&amp;'4a Interface to NNB-R-Tool'!E540&amp;","&amp;'4a Interface to NNB-R-Tool'!F540&amp;"0101-"&amp;'4a Interface to NNB-R-Tool'!F540&amp;"1231"&amp;","&amp;'4a Interface to NNB-R-Tool'!G540&amp;","&amp;'4a Interface to NNB-R-Tool'!H540&amp;","&amp;'4a Interface to NNB-R-Tool'!I540&amp;","&amp;'4a Interface to NNB-R-Tool'!J540</f>
        <v>AT.AT,FS.WL,Deposition,RDN,0.8,20220101-20221231,text,-,Germany,AT.AT-FS.WL-Deposition</v>
      </c>
    </row>
    <row r="541" spans="1:1" x14ac:dyDescent="0.25">
      <c r="A541" s="12" t="str">
        <f>'4a Interface to NNB-R-Tool'!A541&amp;","&amp;'4a Interface to NNB-R-Tool'!B541&amp;","&amp;'4a Interface to NNB-R-Tool'!C541&amp;","&amp;'4a Interface to NNB-R-Tool'!D541&amp;","&amp;'4a Interface to NNB-R-Tool'!E541&amp;","&amp;'4a Interface to NNB-R-Tool'!F541&amp;"0101-"&amp;'4a Interface to NNB-R-Tool'!F541&amp;"1231"&amp;","&amp;'4a Interface to NNB-R-Tool'!G541&amp;","&amp;'4a Interface to NNB-R-Tool'!H541&amp;","&amp;'4a Interface to NNB-R-Tool'!I541&amp;","&amp;'4a Interface to NNB-R-Tool'!J541</f>
        <v>AT.AT,FS.WL,N2 fixation,N2,0.8,20220101-20221231,text,-,Germany,AT.AT-FS.WL-N2 fixation</v>
      </c>
    </row>
    <row r="542" spans="1:1" x14ac:dyDescent="0.25">
      <c r="A542" s="12" t="str">
        <f>'4a Interface to NNB-R-Tool'!A542&amp;","&amp;'4a Interface to NNB-R-Tool'!B542&amp;","&amp;'4a Interface to NNB-R-Tool'!C542&amp;","&amp;'4a Interface to NNB-R-Tool'!D542&amp;","&amp;'4a Interface to NNB-R-Tool'!E542&amp;","&amp;'4a Interface to NNB-R-Tool'!F542&amp;"0101-"&amp;'4a Interface to NNB-R-Tool'!F542&amp;"1231"&amp;","&amp;'4a Interface to NNB-R-Tool'!G542&amp;","&amp;'4a Interface to NNB-R-Tool'!H542&amp;","&amp;'4a Interface to NNB-R-Tool'!I542&amp;","&amp;'4a Interface to NNB-R-Tool'!J542</f>
        <v>AT.AT,FS.OL,Deposition,OXN,0.8,20220101-20221231,text,-,Germany,AT.AT-FS.OL-Deposition</v>
      </c>
    </row>
    <row r="543" spans="1:1" x14ac:dyDescent="0.25">
      <c r="A543" s="12" t="str">
        <f>'4a Interface to NNB-R-Tool'!A543&amp;","&amp;'4a Interface to NNB-R-Tool'!B543&amp;","&amp;'4a Interface to NNB-R-Tool'!C543&amp;","&amp;'4a Interface to NNB-R-Tool'!D543&amp;","&amp;'4a Interface to NNB-R-Tool'!E543&amp;","&amp;'4a Interface to NNB-R-Tool'!F543&amp;"0101-"&amp;'4a Interface to NNB-R-Tool'!F543&amp;"1231"&amp;","&amp;'4a Interface to NNB-R-Tool'!G543&amp;","&amp;'4a Interface to NNB-R-Tool'!H543&amp;","&amp;'4a Interface to NNB-R-Tool'!I543&amp;","&amp;'4a Interface to NNB-R-Tool'!J543</f>
        <v>AT.AT,FS.OL,Deposition,RDN,0.8,20220101-20221231,text,-,Germany,AT.AT-FS.OL-Deposition</v>
      </c>
    </row>
    <row r="544" spans="1:1" x14ac:dyDescent="0.25">
      <c r="A544" s="12" t="str">
        <f>'4a Interface to NNB-R-Tool'!A544&amp;","&amp;'4a Interface to NNB-R-Tool'!B544&amp;","&amp;'4a Interface to NNB-R-Tool'!C544&amp;","&amp;'4a Interface to NNB-R-Tool'!D544&amp;","&amp;'4a Interface to NNB-R-Tool'!E544&amp;","&amp;'4a Interface to NNB-R-Tool'!F544&amp;"0101-"&amp;'4a Interface to NNB-R-Tool'!F544&amp;"1231"&amp;","&amp;'4a Interface to NNB-R-Tool'!G544&amp;","&amp;'4a Interface to NNB-R-Tool'!H544&amp;","&amp;'4a Interface to NNB-R-Tool'!I544&amp;","&amp;'4a Interface to NNB-R-Tool'!J544</f>
        <v>AT.AT,FS.OL,N2 fixation,N2,0.8,20220101-20221231,text,-,Germany,AT.AT-FS.OL-N2 fixation</v>
      </c>
    </row>
    <row r="545" spans="1:1" x14ac:dyDescent="0.25">
      <c r="A545" s="12" t="str">
        <f>'4a Interface to NNB-R-Tool'!A545&amp;","&amp;'4a Interface to NNB-R-Tool'!B545&amp;","&amp;'4a Interface to NNB-R-Tool'!C545&amp;","&amp;'4a Interface to NNB-R-Tool'!D545&amp;","&amp;'4a Interface to NNB-R-Tool'!E545&amp;","&amp;'4a Interface to NNB-R-Tool'!F545&amp;"0101-"&amp;'4a Interface to NNB-R-Tool'!F545&amp;"1231"&amp;","&amp;'4a Interface to NNB-R-Tool'!G545&amp;","&amp;'4a Interface to NNB-R-Tool'!H545&amp;","&amp;'4a Interface to NNB-R-Tool'!I545&amp;","&amp;'4a Interface to NNB-R-Tool'!J545</f>
        <v>AT.AT,HS.HS,Deposition,OXN,0.8,20220101-20221231,text,-,Germany,AT.AT-HS.HS-Deposition</v>
      </c>
    </row>
    <row r="546" spans="1:1" x14ac:dyDescent="0.25">
      <c r="A546" s="12" t="str">
        <f>'4a Interface to NNB-R-Tool'!A546&amp;","&amp;'4a Interface to NNB-R-Tool'!B546&amp;","&amp;'4a Interface to NNB-R-Tool'!C546&amp;","&amp;'4a Interface to NNB-R-Tool'!D546&amp;","&amp;'4a Interface to NNB-R-Tool'!E546&amp;","&amp;'4a Interface to NNB-R-Tool'!F546&amp;"0101-"&amp;'4a Interface to NNB-R-Tool'!F546&amp;"1231"&amp;","&amp;'4a Interface to NNB-R-Tool'!G546&amp;","&amp;'4a Interface to NNB-R-Tool'!H546&amp;","&amp;'4a Interface to NNB-R-Tool'!I546&amp;","&amp;'4a Interface to NNB-R-Tool'!J546</f>
        <v>AT.AT,HS.HS,Deposition,RDN,0.8,20220101-20221231,text,-,Germany,AT.AT-HS.HS-Deposition</v>
      </c>
    </row>
    <row r="547" spans="1:1" x14ac:dyDescent="0.25">
      <c r="A547" s="12" t="str">
        <f>'4a Interface to NNB-R-Tool'!A547&amp;","&amp;'4a Interface to NNB-R-Tool'!B547&amp;","&amp;'4a Interface to NNB-R-Tool'!C547&amp;","&amp;'4a Interface to NNB-R-Tool'!D547&amp;","&amp;'4a Interface to NNB-R-Tool'!E547&amp;","&amp;'4a Interface to NNB-R-Tool'!F547&amp;"0101-"&amp;'4a Interface to NNB-R-Tool'!F547&amp;"1231"&amp;","&amp;'4a Interface to NNB-R-Tool'!G547&amp;","&amp;'4a Interface to NNB-R-Tool'!H547&amp;","&amp;'4a Interface to NNB-R-Tool'!I547&amp;","&amp;'4a Interface to NNB-R-Tool'!J547</f>
        <v>AT.AT,HY.SW,Deposition,OXN,0.8,20220101-20221231,text,-,Germany,AT.AT-HY.SW-Deposition</v>
      </c>
    </row>
    <row r="548" spans="1:1" x14ac:dyDescent="0.25">
      <c r="A548" s="12" t="str">
        <f>'4a Interface to NNB-R-Tool'!A548&amp;","&amp;'4a Interface to NNB-R-Tool'!B548&amp;","&amp;'4a Interface to NNB-R-Tool'!C548&amp;","&amp;'4a Interface to NNB-R-Tool'!D548&amp;","&amp;'4a Interface to NNB-R-Tool'!E548&amp;","&amp;'4a Interface to NNB-R-Tool'!F548&amp;"0101-"&amp;'4a Interface to NNB-R-Tool'!F548&amp;"1231"&amp;","&amp;'4a Interface to NNB-R-Tool'!G548&amp;","&amp;'4a Interface to NNB-R-Tool'!H548&amp;","&amp;'4a Interface to NNB-R-Tool'!I548&amp;","&amp;'4a Interface to NNB-R-Tool'!J548</f>
        <v>AT.AT,HY.SW,Deposition,RDN,0.8,20220101-20221231,text,-,Germany,AT.AT-HY.SW-Deposition</v>
      </c>
    </row>
    <row r="549" spans="1:1" x14ac:dyDescent="0.25">
      <c r="A549" s="12" t="str">
        <f>'4a Interface to NNB-R-Tool'!A549&amp;","&amp;'4a Interface to NNB-R-Tool'!B549&amp;","&amp;'4a Interface to NNB-R-Tool'!C549&amp;","&amp;'4a Interface to NNB-R-Tool'!D549&amp;","&amp;'4a Interface to NNB-R-Tool'!E549&amp;","&amp;'4a Interface to NNB-R-Tool'!F549&amp;"0101-"&amp;'4a Interface to NNB-R-Tool'!F549&amp;"1231"&amp;","&amp;'4a Interface to NNB-R-Tool'!G549&amp;","&amp;'4a Interface to NNB-R-Tool'!H549&amp;","&amp;'4a Interface to NNB-R-Tool'!I549&amp;","&amp;'4a Interface to NNB-R-Tool'!J549</f>
        <v>AT.AT,HY.SW,N2 fixation,N2,0.8,20220101-20221231,text,-,Germany,AT.AT-HY.SW-N2 fixation</v>
      </c>
    </row>
    <row r="550" spans="1:1" x14ac:dyDescent="0.25">
      <c r="A550" s="12" t="str">
        <f>'4a Interface to NNB-R-Tool'!A550&amp;","&amp;'4a Interface to NNB-R-Tool'!B550&amp;","&amp;'4a Interface to NNB-R-Tool'!C550&amp;","&amp;'4a Interface to NNB-R-Tool'!D550&amp;","&amp;'4a Interface to NNB-R-Tool'!E550&amp;","&amp;'4a Interface to NNB-R-Tool'!F550&amp;"0101-"&amp;'4a Interface to NNB-R-Tool'!F550&amp;"1231"&amp;","&amp;'4a Interface to NNB-R-Tool'!G550&amp;","&amp;'4a Interface to NNB-R-Tool'!H550&amp;","&amp;'4a Interface to NNB-R-Tool'!I550&amp;","&amp;'4a Interface to NNB-R-Tool'!J550</f>
        <v>AT.AT,HY.CW,Deposition,OXN,0.8,20220101-20221231,text,-,Germany,AT.AT-HY.CW-Deposition</v>
      </c>
    </row>
    <row r="551" spans="1:1" x14ac:dyDescent="0.25">
      <c r="A551" s="12" t="str">
        <f>'4a Interface to NNB-R-Tool'!A551&amp;","&amp;'4a Interface to NNB-R-Tool'!B551&amp;","&amp;'4a Interface to NNB-R-Tool'!C551&amp;","&amp;'4a Interface to NNB-R-Tool'!D551&amp;","&amp;'4a Interface to NNB-R-Tool'!E551&amp;","&amp;'4a Interface to NNB-R-Tool'!F551&amp;"0101-"&amp;'4a Interface to NNB-R-Tool'!F551&amp;"1231"&amp;","&amp;'4a Interface to NNB-R-Tool'!G551&amp;","&amp;'4a Interface to NNB-R-Tool'!H551&amp;","&amp;'4a Interface to NNB-R-Tool'!I551&amp;","&amp;'4a Interface to NNB-R-Tool'!J551</f>
        <v>AT.AT,HY.CW,Deposition,RDN,0.8,20220101-20221231,text,-,Germany,AT.AT-HY.CW-Deposition</v>
      </c>
    </row>
    <row r="552" spans="1:1" x14ac:dyDescent="0.25">
      <c r="A552" s="12" t="str">
        <f>'4a Interface to NNB-R-Tool'!A552&amp;","&amp;'4a Interface to NNB-R-Tool'!B552&amp;","&amp;'4a Interface to NNB-R-Tool'!C552&amp;","&amp;'4a Interface to NNB-R-Tool'!D552&amp;","&amp;'4a Interface to NNB-R-Tool'!E552&amp;","&amp;'4a Interface to NNB-R-Tool'!F552&amp;"0101-"&amp;'4a Interface to NNB-R-Tool'!F552&amp;"1231"&amp;","&amp;'4a Interface to NNB-R-Tool'!G552&amp;","&amp;'4a Interface to NNB-R-Tool'!H552&amp;","&amp;'4a Interface to NNB-R-Tool'!I552&amp;","&amp;'4a Interface to NNB-R-Tool'!J552</f>
        <v>AT.AT,HY.CW,N2 fixation,N2,0.8,20220101-20221231,text,-,Germany,AT.AT-HY.CW-N2 fixation</v>
      </c>
    </row>
    <row r="553" spans="1:1" x14ac:dyDescent="0.25">
      <c r="A553" s="12" t="str">
        <f>'4a Interface to NNB-R-Tool'!A553&amp;","&amp;'4a Interface to NNB-R-Tool'!B553&amp;","&amp;'4a Interface to NNB-R-Tool'!C553&amp;","&amp;'4a Interface to NNB-R-Tool'!D553&amp;","&amp;'4a Interface to NNB-R-Tool'!E553&amp;","&amp;'4a Interface to NNB-R-Tool'!F553&amp;"0101-"&amp;'4a Interface to NNB-R-Tool'!F553&amp;"1231"&amp;","&amp;'4a Interface to NNB-R-Tool'!G553&amp;","&amp;'4a Interface to NNB-R-Tool'!H553&amp;","&amp;'4a Interface to NNB-R-Tool'!I553&amp;","&amp;'4a Interface to NNB-R-Tool'!J553</f>
        <v>AT.AT,RW.RW,Atmospheric outflow,RDN,0.8,20220101-20221231,text,-,Germany,AT.AT-RW.RW-Atmospheric outflow</v>
      </c>
    </row>
    <row r="554" spans="1:1" x14ac:dyDescent="0.25">
      <c r="A554" s="12" t="str">
        <f>'4a Interface to NNB-R-Tool'!A554&amp;","&amp;'4a Interface to NNB-R-Tool'!B554&amp;","&amp;'4a Interface to NNB-R-Tool'!C554&amp;","&amp;'4a Interface to NNB-R-Tool'!D554&amp;","&amp;'4a Interface to NNB-R-Tool'!E554&amp;","&amp;'4a Interface to NNB-R-Tool'!F554&amp;"0101-"&amp;'4a Interface to NNB-R-Tool'!F554&amp;"1231"&amp;","&amp;'4a Interface to NNB-R-Tool'!G554&amp;","&amp;'4a Interface to NNB-R-Tool'!H554&amp;","&amp;'4a Interface to NNB-R-Tool'!I554&amp;","&amp;'4a Interface to NNB-R-Tool'!J554</f>
        <v>AT.AT,RW.RW,Atmospheric outflow,OXN,0.8,20220101-20221231,text,-,Germany,AT.AT-RW.RW-Atmospheric outflow</v>
      </c>
    </row>
    <row r="555" spans="1:1" x14ac:dyDescent="0.25">
      <c r="A555" s="12" t="str">
        <f>'4a Interface to NNB-R-Tool'!A555&amp;","&amp;'4a Interface to NNB-R-Tool'!B555&amp;","&amp;'4a Interface to NNB-R-Tool'!C555&amp;","&amp;'4a Interface to NNB-R-Tool'!D555&amp;","&amp;'4a Interface to NNB-R-Tool'!E555&amp;","&amp;'4a Interface to NNB-R-Tool'!F555&amp;"0101-"&amp;'4a Interface to NNB-R-Tool'!F555&amp;"1231"&amp;","&amp;'4a Interface to NNB-R-Tool'!G555&amp;","&amp;'4a Interface to NNB-R-Tool'!H555&amp;","&amp;'4a Interface to NNB-R-Tool'!I555&amp;","&amp;'4a Interface to NNB-R-Tool'!J555</f>
        <v>HY.GW,AG.MM,Animal drinking water,Nmix,0.8,20220101-20221231,text,useful output,Germany,HY.GW-AG.MM-Animal drinking water</v>
      </c>
    </row>
    <row r="556" spans="1:1" x14ac:dyDescent="0.25">
      <c r="A556" s="12" t="str">
        <f>'4a Interface to NNB-R-Tool'!A556&amp;","&amp;'4a Interface to NNB-R-Tool'!B556&amp;","&amp;'4a Interface to NNB-R-Tool'!C556&amp;","&amp;'4a Interface to NNB-R-Tool'!D556&amp;","&amp;'4a Interface to NNB-R-Tool'!E556&amp;","&amp;'4a Interface to NNB-R-Tool'!F556&amp;"0101-"&amp;'4a Interface to NNB-R-Tool'!F556&amp;"1231"&amp;","&amp;'4a Interface to NNB-R-Tool'!G556&amp;","&amp;'4a Interface to NNB-R-Tool'!H556&amp;","&amp;'4a Interface to NNB-R-Tool'!I556&amp;","&amp;'4a Interface to NNB-R-Tool'!J556</f>
        <v>HY.GW,AG.SM,Irrigation,Nmix,0.8,20220101-20221231,text,useful output,Germany,HY.GW-AG.SM-Irrigation</v>
      </c>
    </row>
    <row r="557" spans="1:1" x14ac:dyDescent="0.25">
      <c r="A557" s="12" t="str">
        <f>'4a Interface to NNB-R-Tool'!A557&amp;","&amp;'4a Interface to NNB-R-Tool'!B557&amp;","&amp;'4a Interface to NNB-R-Tool'!C557&amp;","&amp;'4a Interface to NNB-R-Tool'!D557&amp;","&amp;'4a Interface to NNB-R-Tool'!E557&amp;","&amp;'4a Interface to NNB-R-Tool'!F557&amp;"0101-"&amp;'4a Interface to NNB-R-Tool'!F557&amp;"1231"&amp;","&amp;'4a Interface to NNB-R-Tool'!G557&amp;","&amp;'4a Interface to NNB-R-Tool'!H557&amp;","&amp;'4a Interface to NNB-R-Tool'!I557&amp;","&amp;'4a Interface to NNB-R-Tool'!J557</f>
        <v>HY.GW,HS.HS,Drinking water,Nmix,0.8,20220101-20221231,text,useful output,Germany,HY.GW-HS.HS-Drinking water</v>
      </c>
    </row>
    <row r="558" spans="1:1" x14ac:dyDescent="0.25">
      <c r="A558" s="12" t="str">
        <f>'4a Interface to NNB-R-Tool'!A558&amp;","&amp;'4a Interface to NNB-R-Tool'!B558&amp;","&amp;'4a Interface to NNB-R-Tool'!C558&amp;","&amp;'4a Interface to NNB-R-Tool'!D558&amp;","&amp;'4a Interface to NNB-R-Tool'!E558&amp;","&amp;'4a Interface to NNB-R-Tool'!F558&amp;"0101-"&amp;'4a Interface to NNB-R-Tool'!F558&amp;"1231"&amp;","&amp;'4a Interface to NNB-R-Tool'!G558&amp;","&amp;'4a Interface to NNB-R-Tool'!H558&amp;","&amp;'4a Interface to NNB-R-Tool'!I558&amp;","&amp;'4a Interface to NNB-R-Tool'!J558</f>
        <v>HY.GW,AT.AT,Emissions,N2,0.8,20220101-20221231,text,N wasted,Germany,HY.GW-AT.AT-Emissions</v>
      </c>
    </row>
    <row r="559" spans="1:1" x14ac:dyDescent="0.25">
      <c r="A559" s="12" t="str">
        <f>'4a Interface to NNB-R-Tool'!A559&amp;","&amp;'4a Interface to NNB-R-Tool'!B559&amp;","&amp;'4a Interface to NNB-R-Tool'!C559&amp;","&amp;'4a Interface to NNB-R-Tool'!D559&amp;","&amp;'4a Interface to NNB-R-Tool'!E559&amp;","&amp;'4a Interface to NNB-R-Tool'!F559&amp;"0101-"&amp;'4a Interface to NNB-R-Tool'!F559&amp;"1231"&amp;","&amp;'4a Interface to NNB-R-Tool'!G559&amp;","&amp;'4a Interface to NNB-R-Tool'!H559&amp;","&amp;'4a Interface to NNB-R-Tool'!I559&amp;","&amp;'4a Interface to NNB-R-Tool'!J559</f>
        <v>HY.GW,AT.AT,Emissions,N2O,0.8,20220101-20221231,text,N wasted,Germany,HY.GW-AT.AT-Emissions</v>
      </c>
    </row>
    <row r="560" spans="1:1" x14ac:dyDescent="0.25">
      <c r="A560" s="12" t="str">
        <f>'4a Interface to NNB-R-Tool'!A560&amp;","&amp;'4a Interface to NNB-R-Tool'!B560&amp;","&amp;'4a Interface to NNB-R-Tool'!C560&amp;","&amp;'4a Interface to NNB-R-Tool'!D560&amp;","&amp;'4a Interface to NNB-R-Tool'!E560&amp;","&amp;'4a Interface to NNB-R-Tool'!F560&amp;"0101-"&amp;'4a Interface to NNB-R-Tool'!F560&amp;"1231"&amp;","&amp;'4a Interface to NNB-R-Tool'!G560&amp;","&amp;'4a Interface to NNB-R-Tool'!H560&amp;","&amp;'4a Interface to NNB-R-Tool'!I560&amp;","&amp;'4a Interface to NNB-R-Tool'!J560</f>
        <v>HY.GW,AT.AT,Emissions,NOx,0.8,20220101-20221231,text,N wasted,Germany,HY.GW-AT.AT-Emissions</v>
      </c>
    </row>
    <row r="561" spans="1:1" x14ac:dyDescent="0.25">
      <c r="A561" s="12" t="str">
        <f>'4a Interface to NNB-R-Tool'!A561&amp;","&amp;'4a Interface to NNB-R-Tool'!B561&amp;","&amp;'4a Interface to NNB-R-Tool'!C561&amp;","&amp;'4a Interface to NNB-R-Tool'!D561&amp;","&amp;'4a Interface to NNB-R-Tool'!E561&amp;","&amp;'4a Interface to NNB-R-Tool'!F561&amp;"0101-"&amp;'4a Interface to NNB-R-Tool'!F561&amp;"1231"&amp;","&amp;'4a Interface to NNB-R-Tool'!G561&amp;","&amp;'4a Interface to NNB-R-Tool'!H561&amp;","&amp;'4a Interface to NNB-R-Tool'!I561&amp;","&amp;'4a Interface to NNB-R-Tool'!J561</f>
        <v>HY.GW,HY.CW,Inflow to coastal waters,Nmix,0.8,20220101-20221231,text,-,Germany,HY.GW-HY.CW-Inflow to coastal waters</v>
      </c>
    </row>
    <row r="562" spans="1:1" x14ac:dyDescent="0.25">
      <c r="A562" s="12" t="str">
        <f>'4a Interface to NNB-R-Tool'!A562&amp;","&amp;'4a Interface to NNB-R-Tool'!B562&amp;","&amp;'4a Interface to NNB-R-Tool'!C562&amp;","&amp;'4a Interface to NNB-R-Tool'!D562&amp;","&amp;'4a Interface to NNB-R-Tool'!E562&amp;","&amp;'4a Interface to NNB-R-Tool'!F562&amp;"0101-"&amp;'4a Interface to NNB-R-Tool'!F562&amp;"1231"&amp;","&amp;'4a Interface to NNB-R-Tool'!G562&amp;","&amp;'4a Interface to NNB-R-Tool'!H562&amp;","&amp;'4a Interface to NNB-R-Tool'!I562&amp;","&amp;'4a Interface to NNB-R-Tool'!J562</f>
        <v>HY.GW,HY.SW,Groundwater outflow,Nmix,0.8,20220101-20221231,text,-,Germany,HY.GW-HY.SW-Groundwater outflow</v>
      </c>
    </row>
    <row r="563" spans="1:1" x14ac:dyDescent="0.25">
      <c r="A563" s="12" t="str">
        <f>'4a Interface to NNB-R-Tool'!A563&amp;","&amp;'4a Interface to NNB-R-Tool'!B563&amp;","&amp;'4a Interface to NNB-R-Tool'!C563&amp;","&amp;'4a Interface to NNB-R-Tool'!D563&amp;","&amp;'4a Interface to NNB-R-Tool'!E563&amp;","&amp;'4a Interface to NNB-R-Tool'!F563&amp;"0101-"&amp;'4a Interface to NNB-R-Tool'!F563&amp;"1231"&amp;","&amp;'4a Interface to NNB-R-Tool'!G563&amp;","&amp;'4a Interface to NNB-R-Tool'!H563&amp;","&amp;'4a Interface to NNB-R-Tool'!I563&amp;","&amp;'4a Interface to NNB-R-Tool'!J563</f>
        <v>HY.GW,RW.RW,Export of groundwater,Nmix,0.8,20220101-20221231,text,-,Germany,HY.GW-RW.RW-Export of groundwater</v>
      </c>
    </row>
    <row r="564" spans="1:1" x14ac:dyDescent="0.25">
      <c r="A564" s="12" t="str">
        <f>'4a Interface to NNB-R-Tool'!A564&amp;","&amp;'4a Interface to NNB-R-Tool'!B564&amp;","&amp;'4a Interface to NNB-R-Tool'!C564&amp;","&amp;'4a Interface to NNB-R-Tool'!D564&amp;","&amp;'4a Interface to NNB-R-Tool'!E564&amp;","&amp;'4a Interface to NNB-R-Tool'!F564&amp;"0101-"&amp;'4a Interface to NNB-R-Tool'!F564&amp;"1231"&amp;","&amp;'4a Interface to NNB-R-Tool'!G564&amp;","&amp;'4a Interface to NNB-R-Tool'!H564&amp;","&amp;'4a Interface to NNB-R-Tool'!I564&amp;","&amp;'4a Interface to NNB-R-Tool'!J564</f>
        <v>HY.SW,MP.FP,Fish (wild catch),Nmix,0.8,20220101-20221231,text,useful output,Germany,HY.SW-MP.FP-Fish (wild catch)</v>
      </c>
    </row>
    <row r="565" spans="1:1" x14ac:dyDescent="0.25">
      <c r="A565" s="12" t="str">
        <f>'4a Interface to NNB-R-Tool'!A565&amp;","&amp;'4a Interface to NNB-R-Tool'!B565&amp;","&amp;'4a Interface to NNB-R-Tool'!C565&amp;","&amp;'4a Interface to NNB-R-Tool'!D565&amp;","&amp;'4a Interface to NNB-R-Tool'!E565&amp;","&amp;'4a Interface to NNB-R-Tool'!F565&amp;"0101-"&amp;'4a Interface to NNB-R-Tool'!F565&amp;"1231"&amp;","&amp;'4a Interface to NNB-R-Tool'!G565&amp;","&amp;'4a Interface to NNB-R-Tool'!H565&amp;","&amp;'4a Interface to NNB-R-Tool'!I565&amp;","&amp;'4a Interface to NNB-R-Tool'!J565</f>
        <v>HY.SW,AG.BC,Biomass for energy production,Nmix,0.8,20220101-20221231,text,useful output,Germany,HY.SW-AG.BC-Biomass for energy production</v>
      </c>
    </row>
    <row r="566" spans="1:1" x14ac:dyDescent="0.25">
      <c r="A566" s="12" t="str">
        <f>'4a Interface to NNB-R-Tool'!A566&amp;","&amp;'4a Interface to NNB-R-Tool'!B566&amp;","&amp;'4a Interface to NNB-R-Tool'!C566&amp;","&amp;'4a Interface to NNB-R-Tool'!D566&amp;","&amp;'4a Interface to NNB-R-Tool'!E566&amp;","&amp;'4a Interface to NNB-R-Tool'!F566&amp;"0101-"&amp;'4a Interface to NNB-R-Tool'!F566&amp;"1231"&amp;","&amp;'4a Interface to NNB-R-Tool'!G566&amp;","&amp;'4a Interface to NNB-R-Tool'!H566&amp;","&amp;'4a Interface to NNB-R-Tool'!I566&amp;","&amp;'4a Interface to NNB-R-Tool'!J566</f>
        <v>HY.SW,AT.AT,Emissions,N2,0.8,20220101-20221231,text,N wasted,Germany,HY.SW-AT.AT-Emissions</v>
      </c>
    </row>
    <row r="567" spans="1:1" x14ac:dyDescent="0.25">
      <c r="A567" s="12" t="str">
        <f>'4a Interface to NNB-R-Tool'!A567&amp;","&amp;'4a Interface to NNB-R-Tool'!B567&amp;","&amp;'4a Interface to NNB-R-Tool'!C567&amp;","&amp;'4a Interface to NNB-R-Tool'!D567&amp;","&amp;'4a Interface to NNB-R-Tool'!E567&amp;","&amp;'4a Interface to NNB-R-Tool'!F567&amp;"0101-"&amp;'4a Interface to NNB-R-Tool'!F567&amp;"1231"&amp;","&amp;'4a Interface to NNB-R-Tool'!G567&amp;","&amp;'4a Interface to NNB-R-Tool'!H567&amp;","&amp;'4a Interface to NNB-R-Tool'!I567&amp;","&amp;'4a Interface to NNB-R-Tool'!J567</f>
        <v>HY.SW,AT.AT,Emissions,N2O,0.8,20220101-20221231,text,N wasted,Germany,HY.SW-AT.AT-Emissions</v>
      </c>
    </row>
    <row r="568" spans="1:1" x14ac:dyDescent="0.25">
      <c r="A568" s="12" t="str">
        <f>'4a Interface to NNB-R-Tool'!A568&amp;","&amp;'4a Interface to NNB-R-Tool'!B568&amp;","&amp;'4a Interface to NNB-R-Tool'!C568&amp;","&amp;'4a Interface to NNB-R-Tool'!D568&amp;","&amp;'4a Interface to NNB-R-Tool'!E568&amp;","&amp;'4a Interface to NNB-R-Tool'!F568&amp;"0101-"&amp;'4a Interface to NNB-R-Tool'!F568&amp;"1231"&amp;","&amp;'4a Interface to NNB-R-Tool'!G568&amp;","&amp;'4a Interface to NNB-R-Tool'!H568&amp;","&amp;'4a Interface to NNB-R-Tool'!I568&amp;","&amp;'4a Interface to NNB-R-Tool'!J568</f>
        <v>HY.SW,AT.AT,Emissions,NOx,0.8,20220101-20221231,text,N wasted,Germany,HY.SW-AT.AT-Emissions</v>
      </c>
    </row>
    <row r="569" spans="1:1" x14ac:dyDescent="0.25">
      <c r="A569" s="12" t="str">
        <f>'4a Interface to NNB-R-Tool'!A569&amp;","&amp;'4a Interface to NNB-R-Tool'!B569&amp;","&amp;'4a Interface to NNB-R-Tool'!C569&amp;","&amp;'4a Interface to NNB-R-Tool'!D569&amp;","&amp;'4a Interface to NNB-R-Tool'!E569&amp;","&amp;'4a Interface to NNB-R-Tool'!F569&amp;"0101-"&amp;'4a Interface to NNB-R-Tool'!F569&amp;"1231"&amp;","&amp;'4a Interface to NNB-R-Tool'!G569&amp;","&amp;'4a Interface to NNB-R-Tool'!H569&amp;","&amp;'4a Interface to NNB-R-Tool'!I569&amp;","&amp;'4a Interface to NNB-R-Tool'!J569</f>
        <v>HY.SW,HY.GW,Inflow to groundwater,Nmix,0.8,20220101-20221231,text,-,Germany,HY.SW-HY.GW-Inflow to groundwater</v>
      </c>
    </row>
    <row r="570" spans="1:1" x14ac:dyDescent="0.25">
      <c r="A570" s="12" t="str">
        <f>'4a Interface to NNB-R-Tool'!A570&amp;","&amp;'4a Interface to NNB-R-Tool'!B570&amp;","&amp;'4a Interface to NNB-R-Tool'!C570&amp;","&amp;'4a Interface to NNB-R-Tool'!D570&amp;","&amp;'4a Interface to NNB-R-Tool'!E570&amp;","&amp;'4a Interface to NNB-R-Tool'!F570&amp;"0101-"&amp;'4a Interface to NNB-R-Tool'!F570&amp;"1231"&amp;","&amp;'4a Interface to NNB-R-Tool'!G570&amp;","&amp;'4a Interface to NNB-R-Tool'!H570&amp;","&amp;'4a Interface to NNB-R-Tool'!I570&amp;","&amp;'4a Interface to NNB-R-Tool'!J570</f>
        <v>HY.SW,HY.CW,Inflow to coastal waters,Nmix,0.8,20220101-20221231,text,-,Germany,HY.SW-HY.CW-Inflow to coastal waters</v>
      </c>
    </row>
    <row r="571" spans="1:1" x14ac:dyDescent="0.25">
      <c r="A571" s="12" t="str">
        <f>'4a Interface to NNB-R-Tool'!A571&amp;","&amp;'4a Interface to NNB-R-Tool'!B571&amp;","&amp;'4a Interface to NNB-R-Tool'!C571&amp;","&amp;'4a Interface to NNB-R-Tool'!D571&amp;","&amp;'4a Interface to NNB-R-Tool'!E571&amp;","&amp;'4a Interface to NNB-R-Tool'!F571&amp;"0101-"&amp;'4a Interface to NNB-R-Tool'!F571&amp;"1231"&amp;","&amp;'4a Interface to NNB-R-Tool'!G571&amp;","&amp;'4a Interface to NNB-R-Tool'!H571&amp;","&amp;'4a Interface to NNB-R-Tool'!I571&amp;","&amp;'4a Interface to NNB-R-Tool'!J571</f>
        <v>HY.SW,RW.RW,Export of surface water,Nmix,0.8,20220101-20221231,text,-,Germany,HY.SW-RW.RW-Export of surface water</v>
      </c>
    </row>
    <row r="572" spans="1:1" x14ac:dyDescent="0.25">
      <c r="A572" s="12" t="str">
        <f>'4a Interface to NNB-R-Tool'!A572&amp;","&amp;'4a Interface to NNB-R-Tool'!B572&amp;","&amp;'4a Interface to NNB-R-Tool'!C572&amp;","&amp;'4a Interface to NNB-R-Tool'!D572&amp;","&amp;'4a Interface to NNB-R-Tool'!E572&amp;","&amp;'4a Interface to NNB-R-Tool'!F572&amp;"0101-"&amp;'4a Interface to NNB-R-Tool'!F572&amp;"1231"&amp;","&amp;'4a Interface to NNB-R-Tool'!G572&amp;","&amp;'4a Interface to NNB-R-Tool'!H572&amp;","&amp;'4a Interface to NNB-R-Tool'!I572&amp;","&amp;'4a Interface to NNB-R-Tool'!J572</f>
        <v>HY.CW,MP.FP,Shellfish,Nmix,0.8,20220101-20221231,text,useful output,Germany,HY.CW-MP.FP-Shellfish</v>
      </c>
    </row>
    <row r="573" spans="1:1" x14ac:dyDescent="0.25">
      <c r="A573" s="12" t="str">
        <f>'4a Interface to NNB-R-Tool'!A573&amp;","&amp;'4a Interface to NNB-R-Tool'!B573&amp;","&amp;'4a Interface to NNB-R-Tool'!C573&amp;","&amp;'4a Interface to NNB-R-Tool'!D573&amp;","&amp;'4a Interface to NNB-R-Tool'!E573&amp;","&amp;'4a Interface to NNB-R-Tool'!F573&amp;"0101-"&amp;'4a Interface to NNB-R-Tool'!F573&amp;"1231"&amp;","&amp;'4a Interface to NNB-R-Tool'!G573&amp;","&amp;'4a Interface to NNB-R-Tool'!H573&amp;","&amp;'4a Interface to NNB-R-Tool'!I573&amp;","&amp;'4a Interface to NNB-R-Tool'!J573</f>
        <v>HY.CW,AG.BC,Biomass for energy production,Nmix,0.8,20220101-20221231,text,useful output,Germany,HY.CW-AG.BC-Biomass for energy production</v>
      </c>
    </row>
    <row r="574" spans="1:1" x14ac:dyDescent="0.25">
      <c r="A574" s="12" t="str">
        <f>'4a Interface to NNB-R-Tool'!A574&amp;","&amp;'4a Interface to NNB-R-Tool'!B574&amp;","&amp;'4a Interface to NNB-R-Tool'!C574&amp;","&amp;'4a Interface to NNB-R-Tool'!D574&amp;","&amp;'4a Interface to NNB-R-Tool'!E574&amp;","&amp;'4a Interface to NNB-R-Tool'!F574&amp;"0101-"&amp;'4a Interface to NNB-R-Tool'!F574&amp;"1231"&amp;","&amp;'4a Interface to NNB-R-Tool'!G574&amp;","&amp;'4a Interface to NNB-R-Tool'!H574&amp;","&amp;'4a Interface to NNB-R-Tool'!I574&amp;","&amp;'4a Interface to NNB-R-Tool'!J574</f>
        <v>HY.CW,AT.AT,Emissions,N2,0.8,20220101-20221231,text,N wasted,Germany,HY.CW-AT.AT-Emissions</v>
      </c>
    </row>
    <row r="575" spans="1:1" x14ac:dyDescent="0.25">
      <c r="A575" s="12" t="str">
        <f>'4a Interface to NNB-R-Tool'!A575&amp;","&amp;'4a Interface to NNB-R-Tool'!B575&amp;","&amp;'4a Interface to NNB-R-Tool'!C575&amp;","&amp;'4a Interface to NNB-R-Tool'!D575&amp;","&amp;'4a Interface to NNB-R-Tool'!E575&amp;","&amp;'4a Interface to NNB-R-Tool'!F575&amp;"0101-"&amp;'4a Interface to NNB-R-Tool'!F575&amp;"1231"&amp;","&amp;'4a Interface to NNB-R-Tool'!G575&amp;","&amp;'4a Interface to NNB-R-Tool'!H575&amp;","&amp;'4a Interface to NNB-R-Tool'!I575&amp;","&amp;'4a Interface to NNB-R-Tool'!J575</f>
        <v>HY.CW,AT.AT,Emissions,N2O,0.8,20220101-20221231,text,N wasted,Germany,HY.CW-AT.AT-Emissions</v>
      </c>
    </row>
    <row r="576" spans="1:1" x14ac:dyDescent="0.25">
      <c r="A576" s="12" t="str">
        <f>'4a Interface to NNB-R-Tool'!A576&amp;","&amp;'4a Interface to NNB-R-Tool'!B576&amp;","&amp;'4a Interface to NNB-R-Tool'!C576&amp;","&amp;'4a Interface to NNB-R-Tool'!D576&amp;","&amp;'4a Interface to NNB-R-Tool'!E576&amp;","&amp;'4a Interface to NNB-R-Tool'!F576&amp;"0101-"&amp;'4a Interface to NNB-R-Tool'!F576&amp;"1231"&amp;","&amp;'4a Interface to NNB-R-Tool'!G576&amp;","&amp;'4a Interface to NNB-R-Tool'!H576&amp;","&amp;'4a Interface to NNB-R-Tool'!I576&amp;","&amp;'4a Interface to NNB-R-Tool'!J576</f>
        <v>HY.CW,AT.AT,Emissions,NOx,0.8,20220101-20221231,text,N wasted,Germany,HY.CW-AT.AT-Emissions</v>
      </c>
    </row>
    <row r="577" spans="1:1" x14ac:dyDescent="0.25">
      <c r="A577" s="12" t="str">
        <f>'4a Interface to NNB-R-Tool'!A577&amp;","&amp;'4a Interface to NNB-R-Tool'!B577&amp;","&amp;'4a Interface to NNB-R-Tool'!C577&amp;","&amp;'4a Interface to NNB-R-Tool'!D577&amp;","&amp;'4a Interface to NNB-R-Tool'!E577&amp;","&amp;'4a Interface to NNB-R-Tool'!F577&amp;"0101-"&amp;'4a Interface to NNB-R-Tool'!F577&amp;"1231"&amp;","&amp;'4a Interface to NNB-R-Tool'!G577&amp;","&amp;'4a Interface to NNB-R-Tool'!H577&amp;","&amp;'4a Interface to NNB-R-Tool'!I577&amp;","&amp;'4a Interface to NNB-R-Tool'!J577</f>
        <v>HY.AC,MP.FP,Coastal fish and seafood,Nmix,0.8,20220101-20221231,text,useful output,Germany,HY.AC-MP.FP-Coastal fish and seafood</v>
      </c>
    </row>
    <row r="578" spans="1:1" x14ac:dyDescent="0.25">
      <c r="A578" s="12" t="str">
        <f>'4a Interface to NNB-R-Tool'!A578&amp;","&amp;'4a Interface to NNB-R-Tool'!B578&amp;","&amp;'4a Interface to NNB-R-Tool'!C578&amp;","&amp;'4a Interface to NNB-R-Tool'!D578&amp;","&amp;'4a Interface to NNB-R-Tool'!E578&amp;","&amp;'4a Interface to NNB-R-Tool'!F578&amp;"0101-"&amp;'4a Interface to NNB-R-Tool'!F578&amp;"1231"&amp;","&amp;'4a Interface to NNB-R-Tool'!G578&amp;","&amp;'4a Interface to NNB-R-Tool'!H578&amp;","&amp;'4a Interface to NNB-R-Tool'!I578&amp;","&amp;'4a Interface to NNB-R-Tool'!J578</f>
        <v>HY.AC,MP.FP,Freshwater fish and seafood,Nmix,0.8,20220101-20221231,text,useful output,Germany,HY.AC-MP.FP-Freshwater fish and seafood</v>
      </c>
    </row>
    <row r="579" spans="1:1" x14ac:dyDescent="0.25">
      <c r="A579" s="12" t="str">
        <f>'4a Interface to NNB-R-Tool'!A579&amp;","&amp;'4a Interface to NNB-R-Tool'!B579&amp;","&amp;'4a Interface to NNB-R-Tool'!C579&amp;","&amp;'4a Interface to NNB-R-Tool'!D579&amp;","&amp;'4a Interface to NNB-R-Tool'!E579&amp;","&amp;'4a Interface to NNB-R-Tool'!F579&amp;"0101-"&amp;'4a Interface to NNB-R-Tool'!F579&amp;"1231"&amp;","&amp;'4a Interface to NNB-R-Tool'!G579&amp;","&amp;'4a Interface to NNB-R-Tool'!H579&amp;","&amp;'4a Interface to NNB-R-Tool'!I579&amp;","&amp;'4a Interface to NNB-R-Tool'!J579</f>
        <v>HY.AC,AT.AT,Emissions,NH3,0.8,20220101-20221231,text,N wasted,Germany,HY.AC-AT.AT-Emissions</v>
      </c>
    </row>
    <row r="580" spans="1:1" x14ac:dyDescent="0.25">
      <c r="A580" s="12" t="str">
        <f>'4a Interface to NNB-R-Tool'!A580&amp;","&amp;'4a Interface to NNB-R-Tool'!B580&amp;","&amp;'4a Interface to NNB-R-Tool'!C580&amp;","&amp;'4a Interface to NNB-R-Tool'!D580&amp;","&amp;'4a Interface to NNB-R-Tool'!E580&amp;","&amp;'4a Interface to NNB-R-Tool'!F580&amp;"0101-"&amp;'4a Interface to NNB-R-Tool'!F580&amp;"1231"&amp;","&amp;'4a Interface to NNB-R-Tool'!G580&amp;","&amp;'4a Interface to NNB-R-Tool'!H580&amp;","&amp;'4a Interface to NNB-R-Tool'!I580&amp;","&amp;'4a Interface to NNB-R-Tool'!J580</f>
        <v>HY.AC,HY.CW,Waste feed,Nmix,0.8,20220101-20221231,text,N wasted,Germany,HY.AC-HY.CW-Waste feed</v>
      </c>
    </row>
    <row r="581" spans="1:1" x14ac:dyDescent="0.25">
      <c r="A581" s="12" t="str">
        <f>'4a Interface to NNB-R-Tool'!A581&amp;","&amp;'4a Interface to NNB-R-Tool'!B581&amp;","&amp;'4a Interface to NNB-R-Tool'!C581&amp;","&amp;'4a Interface to NNB-R-Tool'!D581&amp;","&amp;'4a Interface to NNB-R-Tool'!E581&amp;","&amp;'4a Interface to NNB-R-Tool'!F581&amp;"0101-"&amp;'4a Interface to NNB-R-Tool'!F581&amp;"1231"&amp;","&amp;'4a Interface to NNB-R-Tool'!G581&amp;","&amp;'4a Interface to NNB-R-Tool'!H581&amp;","&amp;'4a Interface to NNB-R-Tool'!I581&amp;","&amp;'4a Interface to NNB-R-Tool'!J581</f>
        <v>HY.AC,HY.CW,Excretia,Nmix,0.8,20220101-20221231,text,N wasted,Germany,HY.AC-HY.CW-Excretia</v>
      </c>
    </row>
    <row r="582" spans="1:1" x14ac:dyDescent="0.25">
      <c r="A582" s="12" t="str">
        <f>'4a Interface to NNB-R-Tool'!A582&amp;","&amp;'4a Interface to NNB-R-Tool'!B582&amp;","&amp;'4a Interface to NNB-R-Tool'!C582&amp;","&amp;'4a Interface to NNB-R-Tool'!D582&amp;","&amp;'4a Interface to NNB-R-Tool'!E582&amp;","&amp;'4a Interface to NNB-R-Tool'!F582&amp;"0101-"&amp;'4a Interface to NNB-R-Tool'!F582&amp;"1231"&amp;","&amp;'4a Interface to NNB-R-Tool'!G582&amp;","&amp;'4a Interface to NNB-R-Tool'!H582&amp;","&amp;'4a Interface to NNB-R-Tool'!I582&amp;","&amp;'4a Interface to NNB-R-Tool'!J582</f>
        <v>HY.AC,HY.SW,Waste feed,Nmix,0.8,20220101-20221231,text,N wasted,Germany,HY.AC-HY.SW-Waste feed</v>
      </c>
    </row>
    <row r="583" spans="1:1" x14ac:dyDescent="0.25">
      <c r="A583" s="12" t="str">
        <f>'4a Interface to NNB-R-Tool'!A583&amp;","&amp;'4a Interface to NNB-R-Tool'!B583&amp;","&amp;'4a Interface to NNB-R-Tool'!C583&amp;","&amp;'4a Interface to NNB-R-Tool'!D583&amp;","&amp;'4a Interface to NNB-R-Tool'!E583&amp;","&amp;'4a Interface to NNB-R-Tool'!F583&amp;"0101-"&amp;'4a Interface to NNB-R-Tool'!F583&amp;"1231"&amp;","&amp;'4a Interface to NNB-R-Tool'!G583&amp;","&amp;'4a Interface to NNB-R-Tool'!H583&amp;","&amp;'4a Interface to NNB-R-Tool'!I583&amp;","&amp;'4a Interface to NNB-R-Tool'!J583</f>
        <v>HY.AC,HY.SW,Excretia,Nmix,0.8,20220101-20221231,text,N wasted,Germany,HY.AC-HY.SW-Excretia</v>
      </c>
    </row>
    <row r="584" spans="1:1" x14ac:dyDescent="0.25">
      <c r="A584" s="12" t="str">
        <f>'4a Interface to NNB-R-Tool'!A584&amp;","&amp;'4a Interface to NNB-R-Tool'!B584&amp;","&amp;'4a Interface to NNB-R-Tool'!C584&amp;","&amp;'4a Interface to NNB-R-Tool'!D584&amp;","&amp;'4a Interface to NNB-R-Tool'!E584&amp;","&amp;'4a Interface to NNB-R-Tool'!F584&amp;"0101-"&amp;'4a Interface to NNB-R-Tool'!F584&amp;"1231"&amp;","&amp;'4a Interface to NNB-R-Tool'!G584&amp;","&amp;'4a Interface to NNB-R-Tool'!H584&amp;","&amp;'4a Interface to NNB-R-Tool'!I584&amp;","&amp;'4a Interface to NNB-R-Tool'!J584</f>
        <v>RW.RW,EF.EC,Fuel import,Nmix,0.8,20220101-20221231,text,import,Germany,RW.RW-EF.EC-Fuel import</v>
      </c>
    </row>
    <row r="585" spans="1:1" x14ac:dyDescent="0.25">
      <c r="A585" s="12" t="str">
        <f>'4a Interface to NNB-R-Tool'!A585&amp;","&amp;'4a Interface to NNB-R-Tool'!B585&amp;","&amp;'4a Interface to NNB-R-Tool'!C585&amp;","&amp;'4a Interface to NNB-R-Tool'!D585&amp;","&amp;'4a Interface to NNB-R-Tool'!E585&amp;","&amp;'4a Interface to NNB-R-Tool'!F585&amp;"0101-"&amp;'4a Interface to NNB-R-Tool'!F585&amp;"1231"&amp;","&amp;'4a Interface to NNB-R-Tool'!G585&amp;","&amp;'4a Interface to NNB-R-Tool'!H585&amp;","&amp;'4a Interface to NNB-R-Tool'!I585&amp;","&amp;'4a Interface to NNB-R-Tool'!J585</f>
        <v>RW.RW,EF.TR,Import of transport fuel,Nmix,0.8,20220101-20221231,text,import,Germany,RW.RW-EF.TR-Import of transport fuel</v>
      </c>
    </row>
    <row r="586" spans="1:1" x14ac:dyDescent="0.25">
      <c r="A586" s="12" t="str">
        <f>'4a Interface to NNB-R-Tool'!A586&amp;","&amp;'4a Interface to NNB-R-Tool'!B586&amp;","&amp;'4a Interface to NNB-R-Tool'!C586&amp;","&amp;'4a Interface to NNB-R-Tool'!D586&amp;","&amp;'4a Interface to NNB-R-Tool'!E586&amp;","&amp;'4a Interface to NNB-R-Tool'!F586&amp;"0101-"&amp;'4a Interface to NNB-R-Tool'!F586&amp;"1231"&amp;","&amp;'4a Interface to NNB-R-Tool'!G586&amp;","&amp;'4a Interface to NNB-R-Tool'!H586&amp;","&amp;'4a Interface to NNB-R-Tool'!I586&amp;","&amp;'4a Interface to NNB-R-Tool'!J586</f>
        <v>RW.RW,MP.FP,Sea fish (landings),Nmix,0.8,20220101-20221231,text,import,Germany,RW.RW-MP.FP-Sea fish (landings)</v>
      </c>
    </row>
    <row r="587" spans="1:1" x14ac:dyDescent="0.25">
      <c r="A587" s="12" t="str">
        <f>'4a Interface to NNB-R-Tool'!A587&amp;","&amp;'4a Interface to NNB-R-Tool'!B587&amp;","&amp;'4a Interface to NNB-R-Tool'!C587&amp;","&amp;'4a Interface to NNB-R-Tool'!D587&amp;","&amp;'4a Interface to NNB-R-Tool'!E587&amp;","&amp;'4a Interface to NNB-R-Tool'!F587&amp;"0101-"&amp;'4a Interface to NNB-R-Tool'!F587&amp;"1231"&amp;","&amp;'4a Interface to NNB-R-Tool'!G587&amp;","&amp;'4a Interface to NNB-R-Tool'!H587&amp;","&amp;'4a Interface to NNB-R-Tool'!I587&amp;","&amp;'4a Interface to NNB-R-Tool'!J587</f>
        <v>RW.RW,MP.FP,Food import,Nmix,0.8,20220101-20221231,text,import,Germany,RW.RW-MP.FP-Food import</v>
      </c>
    </row>
    <row r="588" spans="1:1" x14ac:dyDescent="0.25">
      <c r="A588" s="12" t="str">
        <f>'4a Interface to NNB-R-Tool'!A588&amp;","&amp;'4a Interface to NNB-R-Tool'!B588&amp;","&amp;'4a Interface to NNB-R-Tool'!C588&amp;","&amp;'4a Interface to NNB-R-Tool'!D588&amp;","&amp;'4a Interface to NNB-R-Tool'!E588&amp;","&amp;'4a Interface to NNB-R-Tool'!F588&amp;"0101-"&amp;'4a Interface to NNB-R-Tool'!F588&amp;"1231"&amp;","&amp;'4a Interface to NNB-R-Tool'!G588&amp;","&amp;'4a Interface to NNB-R-Tool'!H588&amp;","&amp;'4a Interface to NNB-R-Tool'!I588&amp;","&amp;'4a Interface to NNB-R-Tool'!J588</f>
        <v xml:space="preserve">RW.RW,MP.OP,Other goods import ,Nmix,0.8,20220101-20221231,text,import,Germany,RW.RW-MP.OP-Other goods import </v>
      </c>
    </row>
    <row r="589" spans="1:1" x14ac:dyDescent="0.25">
      <c r="A589" s="12" t="str">
        <f>'4a Interface to NNB-R-Tool'!A589&amp;","&amp;'4a Interface to NNB-R-Tool'!B589&amp;","&amp;'4a Interface to NNB-R-Tool'!C589&amp;","&amp;'4a Interface to NNB-R-Tool'!D589&amp;","&amp;'4a Interface to NNB-R-Tool'!E589&amp;","&amp;'4a Interface to NNB-R-Tool'!F589&amp;"0101-"&amp;'4a Interface to NNB-R-Tool'!F589&amp;"1231"&amp;","&amp;'4a Interface to NNB-R-Tool'!G589&amp;","&amp;'4a Interface to NNB-R-Tool'!H589&amp;","&amp;'4a Interface to NNB-R-Tool'!I589&amp;","&amp;'4a Interface to NNB-R-Tool'!J589</f>
        <v>RW.RW,AG.MM,Animal feed import,Nmix,0.8,20220101-20221231,text,import,Germany,RW.RW-AG.MM-Animal feed import</v>
      </c>
    </row>
    <row r="590" spans="1:1" x14ac:dyDescent="0.25">
      <c r="A590" s="12" t="str">
        <f>'4a Interface to NNB-R-Tool'!A590&amp;","&amp;'4a Interface to NNB-R-Tool'!B590&amp;","&amp;'4a Interface to NNB-R-Tool'!C590&amp;","&amp;'4a Interface to NNB-R-Tool'!D590&amp;","&amp;'4a Interface to NNB-R-Tool'!E590&amp;","&amp;'4a Interface to NNB-R-Tool'!F590&amp;"0101-"&amp;'4a Interface to NNB-R-Tool'!F590&amp;"1231"&amp;","&amp;'4a Interface to NNB-R-Tool'!G590&amp;","&amp;'4a Interface to NNB-R-Tool'!H590&amp;","&amp;'4a Interface to NNB-R-Tool'!I590&amp;","&amp;'4a Interface to NNB-R-Tool'!J590</f>
        <v>RW.RW,AG.MM,Live animal import,Nmix,0.8,20220101-20221231,text,import,Germany,RW.RW-AG.MM-Live animal import</v>
      </c>
    </row>
    <row r="591" spans="1:1" x14ac:dyDescent="0.25">
      <c r="A591" s="12" t="str">
        <f>'4a Interface to NNB-R-Tool'!A591&amp;","&amp;'4a Interface to NNB-R-Tool'!B591&amp;","&amp;'4a Interface to NNB-R-Tool'!C591&amp;","&amp;'4a Interface to NNB-R-Tool'!D591&amp;","&amp;'4a Interface to NNB-R-Tool'!E591&amp;","&amp;'4a Interface to NNB-R-Tool'!F591&amp;"0101-"&amp;'4a Interface to NNB-R-Tool'!F591&amp;"1231"&amp;","&amp;'4a Interface to NNB-R-Tool'!G591&amp;","&amp;'4a Interface to NNB-R-Tool'!H591&amp;","&amp;'4a Interface to NNB-R-Tool'!I591&amp;","&amp;'4a Interface to NNB-R-Tool'!J591</f>
        <v>RW.RW,AG.SM,Manure import,Nmix,0.8,20220101-20221231,text,import,Germany,RW.RW-AG.SM-Manure import</v>
      </c>
    </row>
    <row r="592" spans="1:1" x14ac:dyDescent="0.25">
      <c r="A592" s="12" t="str">
        <f>'4a Interface to NNB-R-Tool'!A592&amp;","&amp;'4a Interface to NNB-R-Tool'!B592&amp;","&amp;'4a Interface to NNB-R-Tool'!C592&amp;","&amp;'4a Interface to NNB-R-Tool'!D592&amp;","&amp;'4a Interface to NNB-R-Tool'!E592&amp;","&amp;'4a Interface to NNB-R-Tool'!F592&amp;"0101-"&amp;'4a Interface to NNB-R-Tool'!F592&amp;"1231"&amp;","&amp;'4a Interface to NNB-R-Tool'!G592&amp;","&amp;'4a Interface to NNB-R-Tool'!H592&amp;","&amp;'4a Interface to NNB-R-Tool'!I592&amp;","&amp;'4a Interface to NNB-R-Tool'!J592</f>
        <v>RW.RW,AG.SM,Mineral fertilizer import,Nmix,0.8,20220101-20221231,text,import,Germany,RW.RW-AG.SM-Mineral fertilizer import</v>
      </c>
    </row>
    <row r="593" spans="1:1" x14ac:dyDescent="0.25">
      <c r="A593" s="12" t="str">
        <f>'4a Interface to NNB-R-Tool'!A593&amp;","&amp;'4a Interface to NNB-R-Tool'!B593&amp;","&amp;'4a Interface to NNB-R-Tool'!C593&amp;","&amp;'4a Interface to NNB-R-Tool'!D593&amp;","&amp;'4a Interface to NNB-R-Tool'!E593&amp;","&amp;'4a Interface to NNB-R-Tool'!F593&amp;"0101-"&amp;'4a Interface to NNB-R-Tool'!F593&amp;"1231"&amp;","&amp;'4a Interface to NNB-R-Tool'!G593&amp;","&amp;'4a Interface to NNB-R-Tool'!H593&amp;","&amp;'4a Interface to NNB-R-Tool'!I593&amp;","&amp;'4a Interface to NNB-R-Tool'!J593</f>
        <v>RW.RW,PR.SO,Solid waste import,Nmix,0.8,20220101-20221231,text,import,Germany,RW.RW-PR.SO-Solid waste import</v>
      </c>
    </row>
    <row r="594" spans="1:1" x14ac:dyDescent="0.25">
      <c r="A594" s="12" t="str">
        <f>'4a Interface to NNB-R-Tool'!A594&amp;","&amp;'4a Interface to NNB-R-Tool'!B594&amp;","&amp;'4a Interface to NNB-R-Tool'!C594&amp;","&amp;'4a Interface to NNB-R-Tool'!D594&amp;","&amp;'4a Interface to NNB-R-Tool'!E594&amp;","&amp;'4a Interface to NNB-R-Tool'!F594&amp;"0101-"&amp;'4a Interface to NNB-R-Tool'!F594&amp;"1231"&amp;","&amp;'4a Interface to NNB-R-Tool'!G594&amp;","&amp;'4a Interface to NNB-R-Tool'!H594&amp;","&amp;'4a Interface to NNB-R-Tool'!I594&amp;","&amp;'4a Interface to NNB-R-Tool'!J594</f>
        <v>RW.RW,AT.AT,Atmospheric inflow,OXN,0.8,20220101-20221231,text,import,Germany,RW.RW-AT.AT-Atmospheric inflow</v>
      </c>
    </row>
    <row r="595" spans="1:1" x14ac:dyDescent="0.25">
      <c r="A595" s="12" t="str">
        <f>'4a Interface to NNB-R-Tool'!A595&amp;","&amp;'4a Interface to NNB-R-Tool'!B595&amp;","&amp;'4a Interface to NNB-R-Tool'!C595&amp;","&amp;'4a Interface to NNB-R-Tool'!D595&amp;","&amp;'4a Interface to NNB-R-Tool'!E595&amp;","&amp;'4a Interface to NNB-R-Tool'!F595&amp;"0101-"&amp;'4a Interface to NNB-R-Tool'!F595&amp;"1231"&amp;","&amp;'4a Interface to NNB-R-Tool'!G595&amp;","&amp;'4a Interface to NNB-R-Tool'!H595&amp;","&amp;'4a Interface to NNB-R-Tool'!I595&amp;","&amp;'4a Interface to NNB-R-Tool'!J595</f>
        <v>RW.RW,AT.AT,Atmospheric inflow,RDN,0.8,20220101-20221231,text,import,Germany,RW.RW-AT.AT-Atmospheric inflow</v>
      </c>
    </row>
    <row r="596" spans="1:1" x14ac:dyDescent="0.25">
      <c r="A596" s="12" t="str">
        <f>'4a Interface to NNB-R-Tool'!A596&amp;","&amp;'4a Interface to NNB-R-Tool'!B596&amp;","&amp;'4a Interface to NNB-R-Tool'!C596&amp;","&amp;'4a Interface to NNB-R-Tool'!D596&amp;","&amp;'4a Interface to NNB-R-Tool'!E596&amp;","&amp;'4a Interface to NNB-R-Tool'!F596&amp;"0101-"&amp;'4a Interface to NNB-R-Tool'!F596&amp;"1231"&amp;","&amp;'4a Interface to NNB-R-Tool'!G596&amp;","&amp;'4a Interface to NNB-R-Tool'!H596&amp;","&amp;'4a Interface to NNB-R-Tool'!I596&amp;","&amp;'4a Interface to NNB-R-Tool'!J596</f>
        <v>RW.RW,HY.GW,Import of groundwater,Nmix,0.8,20220101-20221231,text,import,Germany,RW.RW-HY.GW-Import of groundwater</v>
      </c>
    </row>
    <row r="597" spans="1:1" x14ac:dyDescent="0.25">
      <c r="A597" s="12" t="str">
        <f>'4a Interface to NNB-R-Tool'!A597&amp;","&amp;'4a Interface to NNB-R-Tool'!B597&amp;","&amp;'4a Interface to NNB-R-Tool'!C597&amp;","&amp;'4a Interface to NNB-R-Tool'!D597&amp;","&amp;'4a Interface to NNB-R-Tool'!E597&amp;","&amp;'4a Interface to NNB-R-Tool'!F597&amp;"0101-"&amp;'4a Interface to NNB-R-Tool'!F597&amp;"1231"&amp;","&amp;'4a Interface to NNB-R-Tool'!G597&amp;","&amp;'4a Interface to NNB-R-Tool'!H597&amp;","&amp;'4a Interface to NNB-R-Tool'!I597&amp;","&amp;'4a Interface to NNB-R-Tool'!J597</f>
        <v>RW.RW,HY.SW,Import of surface water,Nmix,0.8,20220101-20221231,text,import,Germany,RW.RW-HY.SW-Import of surface water</v>
      </c>
    </row>
    <row r="599" spans="1:1" x14ac:dyDescent="0.25">
      <c r="A599" s="12" t="str">
        <f>'4a Interface to NNB-R-Tool'!A599&amp;","&amp;'4a Interface to NNB-R-Tool'!B599&amp;","&amp;'4a Interface to NNB-R-Tool'!C599&amp;","&amp;'4a Interface to NNB-R-Tool'!D599&amp;","&amp;'4a Interface to NNB-R-Tool'!E599&amp;","&amp;'4a Interface to NNB-R-Tool'!F599&amp;"0101-"&amp;'4a Interface to NNB-R-Tool'!F599&amp;"1231"&amp;","&amp;'4a Interface to NNB-R-Tool'!G599&amp;","&amp;'4a Interface to NNB-R-Tool'!H599&amp;","&amp;'4a Interface to NNB-R-Tool'!I599&amp;","&amp;'4a Interface to NNB-R-Tool'!J599</f>
        <v>EF.EC,EF.EC,Stock change,Nmix,1,20180101-20181231,text,-,Germany,EF.EC-EF.EC-Stock change</v>
      </c>
    </row>
    <row r="600" spans="1:1" x14ac:dyDescent="0.25">
      <c r="A600" s="12" t="str">
        <f>'4a Interface to NNB-R-Tool'!A600&amp;","&amp;'4a Interface to NNB-R-Tool'!B600&amp;","&amp;'4a Interface to NNB-R-Tool'!C600&amp;","&amp;'4a Interface to NNB-R-Tool'!D600&amp;","&amp;'4a Interface to NNB-R-Tool'!E600&amp;","&amp;'4a Interface to NNB-R-Tool'!F600&amp;"0101-"&amp;'4a Interface to NNB-R-Tool'!F600&amp;"1231"&amp;","&amp;'4a Interface to NNB-R-Tool'!G600&amp;","&amp;'4a Interface to NNB-R-Tool'!H600&amp;","&amp;'4a Interface to NNB-R-Tool'!I600&amp;","&amp;'4a Interface to NNB-R-Tool'!J600</f>
        <v>EF.IC,EF.IC,Stock change,Nmix,1,20180101-20181231,text,-,Germany,EF.IC-EF.IC-Stock change</v>
      </c>
    </row>
    <row r="601" spans="1:1" x14ac:dyDescent="0.25">
      <c r="A601" s="12" t="str">
        <f>'4a Interface to NNB-R-Tool'!A601&amp;","&amp;'4a Interface to NNB-R-Tool'!B601&amp;","&amp;'4a Interface to NNB-R-Tool'!C601&amp;","&amp;'4a Interface to NNB-R-Tool'!D601&amp;","&amp;'4a Interface to NNB-R-Tool'!E601&amp;","&amp;'4a Interface to NNB-R-Tool'!F601&amp;"0101-"&amp;'4a Interface to NNB-R-Tool'!F601&amp;"1231"&amp;","&amp;'4a Interface to NNB-R-Tool'!G601&amp;","&amp;'4a Interface to NNB-R-Tool'!H601&amp;","&amp;'4a Interface to NNB-R-Tool'!I601&amp;","&amp;'4a Interface to NNB-R-Tool'!J601</f>
        <v>EF.TR,EF.TR,Stock change,Nmix,1,20180101-20181231,text,-,Germany,EF.TR-EF.TR-Stock change</v>
      </c>
    </row>
    <row r="602" spans="1:1" x14ac:dyDescent="0.25">
      <c r="A602" s="12" t="str">
        <f>'4a Interface to NNB-R-Tool'!A602&amp;","&amp;'4a Interface to NNB-R-Tool'!B602&amp;","&amp;'4a Interface to NNB-R-Tool'!C602&amp;","&amp;'4a Interface to NNB-R-Tool'!D602&amp;","&amp;'4a Interface to NNB-R-Tool'!E602&amp;","&amp;'4a Interface to NNB-R-Tool'!F602&amp;"0101-"&amp;'4a Interface to NNB-R-Tool'!F602&amp;"1231"&amp;","&amp;'4a Interface to NNB-R-Tool'!G602&amp;","&amp;'4a Interface to NNB-R-Tool'!H602&amp;","&amp;'4a Interface to NNB-R-Tool'!I602&amp;","&amp;'4a Interface to NNB-R-Tool'!J602</f>
        <v>EF.OE,EF.OE,Stock change,Nmix,1,20180101-20181231,text,-,Germany,EF.OE-EF.OE-Stock change</v>
      </c>
    </row>
    <row r="603" spans="1:1" x14ac:dyDescent="0.25">
      <c r="A603" s="12" t="str">
        <f>'4a Interface to NNB-R-Tool'!A603&amp;","&amp;'4a Interface to NNB-R-Tool'!B603&amp;","&amp;'4a Interface to NNB-R-Tool'!C603&amp;","&amp;'4a Interface to NNB-R-Tool'!D603&amp;","&amp;'4a Interface to NNB-R-Tool'!E603&amp;","&amp;'4a Interface to NNB-R-Tool'!F603&amp;"0101-"&amp;'4a Interface to NNB-R-Tool'!F603&amp;"1231"&amp;","&amp;'4a Interface to NNB-R-Tool'!G603&amp;","&amp;'4a Interface to NNB-R-Tool'!H603&amp;","&amp;'4a Interface to NNB-R-Tool'!I603&amp;","&amp;'4a Interface to NNB-R-Tool'!J603</f>
        <v>MP.FP,MP.FP,Stock change,Nmix,1,20180101-20181231,text,-,Germany,MP.FP-MP.FP-Stock change</v>
      </c>
    </row>
    <row r="604" spans="1:1" x14ac:dyDescent="0.25">
      <c r="A604" s="12" t="str">
        <f>'4a Interface to NNB-R-Tool'!A604&amp;","&amp;'4a Interface to NNB-R-Tool'!B604&amp;","&amp;'4a Interface to NNB-R-Tool'!C604&amp;","&amp;'4a Interface to NNB-R-Tool'!D604&amp;","&amp;'4a Interface to NNB-R-Tool'!E604&amp;","&amp;'4a Interface to NNB-R-Tool'!F604&amp;"0101-"&amp;'4a Interface to NNB-R-Tool'!F604&amp;"1231"&amp;","&amp;'4a Interface to NNB-R-Tool'!G604&amp;","&amp;'4a Interface to NNB-R-Tool'!H604&amp;","&amp;'4a Interface to NNB-R-Tool'!I604&amp;","&amp;'4a Interface to NNB-R-Tool'!J604</f>
        <v>MP.OP,MP.OP,Stock change,Nmix,1,20180101-20181231,text,-,Germany,MP.OP-MP.OP-Stock change</v>
      </c>
    </row>
    <row r="605" spans="1:1" x14ac:dyDescent="0.25">
      <c r="A605" s="12" t="str">
        <f>'4a Interface to NNB-R-Tool'!A605&amp;","&amp;'4a Interface to NNB-R-Tool'!B605&amp;","&amp;'4a Interface to NNB-R-Tool'!C605&amp;","&amp;'4a Interface to NNB-R-Tool'!D605&amp;","&amp;'4a Interface to NNB-R-Tool'!E605&amp;","&amp;'4a Interface to NNB-R-Tool'!F605&amp;"0101-"&amp;'4a Interface to NNB-R-Tool'!F605&amp;"1231"&amp;","&amp;'4a Interface to NNB-R-Tool'!G605&amp;","&amp;'4a Interface to NNB-R-Tool'!H605&amp;","&amp;'4a Interface to NNB-R-Tool'!I605&amp;","&amp;'4a Interface to NNB-R-Tool'!J605</f>
        <v>AG.MM,AG.MM,Stock change,Nmix,1,20180101-20181231,text,-,Germany,AG.MM-AG.MM-Stock change</v>
      </c>
    </row>
    <row r="606" spans="1:1" x14ac:dyDescent="0.25">
      <c r="A606" s="12" t="str">
        <f>'4a Interface to NNB-R-Tool'!A606&amp;","&amp;'4a Interface to NNB-R-Tool'!B606&amp;","&amp;'4a Interface to NNB-R-Tool'!C606&amp;","&amp;'4a Interface to NNB-R-Tool'!D606&amp;","&amp;'4a Interface to NNB-R-Tool'!E606&amp;","&amp;'4a Interface to NNB-R-Tool'!F606&amp;"0101-"&amp;'4a Interface to NNB-R-Tool'!F606&amp;"1231"&amp;","&amp;'4a Interface to NNB-R-Tool'!G606&amp;","&amp;'4a Interface to NNB-R-Tool'!H606&amp;","&amp;'4a Interface to NNB-R-Tool'!I606&amp;","&amp;'4a Interface to NNB-R-Tool'!J606</f>
        <v>AG.SM,AG.SM,Stock change,Nmix,1,20180101-20181231,text,-,Germany,AG.SM-AG.SM-Stock change</v>
      </c>
    </row>
    <row r="607" spans="1:1" x14ac:dyDescent="0.25">
      <c r="A607" s="12" t="str">
        <f>'4a Interface to NNB-R-Tool'!A607&amp;","&amp;'4a Interface to NNB-R-Tool'!B607&amp;","&amp;'4a Interface to NNB-R-Tool'!C607&amp;","&amp;'4a Interface to NNB-R-Tool'!D607&amp;","&amp;'4a Interface to NNB-R-Tool'!E607&amp;","&amp;'4a Interface to NNB-R-Tool'!F607&amp;"0101-"&amp;'4a Interface to NNB-R-Tool'!F607&amp;"1231"&amp;","&amp;'4a Interface to NNB-R-Tool'!G607&amp;","&amp;'4a Interface to NNB-R-Tool'!H607&amp;","&amp;'4a Interface to NNB-R-Tool'!I607&amp;","&amp;'4a Interface to NNB-R-Tool'!J607</f>
        <v>AG.BC,AG.BC,Stock change,Nmix,1,20180101-20181231,text,-,Germany,AG.BC-AG.BC-Stock change</v>
      </c>
    </row>
    <row r="608" spans="1:1" x14ac:dyDescent="0.25">
      <c r="A608" s="12" t="str">
        <f>'4a Interface to NNB-R-Tool'!A608&amp;","&amp;'4a Interface to NNB-R-Tool'!B608&amp;","&amp;'4a Interface to NNB-R-Tool'!C608&amp;","&amp;'4a Interface to NNB-R-Tool'!D608&amp;","&amp;'4a Interface to NNB-R-Tool'!E608&amp;","&amp;'4a Interface to NNB-R-Tool'!F608&amp;"0101-"&amp;'4a Interface to NNB-R-Tool'!F608&amp;"1231"&amp;","&amp;'4a Interface to NNB-R-Tool'!G608&amp;","&amp;'4a Interface to NNB-R-Tool'!H608&amp;","&amp;'4a Interface to NNB-R-Tool'!I608&amp;","&amp;'4a Interface to NNB-R-Tool'!J608</f>
        <v>FS.FO,FS.FO,Stock change,Nmix,1,20180101-20181231,text,-,Germany,FS.FO-FS.FO-Stock change</v>
      </c>
    </row>
    <row r="609" spans="1:1" x14ac:dyDescent="0.25">
      <c r="A609" s="12" t="str">
        <f>'4a Interface to NNB-R-Tool'!A609&amp;","&amp;'4a Interface to NNB-R-Tool'!B609&amp;","&amp;'4a Interface to NNB-R-Tool'!C609&amp;","&amp;'4a Interface to NNB-R-Tool'!D609&amp;","&amp;'4a Interface to NNB-R-Tool'!E609&amp;","&amp;'4a Interface to NNB-R-Tool'!F609&amp;"0101-"&amp;'4a Interface to NNB-R-Tool'!F609&amp;"1231"&amp;","&amp;'4a Interface to NNB-R-Tool'!G609&amp;","&amp;'4a Interface to NNB-R-Tool'!H609&amp;","&amp;'4a Interface to NNB-R-Tool'!I609&amp;","&amp;'4a Interface to NNB-R-Tool'!J609</f>
        <v>FS.OL,FS.OL,Stock change,Nmix,1,20180101-20181231,text,-,Germany,FS.OL-FS.OL-Stock change</v>
      </c>
    </row>
    <row r="610" spans="1:1" x14ac:dyDescent="0.25">
      <c r="A610" s="12" t="str">
        <f>'4a Interface to NNB-R-Tool'!A610&amp;","&amp;'4a Interface to NNB-R-Tool'!B610&amp;","&amp;'4a Interface to NNB-R-Tool'!C610&amp;","&amp;'4a Interface to NNB-R-Tool'!D610&amp;","&amp;'4a Interface to NNB-R-Tool'!E610&amp;","&amp;'4a Interface to NNB-R-Tool'!F610&amp;"0101-"&amp;'4a Interface to NNB-R-Tool'!F610&amp;"1231"&amp;","&amp;'4a Interface to NNB-R-Tool'!G610&amp;","&amp;'4a Interface to NNB-R-Tool'!H610&amp;","&amp;'4a Interface to NNB-R-Tool'!I610&amp;","&amp;'4a Interface to NNB-R-Tool'!J610</f>
        <v>FS.WL,FS.WL,Stock change,Nmix,1,20180101-20181231,text,-,Germany,FS.WL-FS.WL-Stock change</v>
      </c>
    </row>
    <row r="611" spans="1:1" x14ac:dyDescent="0.25">
      <c r="A611" s="12" t="str">
        <f>'4a Interface to NNB-R-Tool'!A611&amp;","&amp;'4a Interface to NNB-R-Tool'!B611&amp;","&amp;'4a Interface to NNB-R-Tool'!C611&amp;","&amp;'4a Interface to NNB-R-Tool'!D611&amp;","&amp;'4a Interface to NNB-R-Tool'!E611&amp;","&amp;'4a Interface to NNB-R-Tool'!F611&amp;"0101-"&amp;'4a Interface to NNB-R-Tool'!F611&amp;"1231"&amp;","&amp;'4a Interface to NNB-R-Tool'!G611&amp;","&amp;'4a Interface to NNB-R-Tool'!H611&amp;","&amp;'4a Interface to NNB-R-Tool'!I611&amp;","&amp;'4a Interface to NNB-R-Tool'!J611</f>
        <v>PR.SO,PR.SO,Stock change,Nmix,1,20180101-20181231,text,-,Germany,PR.SO-PR.SO-Stock change</v>
      </c>
    </row>
    <row r="612" spans="1:1" x14ac:dyDescent="0.25">
      <c r="A612" s="12" t="str">
        <f>'4a Interface to NNB-R-Tool'!A612&amp;","&amp;'4a Interface to NNB-R-Tool'!B612&amp;","&amp;'4a Interface to NNB-R-Tool'!C612&amp;","&amp;'4a Interface to NNB-R-Tool'!D612&amp;","&amp;'4a Interface to NNB-R-Tool'!E612&amp;","&amp;'4a Interface to NNB-R-Tool'!F612&amp;"0101-"&amp;'4a Interface to NNB-R-Tool'!F612&amp;"1231"&amp;","&amp;'4a Interface to NNB-R-Tool'!G612&amp;","&amp;'4a Interface to NNB-R-Tool'!H612&amp;","&amp;'4a Interface to NNB-R-Tool'!I612&amp;","&amp;'4a Interface to NNB-R-Tool'!J612</f>
        <v>PR.WW,PR.WW,Stock change,Nmix,1,20180101-20181231,text,-,Germany,PR.WW-PR.WW-Stock change</v>
      </c>
    </row>
    <row r="613" spans="1:1" x14ac:dyDescent="0.25">
      <c r="A613" s="12" t="str">
        <f>'4a Interface to NNB-R-Tool'!A613&amp;","&amp;'4a Interface to NNB-R-Tool'!B613&amp;","&amp;'4a Interface to NNB-R-Tool'!C613&amp;","&amp;'4a Interface to NNB-R-Tool'!D613&amp;","&amp;'4a Interface to NNB-R-Tool'!E613&amp;","&amp;'4a Interface to NNB-R-Tool'!F613&amp;"0101-"&amp;'4a Interface to NNB-R-Tool'!F613&amp;"1231"&amp;","&amp;'4a Interface to NNB-R-Tool'!G613&amp;","&amp;'4a Interface to NNB-R-Tool'!H613&amp;","&amp;'4a Interface to NNB-R-Tool'!I613&amp;","&amp;'4a Interface to NNB-R-Tool'!J613</f>
        <v>HS.HS,HS.HS,Stock change,Nmix,1,20180101-20181231,text,-,Germany,HS.HS-HS.HS-Stock change</v>
      </c>
    </row>
    <row r="614" spans="1:1" x14ac:dyDescent="0.25">
      <c r="A614" s="12" t="str">
        <f>'4a Interface to NNB-R-Tool'!A614&amp;","&amp;'4a Interface to NNB-R-Tool'!B614&amp;","&amp;'4a Interface to NNB-R-Tool'!C614&amp;","&amp;'4a Interface to NNB-R-Tool'!D614&amp;","&amp;'4a Interface to NNB-R-Tool'!E614&amp;","&amp;'4a Interface to NNB-R-Tool'!F614&amp;"0101-"&amp;'4a Interface to NNB-R-Tool'!F614&amp;"1231"&amp;","&amp;'4a Interface to NNB-R-Tool'!G614&amp;","&amp;'4a Interface to NNB-R-Tool'!H614&amp;","&amp;'4a Interface to NNB-R-Tool'!I614&amp;","&amp;'4a Interface to NNB-R-Tool'!J614</f>
        <v>AT.AT,AT.AT,Stock change,Nmix,1,20180101-20181231,text,-,Germany,AT.AT-AT.AT-Stock change</v>
      </c>
    </row>
    <row r="615" spans="1:1" x14ac:dyDescent="0.25">
      <c r="A615" s="12" t="str">
        <f>'4a Interface to NNB-R-Tool'!A615&amp;","&amp;'4a Interface to NNB-R-Tool'!B615&amp;","&amp;'4a Interface to NNB-R-Tool'!C615&amp;","&amp;'4a Interface to NNB-R-Tool'!D615&amp;","&amp;'4a Interface to NNB-R-Tool'!E615&amp;","&amp;'4a Interface to NNB-R-Tool'!F615&amp;"0101-"&amp;'4a Interface to NNB-R-Tool'!F615&amp;"1231"&amp;","&amp;'4a Interface to NNB-R-Tool'!G615&amp;","&amp;'4a Interface to NNB-R-Tool'!H615&amp;","&amp;'4a Interface to NNB-R-Tool'!I615&amp;","&amp;'4a Interface to NNB-R-Tool'!J615</f>
        <v>AT.AT,AT.AT,Stock change,Nmix,1,20180101-20181231,text,-,Germany,AT.AT-AT.AT-Stock change</v>
      </c>
    </row>
    <row r="616" spans="1:1" x14ac:dyDescent="0.25">
      <c r="A616" s="12" t="str">
        <f>'4a Interface to NNB-R-Tool'!A616&amp;","&amp;'4a Interface to NNB-R-Tool'!B616&amp;","&amp;'4a Interface to NNB-R-Tool'!C616&amp;","&amp;'4a Interface to NNB-R-Tool'!D616&amp;","&amp;'4a Interface to NNB-R-Tool'!E616&amp;","&amp;'4a Interface to NNB-R-Tool'!F616&amp;"0101-"&amp;'4a Interface to NNB-R-Tool'!F616&amp;"1231"&amp;","&amp;'4a Interface to NNB-R-Tool'!G616&amp;","&amp;'4a Interface to NNB-R-Tool'!H616&amp;","&amp;'4a Interface to NNB-R-Tool'!I616&amp;","&amp;'4a Interface to NNB-R-Tool'!J616</f>
        <v>HY.GW,HY.GW,Stock change,Nmix,1,20180101-20181231,text,-,Germany,HY.GW-HY.GW-Stock change</v>
      </c>
    </row>
    <row r="617" spans="1:1" x14ac:dyDescent="0.25">
      <c r="A617" s="12" t="str">
        <f>'4a Interface to NNB-R-Tool'!A617&amp;","&amp;'4a Interface to NNB-R-Tool'!B617&amp;","&amp;'4a Interface to NNB-R-Tool'!C617&amp;","&amp;'4a Interface to NNB-R-Tool'!D617&amp;","&amp;'4a Interface to NNB-R-Tool'!E617&amp;","&amp;'4a Interface to NNB-R-Tool'!F617&amp;"0101-"&amp;'4a Interface to NNB-R-Tool'!F617&amp;"1231"&amp;","&amp;'4a Interface to NNB-R-Tool'!G617&amp;","&amp;'4a Interface to NNB-R-Tool'!H617&amp;","&amp;'4a Interface to NNB-R-Tool'!I617&amp;","&amp;'4a Interface to NNB-R-Tool'!J617</f>
        <v>HY.SW,HY.SW,Stock change,Nmix,1,20180101-20181231,text,-,Germany,HY.SW-HY.SW-Stock change</v>
      </c>
    </row>
    <row r="618" spans="1:1" x14ac:dyDescent="0.25">
      <c r="A618" s="12" t="str">
        <f>'4a Interface to NNB-R-Tool'!A618&amp;","&amp;'4a Interface to NNB-R-Tool'!B618&amp;","&amp;'4a Interface to NNB-R-Tool'!C618&amp;","&amp;'4a Interface to NNB-R-Tool'!D618&amp;","&amp;'4a Interface to NNB-R-Tool'!E618&amp;","&amp;'4a Interface to NNB-R-Tool'!F618&amp;"0101-"&amp;'4a Interface to NNB-R-Tool'!F618&amp;"1231"&amp;","&amp;'4a Interface to NNB-R-Tool'!G618&amp;","&amp;'4a Interface to NNB-R-Tool'!H618&amp;","&amp;'4a Interface to NNB-R-Tool'!I618&amp;","&amp;'4a Interface to NNB-R-Tool'!J618</f>
        <v>HY.CW,HY.CW,Stock change,Nmix,1,20180101-20181231,text,-,Germany,HY.CW-HY.CW-Stock change</v>
      </c>
    </row>
    <row r="619" spans="1:1" x14ac:dyDescent="0.25">
      <c r="A619" s="12" t="str">
        <f>'4a Interface to NNB-R-Tool'!A619&amp;","&amp;'4a Interface to NNB-R-Tool'!B619&amp;","&amp;'4a Interface to NNB-R-Tool'!C619&amp;","&amp;'4a Interface to NNB-R-Tool'!D619&amp;","&amp;'4a Interface to NNB-R-Tool'!E619&amp;","&amp;'4a Interface to NNB-R-Tool'!F619&amp;"0101-"&amp;'4a Interface to NNB-R-Tool'!F619&amp;"1231"&amp;","&amp;'4a Interface to NNB-R-Tool'!G619&amp;","&amp;'4a Interface to NNB-R-Tool'!H619&amp;","&amp;'4a Interface to NNB-R-Tool'!I619&amp;","&amp;'4a Interface to NNB-R-Tool'!J619</f>
        <v>HY.AC,HY.AC,Stock change,Nmix,1,20180101-20181231,text,-,Germany,HY.AC-HY.AC-Stock change</v>
      </c>
    </row>
    <row r="621" spans="1:1" x14ac:dyDescent="0.25">
      <c r="A621" s="12" t="str">
        <f>'4a Interface to NNB-R-Tool'!A621&amp;","&amp;'4a Interface to NNB-R-Tool'!B621&amp;","&amp;'4a Interface to NNB-R-Tool'!C621&amp;","&amp;'4a Interface to NNB-R-Tool'!D621&amp;","&amp;'4a Interface to NNB-R-Tool'!E621&amp;","&amp;'4a Interface to NNB-R-Tool'!F621&amp;"0101-"&amp;'4a Interface to NNB-R-Tool'!F621&amp;"1231"&amp;","&amp;'4a Interface to NNB-R-Tool'!G621&amp;","&amp;'4a Interface to NNB-R-Tool'!H621&amp;","&amp;'4a Interface to NNB-R-Tool'!I621&amp;","&amp;'4a Interface to NNB-R-Tool'!J621</f>
        <v>EF.EC,EF.EC,Stock change,Nmix,1,20200101-20201231,text,-,Germany,EF.EC-EF.EC-Stock change</v>
      </c>
    </row>
    <row r="622" spans="1:1" x14ac:dyDescent="0.25">
      <c r="A622" s="12" t="str">
        <f>'4a Interface to NNB-R-Tool'!A622&amp;","&amp;'4a Interface to NNB-R-Tool'!B622&amp;","&amp;'4a Interface to NNB-R-Tool'!C622&amp;","&amp;'4a Interface to NNB-R-Tool'!D622&amp;","&amp;'4a Interface to NNB-R-Tool'!E622&amp;","&amp;'4a Interface to NNB-R-Tool'!F622&amp;"0101-"&amp;'4a Interface to NNB-R-Tool'!F622&amp;"1231"&amp;","&amp;'4a Interface to NNB-R-Tool'!G622&amp;","&amp;'4a Interface to NNB-R-Tool'!H622&amp;","&amp;'4a Interface to NNB-R-Tool'!I622&amp;","&amp;'4a Interface to NNB-R-Tool'!J622</f>
        <v>EF.IC,EF.IC,Stock change,Nmix,1,20200101-20201231,text,-,Germany,EF.IC-EF.IC-Stock change</v>
      </c>
    </row>
    <row r="623" spans="1:1" x14ac:dyDescent="0.25">
      <c r="A623" s="12" t="str">
        <f>'4a Interface to NNB-R-Tool'!A623&amp;","&amp;'4a Interface to NNB-R-Tool'!B623&amp;","&amp;'4a Interface to NNB-R-Tool'!C623&amp;","&amp;'4a Interface to NNB-R-Tool'!D623&amp;","&amp;'4a Interface to NNB-R-Tool'!E623&amp;","&amp;'4a Interface to NNB-R-Tool'!F623&amp;"0101-"&amp;'4a Interface to NNB-R-Tool'!F623&amp;"1231"&amp;","&amp;'4a Interface to NNB-R-Tool'!G623&amp;","&amp;'4a Interface to NNB-R-Tool'!H623&amp;","&amp;'4a Interface to NNB-R-Tool'!I623&amp;","&amp;'4a Interface to NNB-R-Tool'!J623</f>
        <v>EF.TR,EF.TR,Stock change,Nmix,1,20200101-20201231,text,-,Germany,EF.TR-EF.TR-Stock change</v>
      </c>
    </row>
    <row r="624" spans="1:1" x14ac:dyDescent="0.25">
      <c r="A624" s="12" t="str">
        <f>'4a Interface to NNB-R-Tool'!A624&amp;","&amp;'4a Interface to NNB-R-Tool'!B624&amp;","&amp;'4a Interface to NNB-R-Tool'!C624&amp;","&amp;'4a Interface to NNB-R-Tool'!D624&amp;","&amp;'4a Interface to NNB-R-Tool'!E624&amp;","&amp;'4a Interface to NNB-R-Tool'!F624&amp;"0101-"&amp;'4a Interface to NNB-R-Tool'!F624&amp;"1231"&amp;","&amp;'4a Interface to NNB-R-Tool'!G624&amp;","&amp;'4a Interface to NNB-R-Tool'!H624&amp;","&amp;'4a Interface to NNB-R-Tool'!I624&amp;","&amp;'4a Interface to NNB-R-Tool'!J624</f>
        <v>EF.OE,EF.OE,Stock change,Nmix,1,20200101-20201231,text,-,Germany,EF.OE-EF.OE-Stock change</v>
      </c>
    </row>
    <row r="625" spans="1:1" x14ac:dyDescent="0.25">
      <c r="A625" s="12" t="str">
        <f>'4a Interface to NNB-R-Tool'!A625&amp;","&amp;'4a Interface to NNB-R-Tool'!B625&amp;","&amp;'4a Interface to NNB-R-Tool'!C625&amp;","&amp;'4a Interface to NNB-R-Tool'!D625&amp;","&amp;'4a Interface to NNB-R-Tool'!E625&amp;","&amp;'4a Interface to NNB-R-Tool'!F625&amp;"0101-"&amp;'4a Interface to NNB-R-Tool'!F625&amp;"1231"&amp;","&amp;'4a Interface to NNB-R-Tool'!G625&amp;","&amp;'4a Interface to NNB-R-Tool'!H625&amp;","&amp;'4a Interface to NNB-R-Tool'!I625&amp;","&amp;'4a Interface to NNB-R-Tool'!J625</f>
        <v>MP.FP,MP.FP,Stock change,Nmix,1,20200101-20201231,text,-,Germany,MP.FP-MP.FP-Stock change</v>
      </c>
    </row>
    <row r="626" spans="1:1" x14ac:dyDescent="0.25">
      <c r="A626" s="12" t="str">
        <f>'4a Interface to NNB-R-Tool'!A626&amp;","&amp;'4a Interface to NNB-R-Tool'!B626&amp;","&amp;'4a Interface to NNB-R-Tool'!C626&amp;","&amp;'4a Interface to NNB-R-Tool'!D626&amp;","&amp;'4a Interface to NNB-R-Tool'!E626&amp;","&amp;'4a Interface to NNB-R-Tool'!F626&amp;"0101-"&amp;'4a Interface to NNB-R-Tool'!F626&amp;"1231"&amp;","&amp;'4a Interface to NNB-R-Tool'!G626&amp;","&amp;'4a Interface to NNB-R-Tool'!H626&amp;","&amp;'4a Interface to NNB-R-Tool'!I626&amp;","&amp;'4a Interface to NNB-R-Tool'!J626</f>
        <v>MP.OP,MP.OP,Stock change,Nmix,1,20200101-20201231,text,-,Germany,MP.OP-MP.OP-Stock change</v>
      </c>
    </row>
    <row r="627" spans="1:1" x14ac:dyDescent="0.25">
      <c r="A627" s="12" t="str">
        <f>'4a Interface to NNB-R-Tool'!A627&amp;","&amp;'4a Interface to NNB-R-Tool'!B627&amp;","&amp;'4a Interface to NNB-R-Tool'!C627&amp;","&amp;'4a Interface to NNB-R-Tool'!D627&amp;","&amp;'4a Interface to NNB-R-Tool'!E627&amp;","&amp;'4a Interface to NNB-R-Tool'!F627&amp;"0101-"&amp;'4a Interface to NNB-R-Tool'!F627&amp;"1231"&amp;","&amp;'4a Interface to NNB-R-Tool'!G627&amp;","&amp;'4a Interface to NNB-R-Tool'!H627&amp;","&amp;'4a Interface to NNB-R-Tool'!I627&amp;","&amp;'4a Interface to NNB-R-Tool'!J627</f>
        <v>AG.MM,AG.MM,Stock change,Nmix,1,20200101-20201231,text,-,Germany,AG.MM-AG.MM-Stock change</v>
      </c>
    </row>
    <row r="628" spans="1:1" x14ac:dyDescent="0.25">
      <c r="A628" s="12" t="str">
        <f>'4a Interface to NNB-R-Tool'!A628&amp;","&amp;'4a Interface to NNB-R-Tool'!B628&amp;","&amp;'4a Interface to NNB-R-Tool'!C628&amp;","&amp;'4a Interface to NNB-R-Tool'!D628&amp;","&amp;'4a Interface to NNB-R-Tool'!E628&amp;","&amp;'4a Interface to NNB-R-Tool'!F628&amp;"0101-"&amp;'4a Interface to NNB-R-Tool'!F628&amp;"1231"&amp;","&amp;'4a Interface to NNB-R-Tool'!G628&amp;","&amp;'4a Interface to NNB-R-Tool'!H628&amp;","&amp;'4a Interface to NNB-R-Tool'!I628&amp;","&amp;'4a Interface to NNB-R-Tool'!J628</f>
        <v>AG.SM,AG.SM,Stock change,Nmix,1,20200101-20201231,text,-,Germany,AG.SM-AG.SM-Stock change</v>
      </c>
    </row>
    <row r="629" spans="1:1" x14ac:dyDescent="0.25">
      <c r="A629" s="12" t="str">
        <f>'4a Interface to NNB-R-Tool'!A629&amp;","&amp;'4a Interface to NNB-R-Tool'!B629&amp;","&amp;'4a Interface to NNB-R-Tool'!C629&amp;","&amp;'4a Interface to NNB-R-Tool'!D629&amp;","&amp;'4a Interface to NNB-R-Tool'!E629&amp;","&amp;'4a Interface to NNB-R-Tool'!F629&amp;"0101-"&amp;'4a Interface to NNB-R-Tool'!F629&amp;"1231"&amp;","&amp;'4a Interface to NNB-R-Tool'!G629&amp;","&amp;'4a Interface to NNB-R-Tool'!H629&amp;","&amp;'4a Interface to NNB-R-Tool'!I629&amp;","&amp;'4a Interface to NNB-R-Tool'!J629</f>
        <v>AG.BC,AG.BC,Stock change,Nmix,1,20200101-20201231,text,-,Germany,AG.BC-AG.BC-Stock change</v>
      </c>
    </row>
    <row r="630" spans="1:1" x14ac:dyDescent="0.25">
      <c r="A630" s="12" t="str">
        <f>'4a Interface to NNB-R-Tool'!A630&amp;","&amp;'4a Interface to NNB-R-Tool'!B630&amp;","&amp;'4a Interface to NNB-R-Tool'!C630&amp;","&amp;'4a Interface to NNB-R-Tool'!D630&amp;","&amp;'4a Interface to NNB-R-Tool'!E630&amp;","&amp;'4a Interface to NNB-R-Tool'!F630&amp;"0101-"&amp;'4a Interface to NNB-R-Tool'!F630&amp;"1231"&amp;","&amp;'4a Interface to NNB-R-Tool'!G630&amp;","&amp;'4a Interface to NNB-R-Tool'!H630&amp;","&amp;'4a Interface to NNB-R-Tool'!I630&amp;","&amp;'4a Interface to NNB-R-Tool'!J630</f>
        <v>FS.FO,FS.FO,Stock change,Nmix,1,20200101-20201231,text,-,Germany,FS.FO-FS.FO-Stock change</v>
      </c>
    </row>
    <row r="631" spans="1:1" x14ac:dyDescent="0.25">
      <c r="A631" s="12" t="str">
        <f>'4a Interface to NNB-R-Tool'!A631&amp;","&amp;'4a Interface to NNB-R-Tool'!B631&amp;","&amp;'4a Interface to NNB-R-Tool'!C631&amp;","&amp;'4a Interface to NNB-R-Tool'!D631&amp;","&amp;'4a Interface to NNB-R-Tool'!E631&amp;","&amp;'4a Interface to NNB-R-Tool'!F631&amp;"0101-"&amp;'4a Interface to NNB-R-Tool'!F631&amp;"1231"&amp;","&amp;'4a Interface to NNB-R-Tool'!G631&amp;","&amp;'4a Interface to NNB-R-Tool'!H631&amp;","&amp;'4a Interface to NNB-R-Tool'!I631&amp;","&amp;'4a Interface to NNB-R-Tool'!J631</f>
        <v>FS.OL,FS.OL,Stock change,Nmix,1,20200101-20201231,text,-,Germany,FS.OL-FS.OL-Stock change</v>
      </c>
    </row>
    <row r="632" spans="1:1" x14ac:dyDescent="0.25">
      <c r="A632" s="12" t="str">
        <f>'4a Interface to NNB-R-Tool'!A632&amp;","&amp;'4a Interface to NNB-R-Tool'!B632&amp;","&amp;'4a Interface to NNB-R-Tool'!C632&amp;","&amp;'4a Interface to NNB-R-Tool'!D632&amp;","&amp;'4a Interface to NNB-R-Tool'!E632&amp;","&amp;'4a Interface to NNB-R-Tool'!F632&amp;"0101-"&amp;'4a Interface to NNB-R-Tool'!F632&amp;"1231"&amp;","&amp;'4a Interface to NNB-R-Tool'!G632&amp;","&amp;'4a Interface to NNB-R-Tool'!H632&amp;","&amp;'4a Interface to NNB-R-Tool'!I632&amp;","&amp;'4a Interface to NNB-R-Tool'!J632</f>
        <v>FS.WL,FS.WL,Stock change,Nmix,1,20200101-20201231,text,-,Germany,FS.WL-FS.WL-Stock change</v>
      </c>
    </row>
    <row r="633" spans="1:1" x14ac:dyDescent="0.25">
      <c r="A633" s="12" t="str">
        <f>'4a Interface to NNB-R-Tool'!A633&amp;","&amp;'4a Interface to NNB-R-Tool'!B633&amp;","&amp;'4a Interface to NNB-R-Tool'!C633&amp;","&amp;'4a Interface to NNB-R-Tool'!D633&amp;","&amp;'4a Interface to NNB-R-Tool'!E633&amp;","&amp;'4a Interface to NNB-R-Tool'!F633&amp;"0101-"&amp;'4a Interface to NNB-R-Tool'!F633&amp;"1231"&amp;","&amp;'4a Interface to NNB-R-Tool'!G633&amp;","&amp;'4a Interface to NNB-R-Tool'!H633&amp;","&amp;'4a Interface to NNB-R-Tool'!I633&amp;","&amp;'4a Interface to NNB-R-Tool'!J633</f>
        <v>PR.SO,PR.SO,Stock change,Nmix,1,20200101-20201231,text,-,Germany,PR.SO-PR.SO-Stock change</v>
      </c>
    </row>
    <row r="634" spans="1:1" x14ac:dyDescent="0.25">
      <c r="A634" s="12" t="str">
        <f>'4a Interface to NNB-R-Tool'!A634&amp;","&amp;'4a Interface to NNB-R-Tool'!B634&amp;","&amp;'4a Interface to NNB-R-Tool'!C634&amp;","&amp;'4a Interface to NNB-R-Tool'!D634&amp;","&amp;'4a Interface to NNB-R-Tool'!E634&amp;","&amp;'4a Interface to NNB-R-Tool'!F634&amp;"0101-"&amp;'4a Interface to NNB-R-Tool'!F634&amp;"1231"&amp;","&amp;'4a Interface to NNB-R-Tool'!G634&amp;","&amp;'4a Interface to NNB-R-Tool'!H634&amp;","&amp;'4a Interface to NNB-R-Tool'!I634&amp;","&amp;'4a Interface to NNB-R-Tool'!J634</f>
        <v>PR.WW,PR.WW,Stock change,Nmix,1,20200101-20201231,text,-,Germany,PR.WW-PR.WW-Stock change</v>
      </c>
    </row>
    <row r="635" spans="1:1" x14ac:dyDescent="0.25">
      <c r="A635" s="12" t="str">
        <f>'4a Interface to NNB-R-Tool'!A635&amp;","&amp;'4a Interface to NNB-R-Tool'!B635&amp;","&amp;'4a Interface to NNB-R-Tool'!C635&amp;","&amp;'4a Interface to NNB-R-Tool'!D635&amp;","&amp;'4a Interface to NNB-R-Tool'!E635&amp;","&amp;'4a Interface to NNB-R-Tool'!F635&amp;"0101-"&amp;'4a Interface to NNB-R-Tool'!F635&amp;"1231"&amp;","&amp;'4a Interface to NNB-R-Tool'!G635&amp;","&amp;'4a Interface to NNB-R-Tool'!H635&amp;","&amp;'4a Interface to NNB-R-Tool'!I635&amp;","&amp;'4a Interface to NNB-R-Tool'!J635</f>
        <v>HS.HS,HS.HS,Stock change,Nmix,1,20200101-20201231,text,-,Germany,HS.HS-HS.HS-Stock change</v>
      </c>
    </row>
    <row r="636" spans="1:1" x14ac:dyDescent="0.25">
      <c r="A636" s="12" t="str">
        <f>'4a Interface to NNB-R-Tool'!A636&amp;","&amp;'4a Interface to NNB-R-Tool'!B636&amp;","&amp;'4a Interface to NNB-R-Tool'!C636&amp;","&amp;'4a Interface to NNB-R-Tool'!D636&amp;","&amp;'4a Interface to NNB-R-Tool'!E636&amp;","&amp;'4a Interface to NNB-R-Tool'!F636&amp;"0101-"&amp;'4a Interface to NNB-R-Tool'!F636&amp;"1231"&amp;","&amp;'4a Interface to NNB-R-Tool'!G636&amp;","&amp;'4a Interface to NNB-R-Tool'!H636&amp;","&amp;'4a Interface to NNB-R-Tool'!I636&amp;","&amp;'4a Interface to NNB-R-Tool'!J636</f>
        <v>AT.AT,AT.AT,Stock change,Nmix,1,20200101-20201231,text,-,Germany,AT.AT-AT.AT-Stock change</v>
      </c>
    </row>
    <row r="637" spans="1:1" x14ac:dyDescent="0.25">
      <c r="A637" s="12" t="str">
        <f>'4a Interface to NNB-R-Tool'!A637&amp;","&amp;'4a Interface to NNB-R-Tool'!B637&amp;","&amp;'4a Interface to NNB-R-Tool'!C637&amp;","&amp;'4a Interface to NNB-R-Tool'!D637&amp;","&amp;'4a Interface to NNB-R-Tool'!E637&amp;","&amp;'4a Interface to NNB-R-Tool'!F637&amp;"0101-"&amp;'4a Interface to NNB-R-Tool'!F637&amp;"1231"&amp;","&amp;'4a Interface to NNB-R-Tool'!G637&amp;","&amp;'4a Interface to NNB-R-Tool'!H637&amp;","&amp;'4a Interface to NNB-R-Tool'!I637&amp;","&amp;'4a Interface to NNB-R-Tool'!J637</f>
        <v>AT.AT,AT.AT,Stock change,Nmix,1,20200101-20201231,text,-,Germany,AT.AT-AT.AT-Stock change</v>
      </c>
    </row>
    <row r="638" spans="1:1" x14ac:dyDescent="0.25">
      <c r="A638" s="12" t="str">
        <f>'4a Interface to NNB-R-Tool'!A638&amp;","&amp;'4a Interface to NNB-R-Tool'!B638&amp;","&amp;'4a Interface to NNB-R-Tool'!C638&amp;","&amp;'4a Interface to NNB-R-Tool'!D638&amp;","&amp;'4a Interface to NNB-R-Tool'!E638&amp;","&amp;'4a Interface to NNB-R-Tool'!F638&amp;"0101-"&amp;'4a Interface to NNB-R-Tool'!F638&amp;"1231"&amp;","&amp;'4a Interface to NNB-R-Tool'!G638&amp;","&amp;'4a Interface to NNB-R-Tool'!H638&amp;","&amp;'4a Interface to NNB-R-Tool'!I638&amp;","&amp;'4a Interface to NNB-R-Tool'!J638</f>
        <v>HY.GW,HY.GW,Stock change,Nmix,1,20200101-20201231,text,-,Germany,HY.GW-HY.GW-Stock change</v>
      </c>
    </row>
    <row r="639" spans="1:1" x14ac:dyDescent="0.25">
      <c r="A639" s="12" t="str">
        <f>'4a Interface to NNB-R-Tool'!A639&amp;","&amp;'4a Interface to NNB-R-Tool'!B639&amp;","&amp;'4a Interface to NNB-R-Tool'!C639&amp;","&amp;'4a Interface to NNB-R-Tool'!D639&amp;","&amp;'4a Interface to NNB-R-Tool'!E639&amp;","&amp;'4a Interface to NNB-R-Tool'!F639&amp;"0101-"&amp;'4a Interface to NNB-R-Tool'!F639&amp;"1231"&amp;","&amp;'4a Interface to NNB-R-Tool'!G639&amp;","&amp;'4a Interface to NNB-R-Tool'!H639&amp;","&amp;'4a Interface to NNB-R-Tool'!I639&amp;","&amp;'4a Interface to NNB-R-Tool'!J639</f>
        <v>HY.SW,HY.SW,Stock change,Nmix,1,20200101-20201231,text,-,Germany,HY.SW-HY.SW-Stock change</v>
      </c>
    </row>
    <row r="640" spans="1:1" x14ac:dyDescent="0.25">
      <c r="A640" s="12" t="str">
        <f>'4a Interface to NNB-R-Tool'!A640&amp;","&amp;'4a Interface to NNB-R-Tool'!B640&amp;","&amp;'4a Interface to NNB-R-Tool'!C640&amp;","&amp;'4a Interface to NNB-R-Tool'!D640&amp;","&amp;'4a Interface to NNB-R-Tool'!E640&amp;","&amp;'4a Interface to NNB-R-Tool'!F640&amp;"0101-"&amp;'4a Interface to NNB-R-Tool'!F640&amp;"1231"&amp;","&amp;'4a Interface to NNB-R-Tool'!G640&amp;","&amp;'4a Interface to NNB-R-Tool'!H640&amp;","&amp;'4a Interface to NNB-R-Tool'!I640&amp;","&amp;'4a Interface to NNB-R-Tool'!J640</f>
        <v>HY.CW,HY.CW,Stock change,Nmix,1,20200101-20201231,text,-,Germany,HY.CW-HY.CW-Stock change</v>
      </c>
    </row>
    <row r="641" spans="1:1" x14ac:dyDescent="0.25">
      <c r="A641" s="12" t="str">
        <f>'4a Interface to NNB-R-Tool'!A641&amp;","&amp;'4a Interface to NNB-R-Tool'!B641&amp;","&amp;'4a Interface to NNB-R-Tool'!C641&amp;","&amp;'4a Interface to NNB-R-Tool'!D641&amp;","&amp;'4a Interface to NNB-R-Tool'!E641&amp;","&amp;'4a Interface to NNB-R-Tool'!F641&amp;"0101-"&amp;'4a Interface to NNB-R-Tool'!F641&amp;"1231"&amp;","&amp;'4a Interface to NNB-R-Tool'!G641&amp;","&amp;'4a Interface to NNB-R-Tool'!H641&amp;","&amp;'4a Interface to NNB-R-Tool'!I641&amp;","&amp;'4a Interface to NNB-R-Tool'!J641</f>
        <v>HY.AC,HY.AC,Stock change,Nmix,1,20200101-20201231,text,-,Germany,HY.AC-HY.AC-Stock change</v>
      </c>
    </row>
    <row r="643" spans="1:1" x14ac:dyDescent="0.25">
      <c r="A643" s="12" t="str">
        <f>'4a Interface to NNB-R-Tool'!A643&amp;","&amp;'4a Interface to NNB-R-Tool'!B643&amp;","&amp;'4a Interface to NNB-R-Tool'!C643&amp;","&amp;'4a Interface to NNB-R-Tool'!D643&amp;","&amp;'4a Interface to NNB-R-Tool'!E643&amp;","&amp;'4a Interface to NNB-R-Tool'!F643&amp;"0101-"&amp;'4a Interface to NNB-R-Tool'!F643&amp;"1231"&amp;","&amp;'4a Interface to NNB-R-Tool'!G643&amp;","&amp;'4a Interface to NNB-R-Tool'!H643&amp;","&amp;'4a Interface to NNB-R-Tool'!I643&amp;","&amp;'4a Interface to NNB-R-Tool'!J643</f>
        <v>EF.EC,EF.EC,Stock change,Nmix,1,20200101-20201231,text,-,Germany,EF.EC-EF.EC-Stock change</v>
      </c>
    </row>
    <row r="644" spans="1:1" x14ac:dyDescent="0.25">
      <c r="A644" s="12" t="str">
        <f>'4a Interface to NNB-R-Tool'!A644&amp;","&amp;'4a Interface to NNB-R-Tool'!B644&amp;","&amp;'4a Interface to NNB-R-Tool'!C644&amp;","&amp;'4a Interface to NNB-R-Tool'!D644&amp;","&amp;'4a Interface to NNB-R-Tool'!E644&amp;","&amp;'4a Interface to NNB-R-Tool'!F644&amp;"0101-"&amp;'4a Interface to NNB-R-Tool'!F644&amp;"1231"&amp;","&amp;'4a Interface to NNB-R-Tool'!G644&amp;","&amp;'4a Interface to NNB-R-Tool'!H644&amp;","&amp;'4a Interface to NNB-R-Tool'!I644&amp;","&amp;'4a Interface to NNB-R-Tool'!J644</f>
        <v>EF.IC,EF.IC,Stock change,Nmix,1,20200101-20201231,text,-,Germany,EF.IC-EF.IC-Stock change</v>
      </c>
    </row>
    <row r="645" spans="1:1" x14ac:dyDescent="0.25">
      <c r="A645" s="12" t="str">
        <f>'4a Interface to NNB-R-Tool'!A645&amp;","&amp;'4a Interface to NNB-R-Tool'!B645&amp;","&amp;'4a Interface to NNB-R-Tool'!C645&amp;","&amp;'4a Interface to NNB-R-Tool'!D645&amp;","&amp;'4a Interface to NNB-R-Tool'!E645&amp;","&amp;'4a Interface to NNB-R-Tool'!F645&amp;"0101-"&amp;'4a Interface to NNB-R-Tool'!F645&amp;"1231"&amp;","&amp;'4a Interface to NNB-R-Tool'!G645&amp;","&amp;'4a Interface to NNB-R-Tool'!H645&amp;","&amp;'4a Interface to NNB-R-Tool'!I645&amp;","&amp;'4a Interface to NNB-R-Tool'!J645</f>
        <v>EF.TR,EF.TR,Stock change,Nmix,1,20200101-20201231,text,-,Germany,EF.TR-EF.TR-Stock change</v>
      </c>
    </row>
    <row r="646" spans="1:1" x14ac:dyDescent="0.25">
      <c r="A646" s="12" t="str">
        <f>'4a Interface to NNB-R-Tool'!A646&amp;","&amp;'4a Interface to NNB-R-Tool'!B646&amp;","&amp;'4a Interface to NNB-R-Tool'!C646&amp;","&amp;'4a Interface to NNB-R-Tool'!D646&amp;","&amp;'4a Interface to NNB-R-Tool'!E646&amp;","&amp;'4a Interface to NNB-R-Tool'!F646&amp;"0101-"&amp;'4a Interface to NNB-R-Tool'!F646&amp;"1231"&amp;","&amp;'4a Interface to NNB-R-Tool'!G646&amp;","&amp;'4a Interface to NNB-R-Tool'!H646&amp;","&amp;'4a Interface to NNB-R-Tool'!I646&amp;","&amp;'4a Interface to NNB-R-Tool'!J646</f>
        <v>EF.OE,EF.OE,Stock change,Nmix,1,20200101-20201231,text,-,Germany,EF.OE-EF.OE-Stock change</v>
      </c>
    </row>
    <row r="647" spans="1:1" x14ac:dyDescent="0.25">
      <c r="A647" s="12" t="str">
        <f>'4a Interface to NNB-R-Tool'!A647&amp;","&amp;'4a Interface to NNB-R-Tool'!B647&amp;","&amp;'4a Interface to NNB-R-Tool'!C647&amp;","&amp;'4a Interface to NNB-R-Tool'!D647&amp;","&amp;'4a Interface to NNB-R-Tool'!E647&amp;","&amp;'4a Interface to NNB-R-Tool'!F647&amp;"0101-"&amp;'4a Interface to NNB-R-Tool'!F647&amp;"1231"&amp;","&amp;'4a Interface to NNB-R-Tool'!G647&amp;","&amp;'4a Interface to NNB-R-Tool'!H647&amp;","&amp;'4a Interface to NNB-R-Tool'!I647&amp;","&amp;'4a Interface to NNB-R-Tool'!J647</f>
        <v>MP.FP,MP.FP,Stock change,Nmix,1,20200101-20201231,text,-,Germany,MP.FP-MP.FP-Stock change</v>
      </c>
    </row>
    <row r="648" spans="1:1" x14ac:dyDescent="0.25">
      <c r="A648" s="12" t="str">
        <f>'4a Interface to NNB-R-Tool'!A648&amp;","&amp;'4a Interface to NNB-R-Tool'!B648&amp;","&amp;'4a Interface to NNB-R-Tool'!C648&amp;","&amp;'4a Interface to NNB-R-Tool'!D648&amp;","&amp;'4a Interface to NNB-R-Tool'!E648&amp;","&amp;'4a Interface to NNB-R-Tool'!F648&amp;"0101-"&amp;'4a Interface to NNB-R-Tool'!F648&amp;"1231"&amp;","&amp;'4a Interface to NNB-R-Tool'!G648&amp;","&amp;'4a Interface to NNB-R-Tool'!H648&amp;","&amp;'4a Interface to NNB-R-Tool'!I648&amp;","&amp;'4a Interface to NNB-R-Tool'!J648</f>
        <v>MP.OP,MP.OP,Stock change,Nmix,1,20200101-20201231,text,-,Germany,MP.OP-MP.OP-Stock change</v>
      </c>
    </row>
    <row r="649" spans="1:1" x14ac:dyDescent="0.25">
      <c r="A649" s="12" t="str">
        <f>'4a Interface to NNB-R-Tool'!A649&amp;","&amp;'4a Interface to NNB-R-Tool'!B649&amp;","&amp;'4a Interface to NNB-R-Tool'!C649&amp;","&amp;'4a Interface to NNB-R-Tool'!D649&amp;","&amp;'4a Interface to NNB-R-Tool'!E649&amp;","&amp;'4a Interface to NNB-R-Tool'!F649&amp;"0101-"&amp;'4a Interface to NNB-R-Tool'!F649&amp;"1231"&amp;","&amp;'4a Interface to NNB-R-Tool'!G649&amp;","&amp;'4a Interface to NNB-R-Tool'!H649&amp;","&amp;'4a Interface to NNB-R-Tool'!I649&amp;","&amp;'4a Interface to NNB-R-Tool'!J649</f>
        <v>AG.MM,AG.MM,Stock change,Nmix,1,20200101-20201231,text,-,Germany,AG.MM-AG.MM-Stock change</v>
      </c>
    </row>
    <row r="650" spans="1:1" x14ac:dyDescent="0.25">
      <c r="A650" s="12" t="str">
        <f>'4a Interface to NNB-R-Tool'!A650&amp;","&amp;'4a Interface to NNB-R-Tool'!B650&amp;","&amp;'4a Interface to NNB-R-Tool'!C650&amp;","&amp;'4a Interface to NNB-R-Tool'!D650&amp;","&amp;'4a Interface to NNB-R-Tool'!E650&amp;","&amp;'4a Interface to NNB-R-Tool'!F650&amp;"0101-"&amp;'4a Interface to NNB-R-Tool'!F650&amp;"1231"&amp;","&amp;'4a Interface to NNB-R-Tool'!G650&amp;","&amp;'4a Interface to NNB-R-Tool'!H650&amp;","&amp;'4a Interface to NNB-R-Tool'!I650&amp;","&amp;'4a Interface to NNB-R-Tool'!J650</f>
        <v>AG.SM,AG.SM,Stock change,Nmix,1,20200101-20201231,text,-,Germany,AG.SM-AG.SM-Stock change</v>
      </c>
    </row>
    <row r="651" spans="1:1" x14ac:dyDescent="0.25">
      <c r="A651" s="12" t="str">
        <f>'4a Interface to NNB-R-Tool'!A651&amp;","&amp;'4a Interface to NNB-R-Tool'!B651&amp;","&amp;'4a Interface to NNB-R-Tool'!C651&amp;","&amp;'4a Interface to NNB-R-Tool'!D651&amp;","&amp;'4a Interface to NNB-R-Tool'!E651&amp;","&amp;'4a Interface to NNB-R-Tool'!F651&amp;"0101-"&amp;'4a Interface to NNB-R-Tool'!F651&amp;"1231"&amp;","&amp;'4a Interface to NNB-R-Tool'!G651&amp;","&amp;'4a Interface to NNB-R-Tool'!H651&amp;","&amp;'4a Interface to NNB-R-Tool'!I651&amp;","&amp;'4a Interface to NNB-R-Tool'!J651</f>
        <v>AG.BC,AG.BC,Stock change,Nmix,1,20200101-20201231,text,-,Germany,AG.BC-AG.BC-Stock change</v>
      </c>
    </row>
    <row r="652" spans="1:1" x14ac:dyDescent="0.25">
      <c r="A652" s="12" t="str">
        <f>'4a Interface to NNB-R-Tool'!A652&amp;","&amp;'4a Interface to NNB-R-Tool'!B652&amp;","&amp;'4a Interface to NNB-R-Tool'!C652&amp;","&amp;'4a Interface to NNB-R-Tool'!D652&amp;","&amp;'4a Interface to NNB-R-Tool'!E652&amp;","&amp;'4a Interface to NNB-R-Tool'!F652&amp;"0101-"&amp;'4a Interface to NNB-R-Tool'!F652&amp;"1231"&amp;","&amp;'4a Interface to NNB-R-Tool'!G652&amp;","&amp;'4a Interface to NNB-R-Tool'!H652&amp;","&amp;'4a Interface to NNB-R-Tool'!I652&amp;","&amp;'4a Interface to NNB-R-Tool'!J652</f>
        <v>FS.FO,FS.FO,Stock change,Nmix,1,20200101-20201231,text,-,Germany,FS.FO-FS.FO-Stock change</v>
      </c>
    </row>
    <row r="653" spans="1:1" x14ac:dyDescent="0.25">
      <c r="A653" s="12" t="str">
        <f>'4a Interface to NNB-R-Tool'!A653&amp;","&amp;'4a Interface to NNB-R-Tool'!B653&amp;","&amp;'4a Interface to NNB-R-Tool'!C653&amp;","&amp;'4a Interface to NNB-R-Tool'!D653&amp;","&amp;'4a Interface to NNB-R-Tool'!E653&amp;","&amp;'4a Interface to NNB-R-Tool'!F653&amp;"0101-"&amp;'4a Interface to NNB-R-Tool'!F653&amp;"1231"&amp;","&amp;'4a Interface to NNB-R-Tool'!G653&amp;","&amp;'4a Interface to NNB-R-Tool'!H653&amp;","&amp;'4a Interface to NNB-R-Tool'!I653&amp;","&amp;'4a Interface to NNB-R-Tool'!J653</f>
        <v>FS.OL,FS.OL,Stock change,Nmix,1,20200101-20201231,text,-,Germany,FS.OL-FS.OL-Stock change</v>
      </c>
    </row>
    <row r="654" spans="1:1" x14ac:dyDescent="0.25">
      <c r="A654" s="12" t="str">
        <f>'4a Interface to NNB-R-Tool'!A654&amp;","&amp;'4a Interface to NNB-R-Tool'!B654&amp;","&amp;'4a Interface to NNB-R-Tool'!C654&amp;","&amp;'4a Interface to NNB-R-Tool'!D654&amp;","&amp;'4a Interface to NNB-R-Tool'!E654&amp;","&amp;'4a Interface to NNB-R-Tool'!F654&amp;"0101-"&amp;'4a Interface to NNB-R-Tool'!F654&amp;"1231"&amp;","&amp;'4a Interface to NNB-R-Tool'!G654&amp;","&amp;'4a Interface to NNB-R-Tool'!H654&amp;","&amp;'4a Interface to NNB-R-Tool'!I654&amp;","&amp;'4a Interface to NNB-R-Tool'!J654</f>
        <v>FS.WL,FS.WL,Stock change,Nmix,1,20200101-20201231,text,-,Germany,FS.WL-FS.WL-Stock change</v>
      </c>
    </row>
    <row r="655" spans="1:1" x14ac:dyDescent="0.25">
      <c r="A655" s="12" t="str">
        <f>'4a Interface to NNB-R-Tool'!A655&amp;","&amp;'4a Interface to NNB-R-Tool'!B655&amp;","&amp;'4a Interface to NNB-R-Tool'!C655&amp;","&amp;'4a Interface to NNB-R-Tool'!D655&amp;","&amp;'4a Interface to NNB-R-Tool'!E655&amp;","&amp;'4a Interface to NNB-R-Tool'!F655&amp;"0101-"&amp;'4a Interface to NNB-R-Tool'!F655&amp;"1231"&amp;","&amp;'4a Interface to NNB-R-Tool'!G655&amp;","&amp;'4a Interface to NNB-R-Tool'!H655&amp;","&amp;'4a Interface to NNB-R-Tool'!I655&amp;","&amp;'4a Interface to NNB-R-Tool'!J655</f>
        <v>PR.SO,PR.SO,Stock change,Nmix,1,20200101-20201231,text,-,Germany,PR.SO-PR.SO-Stock change</v>
      </c>
    </row>
    <row r="656" spans="1:1" x14ac:dyDescent="0.25">
      <c r="A656" s="12" t="str">
        <f>'4a Interface to NNB-R-Tool'!A656&amp;","&amp;'4a Interface to NNB-R-Tool'!B656&amp;","&amp;'4a Interface to NNB-R-Tool'!C656&amp;","&amp;'4a Interface to NNB-R-Tool'!D656&amp;","&amp;'4a Interface to NNB-R-Tool'!E656&amp;","&amp;'4a Interface to NNB-R-Tool'!F656&amp;"0101-"&amp;'4a Interface to NNB-R-Tool'!F656&amp;"1231"&amp;","&amp;'4a Interface to NNB-R-Tool'!G656&amp;","&amp;'4a Interface to NNB-R-Tool'!H656&amp;","&amp;'4a Interface to NNB-R-Tool'!I656&amp;","&amp;'4a Interface to NNB-R-Tool'!J656</f>
        <v>PR.WW,PR.WW,Stock change,Nmix,1,20200101-20201231,text,-,Germany,PR.WW-PR.WW-Stock change</v>
      </c>
    </row>
    <row r="657" spans="1:1" x14ac:dyDescent="0.25">
      <c r="A657" s="12" t="str">
        <f>'4a Interface to NNB-R-Tool'!A657&amp;","&amp;'4a Interface to NNB-R-Tool'!B657&amp;","&amp;'4a Interface to NNB-R-Tool'!C657&amp;","&amp;'4a Interface to NNB-R-Tool'!D657&amp;","&amp;'4a Interface to NNB-R-Tool'!E657&amp;","&amp;'4a Interface to NNB-R-Tool'!F657&amp;"0101-"&amp;'4a Interface to NNB-R-Tool'!F657&amp;"1231"&amp;","&amp;'4a Interface to NNB-R-Tool'!G657&amp;","&amp;'4a Interface to NNB-R-Tool'!H657&amp;","&amp;'4a Interface to NNB-R-Tool'!I657&amp;","&amp;'4a Interface to NNB-R-Tool'!J657</f>
        <v>HS.HS,HS.HS,Stock change,Nmix,1,20200101-20201231,text,-,Germany,HS.HS-HS.HS-Stock change</v>
      </c>
    </row>
    <row r="658" spans="1:1" x14ac:dyDescent="0.25">
      <c r="A658" s="12" t="str">
        <f>'4a Interface to NNB-R-Tool'!A658&amp;","&amp;'4a Interface to NNB-R-Tool'!B658&amp;","&amp;'4a Interface to NNB-R-Tool'!C658&amp;","&amp;'4a Interface to NNB-R-Tool'!D658&amp;","&amp;'4a Interface to NNB-R-Tool'!E658&amp;","&amp;'4a Interface to NNB-R-Tool'!F658&amp;"0101-"&amp;'4a Interface to NNB-R-Tool'!F658&amp;"1231"&amp;","&amp;'4a Interface to NNB-R-Tool'!G658&amp;","&amp;'4a Interface to NNB-R-Tool'!H658&amp;","&amp;'4a Interface to NNB-R-Tool'!I658&amp;","&amp;'4a Interface to NNB-R-Tool'!J658</f>
        <v>AT.AT,AT.AT,Stock change,Nmix,1,20200101-20201231,text,-,Germany,AT.AT-AT.AT-Stock change</v>
      </c>
    </row>
    <row r="659" spans="1:1" x14ac:dyDescent="0.25">
      <c r="A659" s="12" t="str">
        <f>'4a Interface to NNB-R-Tool'!A659&amp;","&amp;'4a Interface to NNB-R-Tool'!B659&amp;","&amp;'4a Interface to NNB-R-Tool'!C659&amp;","&amp;'4a Interface to NNB-R-Tool'!D659&amp;","&amp;'4a Interface to NNB-R-Tool'!E659&amp;","&amp;'4a Interface to NNB-R-Tool'!F659&amp;"0101-"&amp;'4a Interface to NNB-R-Tool'!F659&amp;"1231"&amp;","&amp;'4a Interface to NNB-R-Tool'!G659&amp;","&amp;'4a Interface to NNB-R-Tool'!H659&amp;","&amp;'4a Interface to NNB-R-Tool'!I659&amp;","&amp;'4a Interface to NNB-R-Tool'!J659</f>
        <v>AT.AT,AT.AT,Stock change,Nmix,1,20200101-20201231,text,-,Germany,AT.AT-AT.AT-Stock change</v>
      </c>
    </row>
    <row r="660" spans="1:1" x14ac:dyDescent="0.25">
      <c r="A660" s="12" t="str">
        <f>'4a Interface to NNB-R-Tool'!A660&amp;","&amp;'4a Interface to NNB-R-Tool'!B660&amp;","&amp;'4a Interface to NNB-R-Tool'!C660&amp;","&amp;'4a Interface to NNB-R-Tool'!D660&amp;","&amp;'4a Interface to NNB-R-Tool'!E660&amp;","&amp;'4a Interface to NNB-R-Tool'!F660&amp;"0101-"&amp;'4a Interface to NNB-R-Tool'!F660&amp;"1231"&amp;","&amp;'4a Interface to NNB-R-Tool'!G660&amp;","&amp;'4a Interface to NNB-R-Tool'!H660&amp;","&amp;'4a Interface to NNB-R-Tool'!I660&amp;","&amp;'4a Interface to NNB-R-Tool'!J660</f>
        <v>HY.GW,HY.GW,Stock change,Nmix,1,20200101-20201231,text,-,Germany,HY.GW-HY.GW-Stock change</v>
      </c>
    </row>
    <row r="661" spans="1:1" x14ac:dyDescent="0.25">
      <c r="A661" s="12" t="str">
        <f>'4a Interface to NNB-R-Tool'!A661&amp;","&amp;'4a Interface to NNB-R-Tool'!B661&amp;","&amp;'4a Interface to NNB-R-Tool'!C661&amp;","&amp;'4a Interface to NNB-R-Tool'!D661&amp;","&amp;'4a Interface to NNB-R-Tool'!E661&amp;","&amp;'4a Interface to NNB-R-Tool'!F661&amp;"0101-"&amp;'4a Interface to NNB-R-Tool'!F661&amp;"1231"&amp;","&amp;'4a Interface to NNB-R-Tool'!G661&amp;","&amp;'4a Interface to NNB-R-Tool'!H661&amp;","&amp;'4a Interface to NNB-R-Tool'!I661&amp;","&amp;'4a Interface to NNB-R-Tool'!J661</f>
        <v>HY.SW,HY.SW,Stock change,Nmix,1,20200101-20201231,text,-,Germany,HY.SW-HY.SW-Stock change</v>
      </c>
    </row>
    <row r="662" spans="1:1" x14ac:dyDescent="0.25">
      <c r="A662" s="12" t="str">
        <f>'4a Interface to NNB-R-Tool'!A662&amp;","&amp;'4a Interface to NNB-R-Tool'!B662&amp;","&amp;'4a Interface to NNB-R-Tool'!C662&amp;","&amp;'4a Interface to NNB-R-Tool'!D662&amp;","&amp;'4a Interface to NNB-R-Tool'!E662&amp;","&amp;'4a Interface to NNB-R-Tool'!F662&amp;"0101-"&amp;'4a Interface to NNB-R-Tool'!F662&amp;"1231"&amp;","&amp;'4a Interface to NNB-R-Tool'!G662&amp;","&amp;'4a Interface to NNB-R-Tool'!H662&amp;","&amp;'4a Interface to NNB-R-Tool'!I662&amp;","&amp;'4a Interface to NNB-R-Tool'!J662</f>
        <v>HY.CW,HY.CW,Stock change,Nmix,1,20200101-20201231,text,-,Germany,HY.CW-HY.CW-Stock change</v>
      </c>
    </row>
    <row r="663" spans="1:1" x14ac:dyDescent="0.25">
      <c r="A663" s="12" t="str">
        <f>'4a Interface to NNB-R-Tool'!A663&amp;","&amp;'4a Interface to NNB-R-Tool'!B663&amp;","&amp;'4a Interface to NNB-R-Tool'!C663&amp;","&amp;'4a Interface to NNB-R-Tool'!D663&amp;","&amp;'4a Interface to NNB-R-Tool'!E663&amp;","&amp;'4a Interface to NNB-R-Tool'!F663&amp;"0101-"&amp;'4a Interface to NNB-R-Tool'!F663&amp;"1231"&amp;","&amp;'4a Interface to NNB-R-Tool'!G663&amp;","&amp;'4a Interface to NNB-R-Tool'!H663&amp;","&amp;'4a Interface to NNB-R-Tool'!I663&amp;","&amp;'4a Interface to NNB-R-Tool'!J663</f>
        <v>HY.AC,HY.AC,Stock change,Nmix,1,20200101-20201231,text,-,Germany,HY.AC-HY.AC-Stock change</v>
      </c>
    </row>
  </sheetData>
  <sheetProtection sheet="1" objects="1" scenarios="1"/>
  <pageMargins left="0.7" right="0.7" top="0.78740157499999996" bottom="0.78740157499999996"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FC6A-0083-40A1-B9E5-D689ECECE367}">
  <sheetPr codeName="Tabelle12">
    <tabColor theme="0" tint="-0.499984740745262"/>
  </sheetPr>
  <dimension ref="A1:J1639"/>
  <sheetViews>
    <sheetView zoomScaleNormal="100" workbookViewId="0">
      <selection activeCell="R43" sqref="R43"/>
    </sheetView>
  </sheetViews>
  <sheetFormatPr baseColWidth="10" defaultColWidth="11.42578125" defaultRowHeight="15" x14ac:dyDescent="0.25"/>
  <cols>
    <col min="1" max="2" width="8.5703125" style="12" bestFit="1" customWidth="1"/>
    <col min="3" max="3" width="33" style="12" bestFit="1" customWidth="1"/>
    <col min="4" max="4" width="9.5703125" style="12" bestFit="1" customWidth="1"/>
    <col min="5" max="5" width="5.5703125" style="12" bestFit="1" customWidth="1"/>
    <col min="6" max="6" width="4.7109375" style="12" bestFit="1" customWidth="1"/>
    <col min="7" max="7" width="6.5703125" style="12" bestFit="1" customWidth="1"/>
    <col min="8" max="8" width="13.28515625" style="12" bestFit="1" customWidth="1"/>
    <col min="9" max="9" width="9.42578125" style="12" bestFit="1" customWidth="1"/>
    <col min="10" max="10" width="52.28515625" style="12" bestFit="1" customWidth="1"/>
    <col min="11" max="16384" width="11.42578125" style="12"/>
  </cols>
  <sheetData>
    <row r="1" spans="1:10" x14ac:dyDescent="0.25">
      <c r="A1" s="16" t="s">
        <v>295</v>
      </c>
      <c r="B1" s="16" t="s">
        <v>296</v>
      </c>
      <c r="C1" s="16" t="s">
        <v>297</v>
      </c>
      <c r="D1" s="16" t="s">
        <v>298</v>
      </c>
      <c r="E1" s="16" t="s">
        <v>299</v>
      </c>
      <c r="F1" s="16" t="s">
        <v>300</v>
      </c>
      <c r="G1" s="16" t="s">
        <v>301</v>
      </c>
      <c r="H1" s="16" t="s">
        <v>57</v>
      </c>
      <c r="I1" s="16" t="s">
        <v>302</v>
      </c>
      <c r="J1" s="16" t="s">
        <v>303</v>
      </c>
    </row>
    <row r="2" spans="1:10" x14ac:dyDescent="0.25">
      <c r="A2" s="40" t="str">
        <f>'2a. Database N flows'!D3&amp;"."&amp;'2a. Database N flows'!E3</f>
        <v>EF.EC</v>
      </c>
      <c r="B2" s="40" t="str">
        <f>'2a. Database N flows'!G3&amp;"."&amp;'2a. Database N flows'!H3</f>
        <v>EF.IC</v>
      </c>
      <c r="C2" s="40" t="str">
        <f>'2a. Database N flows'!J3</f>
        <v>Fuel for industry</v>
      </c>
      <c r="D2" s="40" t="str">
        <f>'2a. Database N flows'!M3</f>
        <v>Nmix</v>
      </c>
      <c r="E2" s="40">
        <f>'2a. Database N flows'!N3</f>
        <v>1.25</v>
      </c>
      <c r="F2" s="178">
        <f>'2a. Database N flows'!P3</f>
        <v>2018</v>
      </c>
      <c r="G2" s="40" t="str">
        <f>'2a. Database N flows'!R3</f>
        <v>text</v>
      </c>
      <c r="H2" s="40" t="str">
        <f>'2a. Database N flows'!U3</f>
        <v>useful output</v>
      </c>
      <c r="I2" s="40" t="str">
        <f>'2a. Database N flows'!T3</f>
        <v>Germany</v>
      </c>
      <c r="J2" s="40" t="str">
        <f>A2&amp;"-"&amp;B2&amp;"-"&amp;C2</f>
        <v>EF.EC-EF.IC-Fuel for industry</v>
      </c>
    </row>
    <row r="3" spans="1:10" x14ac:dyDescent="0.25">
      <c r="A3" s="40" t="str">
        <f>'2a. Database N flows'!D4&amp;"."&amp;'2a. Database N flows'!E4</f>
        <v>EF.EC</v>
      </c>
      <c r="B3" s="40" t="str">
        <f>'2a. Database N flows'!G4&amp;"."&amp;'2a. Database N flows'!H4</f>
        <v>EF.TR</v>
      </c>
      <c r="C3" s="40" t="str">
        <f>'2a. Database N flows'!J4</f>
        <v>Fuel for transport</v>
      </c>
      <c r="D3" s="40" t="str">
        <f>'2a. Database N flows'!M4</f>
        <v>Nmix</v>
      </c>
      <c r="E3" s="40">
        <f>'2a. Database N flows'!N4</f>
        <v>1.25</v>
      </c>
      <c r="F3" s="178">
        <f>'2a. Database N flows'!P4</f>
        <v>2018</v>
      </c>
      <c r="G3" s="40" t="str">
        <f>'2a. Database N flows'!R4</f>
        <v>text</v>
      </c>
      <c r="H3" s="40" t="str">
        <f>'2a. Database N flows'!U4</f>
        <v>useful output</v>
      </c>
      <c r="I3" s="40" t="str">
        <f>'2a. Database N flows'!T4</f>
        <v>Germany</v>
      </c>
      <c r="J3" s="40" t="str">
        <f t="shared" ref="J3:J66" si="0">A3&amp;"-"&amp;B3&amp;"-"&amp;C3</f>
        <v>EF.EC-EF.TR-Fuel for transport</v>
      </c>
    </row>
    <row r="4" spans="1:10" x14ac:dyDescent="0.25">
      <c r="A4" s="40" t="str">
        <f>'2a. Database N flows'!D5&amp;"."&amp;'2a. Database N flows'!E5</f>
        <v>EF.EC</v>
      </c>
      <c r="B4" s="40" t="str">
        <f>'2a. Database N flows'!G5&amp;"."&amp;'2a. Database N flows'!H5</f>
        <v>EF.OE</v>
      </c>
      <c r="C4" s="40" t="str">
        <f>'2a. Database N flows'!J5</f>
        <v>Fuel for heating</v>
      </c>
      <c r="D4" s="40" t="str">
        <f>'2a. Database N flows'!M5</f>
        <v>Nmix</v>
      </c>
      <c r="E4" s="40">
        <f>'2a. Database N flows'!N5</f>
        <v>1.25</v>
      </c>
      <c r="F4" s="178">
        <f>'2a. Database N flows'!P5</f>
        <v>2018</v>
      </c>
      <c r="G4" s="40" t="str">
        <f>'2a. Database N flows'!R5</f>
        <v>text</v>
      </c>
      <c r="H4" s="40" t="str">
        <f>'2a. Database N flows'!U5</f>
        <v>useful output</v>
      </c>
      <c r="I4" s="40" t="str">
        <f>'2a. Database N flows'!T5</f>
        <v>Germany</v>
      </c>
      <c r="J4" s="40" t="str">
        <f t="shared" si="0"/>
        <v>EF.EC-EF.OE-Fuel for heating</v>
      </c>
    </row>
    <row r="5" spans="1:10" x14ac:dyDescent="0.25">
      <c r="A5" s="40" t="str">
        <f>'2a. Database N flows'!D6&amp;"."&amp;'2a. Database N flows'!E6</f>
        <v>EF.EC</v>
      </c>
      <c r="B5" s="40" t="str">
        <f>'2a. Database N flows'!G6&amp;"."&amp;'2a. Database N flows'!H6</f>
        <v>MP.OP</v>
      </c>
      <c r="C5" s="40" t="str">
        <f>'2a. Database N flows'!J6</f>
        <v>Fuel used as feedstock</v>
      </c>
      <c r="D5" s="40" t="str">
        <f>'2a. Database N flows'!M6</f>
        <v>Nmix</v>
      </c>
      <c r="E5" s="40">
        <f>'2a. Database N flows'!N6</f>
        <v>1.25</v>
      </c>
      <c r="F5" s="178">
        <f>'2a. Database N flows'!P6</f>
        <v>2018</v>
      </c>
      <c r="G5" s="40" t="str">
        <f>'2a. Database N flows'!R6</f>
        <v>text</v>
      </c>
      <c r="H5" s="40" t="str">
        <f>'2a. Database N flows'!U6</f>
        <v>useful output</v>
      </c>
      <c r="I5" s="40" t="str">
        <f>'2a. Database N flows'!T6</f>
        <v>Germany</v>
      </c>
      <c r="J5" s="40" t="str">
        <f t="shared" si="0"/>
        <v>EF.EC-MP.OP-Fuel used as feedstock</v>
      </c>
    </row>
    <row r="6" spans="1:10" x14ac:dyDescent="0.25">
      <c r="A6" s="40" t="str">
        <f>'2a. Database N flows'!D7&amp;"."&amp;'2a. Database N flows'!E7</f>
        <v>EF.EC</v>
      </c>
      <c r="B6" s="40" t="str">
        <f>'2a. Database N flows'!G7&amp;"."&amp;'2a. Database N flows'!H7</f>
        <v>AT.AT</v>
      </c>
      <c r="C6" s="40" t="str">
        <f>'2a. Database N flows'!J7</f>
        <v>Emissions</v>
      </c>
      <c r="D6" s="40" t="str">
        <f>'2a. Database N flows'!M7</f>
        <v>NH3</v>
      </c>
      <c r="E6" s="40">
        <f>'2a. Database N flows'!N7</f>
        <v>1.25</v>
      </c>
      <c r="F6" s="178">
        <f>'2a. Database N flows'!P7</f>
        <v>2018</v>
      </c>
      <c r="G6" s="40" t="str">
        <f>'2a. Database N flows'!R7</f>
        <v>text</v>
      </c>
      <c r="H6" s="40" t="str">
        <f>'2a. Database N flows'!U7</f>
        <v>N wastedd</v>
      </c>
      <c r="I6" s="40" t="str">
        <f>'2a. Database N flows'!T7</f>
        <v>Germany</v>
      </c>
      <c r="J6" s="40" t="str">
        <f t="shared" si="0"/>
        <v>EF.EC-AT.AT-Emissions</v>
      </c>
    </row>
    <row r="7" spans="1:10" x14ac:dyDescent="0.25">
      <c r="A7" s="40" t="str">
        <f>'2a. Database N flows'!D8&amp;"."&amp;'2a. Database N flows'!E8</f>
        <v>EF.EC</v>
      </c>
      <c r="B7" s="40" t="str">
        <f>'2a. Database N flows'!G8&amp;"."&amp;'2a. Database N flows'!H8</f>
        <v>AT.AT</v>
      </c>
      <c r="C7" s="40" t="str">
        <f>'2a. Database N flows'!J8</f>
        <v>Emissions</v>
      </c>
      <c r="D7" s="40" t="str">
        <f>'2a. Database N flows'!M8</f>
        <v>NOx</v>
      </c>
      <c r="E7" s="40">
        <f>'2a. Database N flows'!N8</f>
        <v>1.25</v>
      </c>
      <c r="F7" s="178">
        <f>'2a. Database N flows'!P8</f>
        <v>2018</v>
      </c>
      <c r="G7" s="40" t="str">
        <f>'2a. Database N flows'!R8</f>
        <v>text</v>
      </c>
      <c r="H7" s="40" t="str">
        <f>'2a. Database N flows'!U8</f>
        <v>N wasted</v>
      </c>
      <c r="I7" s="40" t="str">
        <f>'2a. Database N flows'!T8</f>
        <v>Germany</v>
      </c>
      <c r="J7" s="40" t="str">
        <f t="shared" si="0"/>
        <v>EF.EC-AT.AT-Emissions</v>
      </c>
    </row>
    <row r="8" spans="1:10" x14ac:dyDescent="0.25">
      <c r="A8" s="40" t="str">
        <f>'2a. Database N flows'!D9&amp;"."&amp;'2a. Database N flows'!E9</f>
        <v>EF.EC</v>
      </c>
      <c r="B8" s="40" t="str">
        <f>'2a. Database N flows'!G9&amp;"."&amp;'2a. Database N flows'!H9</f>
        <v>AT.AT</v>
      </c>
      <c r="C8" s="40" t="str">
        <f>'2a. Database N flows'!J9</f>
        <v>Emissions</v>
      </c>
      <c r="D8" s="40" t="str">
        <f>'2a. Database N flows'!M9</f>
        <v>N2O</v>
      </c>
      <c r="E8" s="40">
        <f>'2a. Database N flows'!N9</f>
        <v>1.25</v>
      </c>
      <c r="F8" s="178">
        <f>'2a. Database N flows'!P9</f>
        <v>2018</v>
      </c>
      <c r="G8" s="40" t="str">
        <f>'2a. Database N flows'!R9</f>
        <v>text</v>
      </c>
      <c r="H8" s="40" t="str">
        <f>'2a. Database N flows'!U9</f>
        <v>N wasted</v>
      </c>
      <c r="I8" s="40" t="str">
        <f>'2a. Database N flows'!T9</f>
        <v>Germany</v>
      </c>
      <c r="J8" s="40" t="str">
        <f t="shared" si="0"/>
        <v>EF.EC-AT.AT-Emissions</v>
      </c>
    </row>
    <row r="9" spans="1:10" x14ac:dyDescent="0.25">
      <c r="A9" s="40" t="str">
        <f>'2a. Database N flows'!D10&amp;"."&amp;'2a. Database N flows'!E10</f>
        <v>EF.EC</v>
      </c>
      <c r="B9" s="40" t="str">
        <f>'2a. Database N flows'!G10&amp;"."&amp;'2a. Database N flows'!H10</f>
        <v>AT.AT</v>
      </c>
      <c r="C9" s="40" t="str">
        <f>'2a. Database N flows'!J10</f>
        <v>Emissions</v>
      </c>
      <c r="D9" s="40" t="str">
        <f>'2a. Database N flows'!M10</f>
        <v>N2</v>
      </c>
      <c r="E9" s="40">
        <f>'2a. Database N flows'!N10</f>
        <v>1.25</v>
      </c>
      <c r="F9" s="178">
        <f>'2a. Database N flows'!P10</f>
        <v>2018</v>
      </c>
      <c r="G9" s="40" t="str">
        <f>'2a. Database N flows'!R10</f>
        <v>text</v>
      </c>
      <c r="H9" s="40" t="str">
        <f>'2a. Database N flows'!U10</f>
        <v>N wasted</v>
      </c>
      <c r="I9" s="40" t="str">
        <f>'2a. Database N flows'!T10</f>
        <v>Germany</v>
      </c>
      <c r="J9" s="40" t="str">
        <f t="shared" si="0"/>
        <v>EF.EC-AT.AT-Emissions</v>
      </c>
    </row>
    <row r="10" spans="1:10" x14ac:dyDescent="0.25">
      <c r="A10" s="40" t="str">
        <f>'2a. Database N flows'!D11&amp;"."&amp;'2a. Database N flows'!E11</f>
        <v>EF.EC</v>
      </c>
      <c r="B10" s="40" t="str">
        <f>'2a. Database N flows'!G11&amp;"."&amp;'2a. Database N flows'!H11</f>
        <v>RW.RW</v>
      </c>
      <c r="C10" s="40" t="str">
        <f>'2a. Database N flows'!J11</f>
        <v>Fuel export</v>
      </c>
      <c r="D10" s="40" t="str">
        <f>'2a. Database N flows'!M11</f>
        <v>Nmix</v>
      </c>
      <c r="E10" s="40">
        <f>'2a. Database N flows'!N11</f>
        <v>1.25</v>
      </c>
      <c r="F10" s="178">
        <f>'2a. Database N flows'!P11</f>
        <v>2018</v>
      </c>
      <c r="G10" s="40" t="str">
        <f>'2a. Database N flows'!R11</f>
        <v>text</v>
      </c>
      <c r="H10" s="40" t="str">
        <f>'2a. Database N flows'!U11</f>
        <v>useful output</v>
      </c>
      <c r="I10" s="40" t="str">
        <f>'2a. Database N flows'!T11</f>
        <v>Germany</v>
      </c>
      <c r="J10" s="40" t="str">
        <f t="shared" si="0"/>
        <v>EF.EC-RW.RW-Fuel export</v>
      </c>
    </row>
    <row r="11" spans="1:10" x14ac:dyDescent="0.25">
      <c r="A11" s="40" t="str">
        <f>'2a. Database N flows'!D12&amp;"."&amp;'2a. Database N flows'!E12</f>
        <v>EF.IC</v>
      </c>
      <c r="B11" s="40" t="str">
        <f>'2a. Database N flows'!G12&amp;"."&amp;'2a. Database N flows'!H12</f>
        <v>AT.AT</v>
      </c>
      <c r="C11" s="40" t="str">
        <f>'2a. Database N flows'!J12</f>
        <v>Emissions</v>
      </c>
      <c r="D11" s="40" t="str">
        <f>'2a. Database N flows'!M12</f>
        <v>NH3</v>
      </c>
      <c r="E11" s="40">
        <f>'2a. Database N flows'!N12</f>
        <v>1.25</v>
      </c>
      <c r="F11" s="178">
        <f>'2a. Database N flows'!P12</f>
        <v>2018</v>
      </c>
      <c r="G11" s="40" t="str">
        <f>'2a. Database N flows'!R12</f>
        <v>text</v>
      </c>
      <c r="H11" s="40" t="str">
        <f>'2a. Database N flows'!U12</f>
        <v>N wasted</v>
      </c>
      <c r="I11" s="40" t="str">
        <f>'2a. Database N flows'!T12</f>
        <v>Germany</v>
      </c>
      <c r="J11" s="40" t="str">
        <f t="shared" si="0"/>
        <v>EF.IC-AT.AT-Emissions</v>
      </c>
    </row>
    <row r="12" spans="1:10" x14ac:dyDescent="0.25">
      <c r="A12" s="40" t="str">
        <f>'2a. Database N flows'!D13&amp;"."&amp;'2a. Database N flows'!E13</f>
        <v>EF.IC</v>
      </c>
      <c r="B12" s="40" t="str">
        <f>'2a. Database N flows'!G13&amp;"."&amp;'2a. Database N flows'!H13</f>
        <v>AT.AT</v>
      </c>
      <c r="C12" s="40" t="str">
        <f>'2a. Database N flows'!J13</f>
        <v>Emissions</v>
      </c>
      <c r="D12" s="40" t="str">
        <f>'2a. Database N flows'!M13</f>
        <v>NOx</v>
      </c>
      <c r="E12" s="40">
        <f>'2a. Database N flows'!N13</f>
        <v>1.25</v>
      </c>
      <c r="F12" s="178">
        <f>'2a. Database N flows'!P13</f>
        <v>2018</v>
      </c>
      <c r="G12" s="40" t="str">
        <f>'2a. Database N flows'!R13</f>
        <v>text</v>
      </c>
      <c r="H12" s="40" t="str">
        <f>'2a. Database N flows'!U13</f>
        <v>N wasted</v>
      </c>
      <c r="I12" s="40" t="str">
        <f>'2a. Database N flows'!T13</f>
        <v>Germany</v>
      </c>
      <c r="J12" s="40" t="str">
        <f t="shared" si="0"/>
        <v>EF.IC-AT.AT-Emissions</v>
      </c>
    </row>
    <row r="13" spans="1:10" x14ac:dyDescent="0.25">
      <c r="A13" s="40" t="str">
        <f>'2a. Database N flows'!D14&amp;"."&amp;'2a. Database N flows'!E14</f>
        <v>EF.IC</v>
      </c>
      <c r="B13" s="40" t="str">
        <f>'2a. Database N flows'!G14&amp;"."&amp;'2a. Database N flows'!H14</f>
        <v>AT.AT</v>
      </c>
      <c r="C13" s="40" t="str">
        <f>'2a. Database N flows'!J14</f>
        <v>Emissions</v>
      </c>
      <c r="D13" s="40" t="str">
        <f>'2a. Database N flows'!M14</f>
        <v>N2O</v>
      </c>
      <c r="E13" s="40">
        <f>'2a. Database N flows'!N14</f>
        <v>1.25</v>
      </c>
      <c r="F13" s="178">
        <f>'2a. Database N flows'!P14</f>
        <v>2018</v>
      </c>
      <c r="G13" s="40" t="str">
        <f>'2a. Database N flows'!R14</f>
        <v>text</v>
      </c>
      <c r="H13" s="40" t="str">
        <f>'2a. Database N flows'!U14</f>
        <v>N wasted</v>
      </c>
      <c r="I13" s="40" t="str">
        <f>'2a. Database N flows'!T14</f>
        <v>Germany</v>
      </c>
      <c r="J13" s="40" t="str">
        <f t="shared" si="0"/>
        <v>EF.IC-AT.AT-Emissions</v>
      </c>
    </row>
    <row r="14" spans="1:10" x14ac:dyDescent="0.25">
      <c r="A14" s="40" t="str">
        <f>'2a. Database N flows'!D15&amp;"."&amp;'2a. Database N flows'!E15</f>
        <v>EF.IC</v>
      </c>
      <c r="B14" s="40" t="str">
        <f>'2a. Database N flows'!G15&amp;"."&amp;'2a. Database N flows'!H15</f>
        <v>AT.AT</v>
      </c>
      <c r="C14" s="40" t="str">
        <f>'2a. Database N flows'!J15</f>
        <v>Emissions</v>
      </c>
      <c r="D14" s="40" t="str">
        <f>'2a. Database N flows'!M15</f>
        <v>N2</v>
      </c>
      <c r="E14" s="40">
        <f>'2a. Database N flows'!N15</f>
        <v>1.25</v>
      </c>
      <c r="F14" s="178">
        <f>'2a. Database N flows'!P15</f>
        <v>2018</v>
      </c>
      <c r="G14" s="40" t="str">
        <f>'2a. Database N flows'!R15</f>
        <v>text</v>
      </c>
      <c r="H14" s="40" t="str">
        <f>'2a. Database N flows'!U15</f>
        <v>N wasted</v>
      </c>
      <c r="I14" s="40" t="str">
        <f>'2a. Database N flows'!T15</f>
        <v>Germany</v>
      </c>
      <c r="J14" s="40" t="str">
        <f t="shared" si="0"/>
        <v>EF.IC-AT.AT-Emissions</v>
      </c>
    </row>
    <row r="15" spans="1:10" x14ac:dyDescent="0.25">
      <c r="A15" s="40" t="str">
        <f>'2a. Database N flows'!D16&amp;"."&amp;'2a. Database N flows'!E16</f>
        <v>EF.TR</v>
      </c>
      <c r="B15" s="40" t="str">
        <f>'2a. Database N flows'!G16&amp;"."&amp;'2a. Database N flows'!H16</f>
        <v>AT.AT</v>
      </c>
      <c r="C15" s="40" t="str">
        <f>'2a. Database N flows'!J16</f>
        <v>Emissions</v>
      </c>
      <c r="D15" s="40" t="str">
        <f>'2a. Database N flows'!M16</f>
        <v>NH3</v>
      </c>
      <c r="E15" s="40">
        <f>'2a. Database N flows'!N16</f>
        <v>1.25</v>
      </c>
      <c r="F15" s="178">
        <f>'2a. Database N flows'!P16</f>
        <v>2018</v>
      </c>
      <c r="G15" s="40" t="str">
        <f>'2a. Database N flows'!R16</f>
        <v>text</v>
      </c>
      <c r="H15" s="40" t="str">
        <f>'2a. Database N flows'!U16</f>
        <v>N wasted</v>
      </c>
      <c r="I15" s="40" t="str">
        <f>'2a. Database N flows'!T16</f>
        <v>Germany</v>
      </c>
      <c r="J15" s="40" t="str">
        <f t="shared" si="0"/>
        <v>EF.TR-AT.AT-Emissions</v>
      </c>
    </row>
    <row r="16" spans="1:10" x14ac:dyDescent="0.25">
      <c r="A16" s="40" t="str">
        <f>'2a. Database N flows'!D17&amp;"."&amp;'2a. Database N flows'!E17</f>
        <v>EF.TR</v>
      </c>
      <c r="B16" s="40" t="str">
        <f>'2a. Database N flows'!G17&amp;"."&amp;'2a. Database N flows'!H17</f>
        <v>AT.AT</v>
      </c>
      <c r="C16" s="40" t="str">
        <f>'2a. Database N flows'!J17</f>
        <v>Emissions</v>
      </c>
      <c r="D16" s="40" t="str">
        <f>'2a. Database N flows'!M17</f>
        <v>NOx</v>
      </c>
      <c r="E16" s="40">
        <f>'2a. Database N flows'!N17</f>
        <v>1.25</v>
      </c>
      <c r="F16" s="178">
        <f>'2a. Database N flows'!P17</f>
        <v>2018</v>
      </c>
      <c r="G16" s="40" t="str">
        <f>'2a. Database N flows'!R17</f>
        <v>text</v>
      </c>
      <c r="H16" s="40" t="str">
        <f>'2a. Database N flows'!U17</f>
        <v>N wasted</v>
      </c>
      <c r="I16" s="40" t="str">
        <f>'2a. Database N flows'!T17</f>
        <v>Germany</v>
      </c>
      <c r="J16" s="40" t="str">
        <f t="shared" si="0"/>
        <v>EF.TR-AT.AT-Emissions</v>
      </c>
    </row>
    <row r="17" spans="1:10" x14ac:dyDescent="0.25">
      <c r="A17" s="40" t="str">
        <f>'2a. Database N flows'!D18&amp;"."&amp;'2a. Database N flows'!E18</f>
        <v>EF.TR</v>
      </c>
      <c r="B17" s="40" t="str">
        <f>'2a. Database N flows'!G18&amp;"."&amp;'2a. Database N flows'!H18</f>
        <v>AT.AT</v>
      </c>
      <c r="C17" s="40" t="str">
        <f>'2a. Database N flows'!J18</f>
        <v>Emissions</v>
      </c>
      <c r="D17" s="40" t="str">
        <f>'2a. Database N flows'!M18</f>
        <v>N2O</v>
      </c>
      <c r="E17" s="40">
        <f>'2a. Database N flows'!N18</f>
        <v>1.25</v>
      </c>
      <c r="F17" s="178">
        <f>'2a. Database N flows'!P18</f>
        <v>2018</v>
      </c>
      <c r="G17" s="40" t="str">
        <f>'2a. Database N flows'!R18</f>
        <v>text</v>
      </c>
      <c r="H17" s="40" t="str">
        <f>'2a. Database N flows'!U18</f>
        <v>N wasted</v>
      </c>
      <c r="I17" s="40" t="str">
        <f>'2a. Database N flows'!T18</f>
        <v>Germany</v>
      </c>
      <c r="J17" s="40" t="str">
        <f t="shared" si="0"/>
        <v>EF.TR-AT.AT-Emissions</v>
      </c>
    </row>
    <row r="18" spans="1:10" x14ac:dyDescent="0.25">
      <c r="A18" s="40" t="str">
        <f>'2a. Database N flows'!D19&amp;"."&amp;'2a. Database N flows'!E19</f>
        <v>EF.TR</v>
      </c>
      <c r="B18" s="40" t="str">
        <f>'2a. Database N flows'!G19&amp;"."&amp;'2a. Database N flows'!H19</f>
        <v>AT.AT</v>
      </c>
      <c r="C18" s="40" t="str">
        <f>'2a. Database N flows'!J19</f>
        <v>Emissions</v>
      </c>
      <c r="D18" s="40" t="str">
        <f>'2a. Database N flows'!M19</f>
        <v>N2</v>
      </c>
      <c r="E18" s="40">
        <f>'2a. Database N flows'!N19</f>
        <v>1.25</v>
      </c>
      <c r="F18" s="178">
        <f>'2a. Database N flows'!P19</f>
        <v>2018</v>
      </c>
      <c r="G18" s="40" t="str">
        <f>'2a. Database N flows'!R19</f>
        <v>text</v>
      </c>
      <c r="H18" s="40" t="str">
        <f>'2a. Database N flows'!U19</f>
        <v>N wasted</v>
      </c>
      <c r="I18" s="40" t="str">
        <f>'2a. Database N flows'!T19</f>
        <v>Germany</v>
      </c>
      <c r="J18" s="40" t="str">
        <f t="shared" si="0"/>
        <v>EF.TR-AT.AT-Emissions</v>
      </c>
    </row>
    <row r="19" spans="1:10" x14ac:dyDescent="0.25">
      <c r="A19" s="40" t="str">
        <f>'2a. Database N flows'!D20&amp;"."&amp;'2a. Database N flows'!E20</f>
        <v>EF.TR</v>
      </c>
      <c r="B19" s="40" t="str">
        <f>'2a. Database N flows'!G20&amp;"."&amp;'2a. Database N flows'!H20</f>
        <v>RW.RW</v>
      </c>
      <c r="C19" s="40" t="str">
        <f>'2a. Database N flows'!J20</f>
        <v>Export of transport fuels</v>
      </c>
      <c r="D19" s="40" t="str">
        <f>'2a. Database N flows'!M20</f>
        <v>Nmix</v>
      </c>
      <c r="E19" s="40">
        <f>'2a. Database N flows'!N20</f>
        <v>1.25</v>
      </c>
      <c r="F19" s="178">
        <f>'2a. Database N flows'!P20</f>
        <v>2018</v>
      </c>
      <c r="G19" s="40" t="str">
        <f>'2a. Database N flows'!R20</f>
        <v>text</v>
      </c>
      <c r="H19" s="40" t="str">
        <f>'2a. Database N flows'!U20</f>
        <v>useful output</v>
      </c>
      <c r="I19" s="40" t="str">
        <f>'2a. Database N flows'!T20</f>
        <v>Germany</v>
      </c>
      <c r="J19" s="40" t="str">
        <f t="shared" si="0"/>
        <v>EF.TR-RW.RW-Export of transport fuels</v>
      </c>
    </row>
    <row r="20" spans="1:10" x14ac:dyDescent="0.25">
      <c r="A20" s="40" t="str">
        <f>'2a. Database N flows'!D21&amp;"."&amp;'2a. Database N flows'!E21</f>
        <v>EF.OE</v>
      </c>
      <c r="B20" s="40" t="str">
        <f>'2a. Database N flows'!G21&amp;"."&amp;'2a. Database N flows'!H21</f>
        <v>AT.AT</v>
      </c>
      <c r="C20" s="40" t="str">
        <f>'2a. Database N flows'!J21</f>
        <v>Emissions</v>
      </c>
      <c r="D20" s="40" t="str">
        <f>'2a. Database N flows'!M21</f>
        <v>NH3</v>
      </c>
      <c r="E20" s="40">
        <f>'2a. Database N flows'!N21</f>
        <v>1.25</v>
      </c>
      <c r="F20" s="178">
        <f>'2a. Database N flows'!P21</f>
        <v>2018</v>
      </c>
      <c r="G20" s="40" t="str">
        <f>'2a. Database N flows'!R21</f>
        <v>text</v>
      </c>
      <c r="H20" s="40" t="str">
        <f>'2a. Database N flows'!U21</f>
        <v>N wasted</v>
      </c>
      <c r="I20" s="40" t="str">
        <f>'2a. Database N flows'!T21</f>
        <v>Germany</v>
      </c>
      <c r="J20" s="40" t="str">
        <f t="shared" si="0"/>
        <v>EF.OE-AT.AT-Emissions</v>
      </c>
    </row>
    <row r="21" spans="1:10" x14ac:dyDescent="0.25">
      <c r="A21" s="40" t="str">
        <f>'2a. Database N flows'!D22&amp;"."&amp;'2a. Database N flows'!E22</f>
        <v>EF.OE</v>
      </c>
      <c r="B21" s="40" t="str">
        <f>'2a. Database N flows'!G22&amp;"."&amp;'2a. Database N flows'!H22</f>
        <v>AT.AT</v>
      </c>
      <c r="C21" s="40" t="str">
        <f>'2a. Database N flows'!J22</f>
        <v>Emissions</v>
      </c>
      <c r="D21" s="40" t="str">
        <f>'2a. Database N flows'!M22</f>
        <v>NOx</v>
      </c>
      <c r="E21" s="40">
        <f>'2a. Database N flows'!N22</f>
        <v>1.25</v>
      </c>
      <c r="F21" s="178">
        <f>'2a. Database N flows'!P22</f>
        <v>2018</v>
      </c>
      <c r="G21" s="40" t="str">
        <f>'2a. Database N flows'!R22</f>
        <v>text</v>
      </c>
      <c r="H21" s="40" t="str">
        <f>'2a. Database N flows'!U22</f>
        <v>N wasted</v>
      </c>
      <c r="I21" s="40" t="str">
        <f>'2a. Database N flows'!T22</f>
        <v>Germany</v>
      </c>
      <c r="J21" s="40" t="str">
        <f t="shared" si="0"/>
        <v>EF.OE-AT.AT-Emissions</v>
      </c>
    </row>
    <row r="22" spans="1:10" x14ac:dyDescent="0.25">
      <c r="A22" s="40" t="str">
        <f>'2a. Database N flows'!D23&amp;"."&amp;'2a. Database N flows'!E23</f>
        <v>EF.OE</v>
      </c>
      <c r="B22" s="40" t="str">
        <f>'2a. Database N flows'!G23&amp;"."&amp;'2a. Database N flows'!H23</f>
        <v>AT.AT</v>
      </c>
      <c r="C22" s="40" t="str">
        <f>'2a. Database N flows'!J23</f>
        <v>Emissions</v>
      </c>
      <c r="D22" s="40" t="str">
        <f>'2a. Database N flows'!M23</f>
        <v>N2O</v>
      </c>
      <c r="E22" s="40">
        <f>'2a. Database N flows'!N23</f>
        <v>1.25</v>
      </c>
      <c r="F22" s="178">
        <f>'2a. Database N flows'!P23</f>
        <v>2018</v>
      </c>
      <c r="G22" s="40" t="str">
        <f>'2a. Database N flows'!R23</f>
        <v>text</v>
      </c>
      <c r="H22" s="40" t="str">
        <f>'2a. Database N flows'!U23</f>
        <v>N wasted</v>
      </c>
      <c r="I22" s="40" t="str">
        <f>'2a. Database N flows'!T23</f>
        <v>Germany</v>
      </c>
      <c r="J22" s="40" t="str">
        <f t="shared" si="0"/>
        <v>EF.OE-AT.AT-Emissions</v>
      </c>
    </row>
    <row r="23" spans="1:10" x14ac:dyDescent="0.25">
      <c r="A23" s="40" t="str">
        <f>'2a. Database N flows'!D24&amp;"."&amp;'2a. Database N flows'!E24</f>
        <v>EF.OE</v>
      </c>
      <c r="B23" s="40" t="str">
        <f>'2a. Database N flows'!G24&amp;"."&amp;'2a. Database N flows'!H24</f>
        <v>AT.AT</v>
      </c>
      <c r="C23" s="40" t="str">
        <f>'2a. Database N flows'!J24</f>
        <v>Emissions</v>
      </c>
      <c r="D23" s="40" t="str">
        <f>'2a. Database N flows'!M24</f>
        <v>N2</v>
      </c>
      <c r="E23" s="40">
        <f>'2a. Database N flows'!N24</f>
        <v>1.25</v>
      </c>
      <c r="F23" s="178">
        <f>'2a. Database N flows'!P24</f>
        <v>2018</v>
      </c>
      <c r="G23" s="40" t="str">
        <f>'2a. Database N flows'!R24</f>
        <v>text</v>
      </c>
      <c r="H23" s="40" t="str">
        <f>'2a. Database N flows'!U24</f>
        <v>N wasted</v>
      </c>
      <c r="I23" s="40" t="str">
        <f>'2a. Database N flows'!T24</f>
        <v>Germany</v>
      </c>
      <c r="J23" s="40" t="str">
        <f t="shared" si="0"/>
        <v>EF.OE-AT.AT-Emissions</v>
      </c>
    </row>
    <row r="24" spans="1:10" x14ac:dyDescent="0.25">
      <c r="A24" s="40" t="str">
        <f>'2a. Database N flows'!D25&amp;"."&amp;'2a. Database N flows'!E25</f>
        <v>MP.FP</v>
      </c>
      <c r="B24" s="40" t="str">
        <f>'2a. Database N flows'!G25&amp;"."&amp;'2a. Database N flows'!H25</f>
        <v>AG.SM</v>
      </c>
      <c r="C24" s="40" t="str">
        <f>'2a. Database N flows'!J25</f>
        <v xml:space="preserve">Seeds and planting material </v>
      </c>
      <c r="D24" s="40" t="str">
        <f>'2a. Database N flows'!M25</f>
        <v>Nmix</v>
      </c>
      <c r="E24" s="40">
        <f>'2a. Database N flows'!N25</f>
        <v>1.25</v>
      </c>
      <c r="F24" s="178">
        <f>'2a. Database N flows'!P25</f>
        <v>2018</v>
      </c>
      <c r="G24" s="40" t="str">
        <f>'2a. Database N flows'!R25</f>
        <v>text</v>
      </c>
      <c r="H24" s="40" t="str">
        <f>'2a. Database N flows'!U25</f>
        <v>useful output</v>
      </c>
      <c r="I24" s="40" t="str">
        <f>'2a. Database N flows'!T25</f>
        <v>Germany</v>
      </c>
      <c r="J24" s="40" t="str">
        <f t="shared" si="0"/>
        <v xml:space="preserve">MP.FP-AG.SM-Seeds and planting material </v>
      </c>
    </row>
    <row r="25" spans="1:10" x14ac:dyDescent="0.25">
      <c r="A25" s="40" t="str">
        <f>'2a. Database N flows'!D26&amp;"."&amp;'2a. Database N flows'!E26</f>
        <v>MP.FP</v>
      </c>
      <c r="B25" s="40" t="str">
        <f>'2a. Database N flows'!G26&amp;"."&amp;'2a. Database N flows'!H26</f>
        <v>AG.MM</v>
      </c>
      <c r="C25" s="40" t="str">
        <f>'2a. Database N flows'!J26</f>
        <v>Farm animal feed</v>
      </c>
      <c r="D25" s="40" t="str">
        <f>'2a. Database N flows'!M26</f>
        <v>Nmix</v>
      </c>
      <c r="E25" s="40">
        <f>'2a. Database N flows'!N26</f>
        <v>1.25</v>
      </c>
      <c r="F25" s="178">
        <f>'2a. Database N flows'!P26</f>
        <v>2018</v>
      </c>
      <c r="G25" s="40" t="str">
        <f>'2a. Database N flows'!R26</f>
        <v>text</v>
      </c>
      <c r="H25" s="40" t="str">
        <f>'2a. Database N flows'!U26</f>
        <v>useful output</v>
      </c>
      <c r="I25" s="40" t="str">
        <f>'2a. Database N flows'!T26</f>
        <v>Germany</v>
      </c>
      <c r="J25" s="40" t="str">
        <f t="shared" si="0"/>
        <v>MP.FP-AG.MM-Farm animal feed</v>
      </c>
    </row>
    <row r="26" spans="1:10" x14ac:dyDescent="0.25">
      <c r="A26" s="40" t="str">
        <f>'2a. Database N flows'!D27&amp;"."&amp;'2a. Database N flows'!E27</f>
        <v>MP.FP</v>
      </c>
      <c r="B26" s="40" t="str">
        <f>'2a. Database N flows'!G27&amp;"."&amp;'2a. Database N flows'!H27</f>
        <v>PR.SO</v>
      </c>
      <c r="C26" s="40" t="str">
        <f>'2a. Database N flows'!J27</f>
        <v>Organic waste as biofuels substrate</v>
      </c>
      <c r="D26" s="40" t="str">
        <f>'2a. Database N flows'!M27</f>
        <v>Nmix</v>
      </c>
      <c r="E26" s="40">
        <f>'2a. Database N flows'!N27</f>
        <v>1.25</v>
      </c>
      <c r="F26" s="178">
        <f>'2a. Database N flows'!P27</f>
        <v>2018</v>
      </c>
      <c r="G26" s="40" t="str">
        <f>'2a. Database N flows'!R27</f>
        <v>text</v>
      </c>
      <c r="H26" s="40" t="str">
        <f>'2a. Database N flows'!U27</f>
        <v>recycling</v>
      </c>
      <c r="I26" s="40" t="str">
        <f>'2a. Database N flows'!T27</f>
        <v>Germany</v>
      </c>
      <c r="J26" s="40" t="str">
        <f t="shared" si="0"/>
        <v>MP.FP-PR.SO-Organic waste as biofuels substrate</v>
      </c>
    </row>
    <row r="27" spans="1:10" x14ac:dyDescent="0.25">
      <c r="A27" s="40" t="str">
        <f>'2a. Database N flows'!D28&amp;"."&amp;'2a. Database N flows'!E28</f>
        <v>MP.FP</v>
      </c>
      <c r="B27" s="40" t="str">
        <f>'2a. Database N flows'!G28&amp;"."&amp;'2a. Database N flows'!H28</f>
        <v>PR.SO</v>
      </c>
      <c r="C27" s="40" t="str">
        <f>'2a. Database N flows'!J28</f>
        <v>Organic waste for composting</v>
      </c>
      <c r="D27" s="40" t="str">
        <f>'2a. Database N flows'!M28</f>
        <v>Nmix</v>
      </c>
      <c r="E27" s="40">
        <f>'2a. Database N flows'!N28</f>
        <v>1.25</v>
      </c>
      <c r="F27" s="178">
        <f>'2a. Database N flows'!P28</f>
        <v>2018</v>
      </c>
      <c r="G27" s="40" t="str">
        <f>'2a. Database N flows'!R28</f>
        <v>text</v>
      </c>
      <c r="H27" s="40" t="str">
        <f>'2a. Database N flows'!U28</f>
        <v>recycling</v>
      </c>
      <c r="I27" s="40" t="str">
        <f>'2a. Database N flows'!T28</f>
        <v>Germany</v>
      </c>
      <c r="J27" s="40" t="str">
        <f t="shared" si="0"/>
        <v>MP.FP-PR.SO-Organic waste for composting</v>
      </c>
    </row>
    <row r="28" spans="1:10" x14ac:dyDescent="0.25">
      <c r="A28" s="40" t="str">
        <f>'2a. Database N flows'!D29&amp;"."&amp;'2a. Database N flows'!E29</f>
        <v>MP.FP</v>
      </c>
      <c r="B28" s="40" t="str">
        <f>'2a. Database N flows'!G29&amp;"."&amp;'2a. Database N flows'!H29</f>
        <v>PR.SO</v>
      </c>
      <c r="C28" s="40" t="str">
        <f>'2a. Database N flows'!J29</f>
        <v>Food industry waste</v>
      </c>
      <c r="D28" s="40" t="str">
        <f>'2a. Database N flows'!M29</f>
        <v>Nmix</v>
      </c>
      <c r="E28" s="40">
        <f>'2a. Database N flows'!N29</f>
        <v>1.25</v>
      </c>
      <c r="F28" s="178">
        <f>'2a. Database N flows'!P29</f>
        <v>2018</v>
      </c>
      <c r="G28" s="40" t="str">
        <f>'2a. Database N flows'!R29</f>
        <v>text</v>
      </c>
      <c r="H28" s="40" t="str">
        <f>'2a. Database N flows'!U29</f>
        <v>N wasted</v>
      </c>
      <c r="I28" s="40" t="str">
        <f>'2a. Database N flows'!T29</f>
        <v>Germany</v>
      </c>
      <c r="J28" s="40" t="str">
        <f t="shared" si="0"/>
        <v>MP.FP-PR.SO-Food industry waste</v>
      </c>
    </row>
    <row r="29" spans="1:10" x14ac:dyDescent="0.25">
      <c r="A29" s="40" t="str">
        <f>'2a. Database N flows'!D30&amp;"."&amp;'2a. Database N flows'!E30</f>
        <v>MP.FP</v>
      </c>
      <c r="B29" s="40" t="str">
        <f>'2a. Database N flows'!G30&amp;"."&amp;'2a. Database N flows'!H30</f>
        <v>PR.WW</v>
      </c>
      <c r="C29" s="40" t="str">
        <f>'2a. Database N flows'!J30</f>
        <v>Food industry wastewater</v>
      </c>
      <c r="D29" s="40" t="str">
        <f>'2a. Database N flows'!M30</f>
        <v>Nmix</v>
      </c>
      <c r="E29" s="40">
        <f>'2a. Database N flows'!N30</f>
        <v>1.25</v>
      </c>
      <c r="F29" s="178">
        <f>'2a. Database N flows'!P30</f>
        <v>2018</v>
      </c>
      <c r="G29" s="40" t="str">
        <f>'2a. Database N flows'!R30</f>
        <v>text</v>
      </c>
      <c r="H29" s="40" t="str">
        <f>'2a. Database N flows'!U30</f>
        <v>N wasted</v>
      </c>
      <c r="I29" s="40" t="str">
        <f>'2a. Database N flows'!T30</f>
        <v>Germany</v>
      </c>
      <c r="J29" s="40" t="str">
        <f t="shared" si="0"/>
        <v>MP.FP-PR.WW-Food industry wastewater</v>
      </c>
    </row>
    <row r="30" spans="1:10" x14ac:dyDescent="0.25">
      <c r="A30" s="40" t="str">
        <f>'2a. Database N flows'!D31&amp;"."&amp;'2a. Database N flows'!E31</f>
        <v>MP.FP</v>
      </c>
      <c r="B30" s="40" t="str">
        <f>'2a. Database N flows'!G31&amp;"."&amp;'2a. Database N flows'!H31</f>
        <v>HS.HS</v>
      </c>
      <c r="C30" s="40" t="str">
        <f>'2a. Database N flows'!J31</f>
        <v>Food products</v>
      </c>
      <c r="D30" s="40" t="str">
        <f>'2a. Database N flows'!M31</f>
        <v>Nmix</v>
      </c>
      <c r="E30" s="40">
        <f>'2a. Database N flows'!N31</f>
        <v>1.25</v>
      </c>
      <c r="F30" s="178">
        <f>'2a. Database N flows'!P31</f>
        <v>2018</v>
      </c>
      <c r="G30" s="40" t="str">
        <f>'2a. Database N flows'!R31</f>
        <v>text</v>
      </c>
      <c r="H30" s="40" t="str">
        <f>'2a. Database N flows'!U31</f>
        <v>useful output</v>
      </c>
      <c r="I30" s="40" t="str">
        <f>'2a. Database N flows'!T31</f>
        <v>Germany</v>
      </c>
      <c r="J30" s="40" t="str">
        <f t="shared" si="0"/>
        <v>MP.FP-HS.HS-Food products</v>
      </c>
    </row>
    <row r="31" spans="1:10" x14ac:dyDescent="0.25">
      <c r="A31" s="40" t="str">
        <f>'2a. Database N flows'!D32&amp;"."&amp;'2a. Database N flows'!E32</f>
        <v>MP.FP</v>
      </c>
      <c r="B31" s="40" t="str">
        <f>'2a. Database N flows'!G32&amp;"."&amp;'2a. Database N flows'!H32</f>
        <v>HY.SW</v>
      </c>
      <c r="C31" s="40" t="str">
        <f>'2a. Database N flows'!J32</f>
        <v>Untreated wastewater</v>
      </c>
      <c r="D31" s="40" t="str">
        <f>'2a. Database N flows'!M32</f>
        <v>Nmix</v>
      </c>
      <c r="E31" s="40">
        <f>'2a. Database N flows'!N32</f>
        <v>1.25</v>
      </c>
      <c r="F31" s="178">
        <f>'2a. Database N flows'!P32</f>
        <v>2018</v>
      </c>
      <c r="G31" s="40" t="str">
        <f>'2a. Database N flows'!R32</f>
        <v>text</v>
      </c>
      <c r="H31" s="40" t="str">
        <f>'2a. Database N flows'!U32</f>
        <v>N wasted</v>
      </c>
      <c r="I31" s="40" t="str">
        <f>'2a. Database N flows'!T32</f>
        <v>Germany</v>
      </c>
      <c r="J31" s="40" t="str">
        <f t="shared" si="0"/>
        <v>MP.FP-HY.SW-Untreated wastewater</v>
      </c>
    </row>
    <row r="32" spans="1:10" x14ac:dyDescent="0.25">
      <c r="A32" s="40" t="str">
        <f>'2a. Database N flows'!D33&amp;"."&amp;'2a. Database N flows'!E33</f>
        <v>MP.FP</v>
      </c>
      <c r="B32" s="40" t="str">
        <f>'2a. Database N flows'!G33&amp;"."&amp;'2a. Database N flows'!H33</f>
        <v>HY.AC</v>
      </c>
      <c r="C32" s="40" t="str">
        <f>'2a. Database N flows'!J33</f>
        <v>Feed to freshwater aquaculture</v>
      </c>
      <c r="D32" s="40" t="str">
        <f>'2a. Database N flows'!M33</f>
        <v>Nmix</v>
      </c>
      <c r="E32" s="40">
        <f>'2a. Database N flows'!N33</f>
        <v>1.25</v>
      </c>
      <c r="F32" s="178">
        <f>'2a. Database N flows'!P33</f>
        <v>2018</v>
      </c>
      <c r="G32" s="40" t="str">
        <f>'2a. Database N flows'!R33</f>
        <v>text</v>
      </c>
      <c r="H32" s="40" t="str">
        <f>'2a. Database N flows'!U33</f>
        <v>useful output</v>
      </c>
      <c r="I32" s="40" t="str">
        <f>'2a. Database N flows'!T33</f>
        <v>Germany</v>
      </c>
      <c r="J32" s="40" t="str">
        <f t="shared" si="0"/>
        <v>MP.FP-HY.AC-Feed to freshwater aquaculture</v>
      </c>
    </row>
    <row r="33" spans="1:10" x14ac:dyDescent="0.25">
      <c r="A33" s="40" t="str">
        <f>'2a. Database N flows'!D34&amp;"."&amp;'2a. Database N flows'!E34</f>
        <v>MP.FP</v>
      </c>
      <c r="B33" s="40" t="str">
        <f>'2a. Database N flows'!G34&amp;"."&amp;'2a. Database N flows'!H34</f>
        <v>HY.AC</v>
      </c>
      <c r="C33" s="40" t="str">
        <f>'2a. Database N flows'!J34</f>
        <v>Feed to coastal aquaculture</v>
      </c>
      <c r="D33" s="40" t="str">
        <f>'2a. Database N flows'!M34</f>
        <v>Nmix</v>
      </c>
      <c r="E33" s="40">
        <f>'2a. Database N flows'!N34</f>
        <v>1.25</v>
      </c>
      <c r="F33" s="178">
        <f>'2a. Database N flows'!P34</f>
        <v>2018</v>
      </c>
      <c r="G33" s="40" t="str">
        <f>'2a. Database N flows'!R34</f>
        <v>text</v>
      </c>
      <c r="H33" s="40" t="str">
        <f>'2a. Database N flows'!U34</f>
        <v>useful output</v>
      </c>
      <c r="I33" s="40" t="str">
        <f>'2a. Database N flows'!T34</f>
        <v>Germany</v>
      </c>
      <c r="J33" s="40" t="str">
        <f t="shared" si="0"/>
        <v>MP.FP-HY.AC-Feed to coastal aquaculture</v>
      </c>
    </row>
    <row r="34" spans="1:10" x14ac:dyDescent="0.25">
      <c r="A34" s="40" t="str">
        <f>'2a. Database N flows'!D35&amp;"."&amp;'2a. Database N flows'!E35</f>
        <v>MP.FP</v>
      </c>
      <c r="B34" s="40" t="str">
        <f>'2a. Database N flows'!G35&amp;"."&amp;'2a. Database N flows'!H35</f>
        <v>RW.RW</v>
      </c>
      <c r="C34" s="40" t="str">
        <f>'2a. Database N flows'!J35</f>
        <v>Food export</v>
      </c>
      <c r="D34" s="40" t="str">
        <f>'2a. Database N flows'!M35</f>
        <v>Nmix</v>
      </c>
      <c r="E34" s="40">
        <f>'2a. Database N flows'!N35</f>
        <v>1.25</v>
      </c>
      <c r="F34" s="178">
        <f>'2a. Database N flows'!P35</f>
        <v>2018</v>
      </c>
      <c r="G34" s="40" t="str">
        <f>'2a. Database N flows'!R35</f>
        <v>text</v>
      </c>
      <c r="H34" s="40" t="str">
        <f>'2a. Database N flows'!U35</f>
        <v>useful output</v>
      </c>
      <c r="I34" s="40" t="str">
        <f>'2a. Database N flows'!T35</f>
        <v>Germany</v>
      </c>
      <c r="J34" s="40" t="str">
        <f t="shared" si="0"/>
        <v>MP.FP-RW.RW-Food export</v>
      </c>
    </row>
    <row r="35" spans="1:10" x14ac:dyDescent="0.25">
      <c r="A35" s="40" t="str">
        <f>'2a. Database N flows'!D36&amp;"."&amp;'2a. Database N flows'!E36</f>
        <v>MP.OP</v>
      </c>
      <c r="B35" s="40" t="str">
        <f>'2a. Database N flows'!G36&amp;"."&amp;'2a. Database N flows'!H36</f>
        <v>EF.IC</v>
      </c>
      <c r="C35" s="40" t="str">
        <f>'2a. Database N flows'!J36</f>
        <v>Industrial waste fuels</v>
      </c>
      <c r="D35" s="40" t="str">
        <f>'2a. Database N flows'!M36</f>
        <v>Nmix</v>
      </c>
      <c r="E35" s="40">
        <f>'2a. Database N flows'!N36</f>
        <v>1.25</v>
      </c>
      <c r="F35" s="178">
        <f>'2a. Database N flows'!P36</f>
        <v>2018</v>
      </c>
      <c r="G35" s="40" t="str">
        <f>'2a. Database N flows'!R36</f>
        <v>text</v>
      </c>
      <c r="H35" s="40" t="str">
        <f>'2a. Database N flows'!U36</f>
        <v>recycling</v>
      </c>
      <c r="I35" s="40" t="str">
        <f>'2a. Database N flows'!T36</f>
        <v>Germany</v>
      </c>
      <c r="J35" s="40" t="str">
        <f t="shared" si="0"/>
        <v>MP.OP-EF.IC-Industrial waste fuels</v>
      </c>
    </row>
    <row r="36" spans="1:10" x14ac:dyDescent="0.25">
      <c r="A36" s="40" t="str">
        <f>'2a. Database N flows'!D37&amp;"."&amp;'2a. Database N flows'!E37</f>
        <v>MP.OP</v>
      </c>
      <c r="B36" s="40" t="str">
        <f>'2a. Database N flows'!G37&amp;"."&amp;'2a. Database N flows'!H37</f>
        <v>EF.TR</v>
      </c>
      <c r="C36" s="40" t="str">
        <f>'2a. Database N flows'!J37</f>
        <v>Ammonia as fuel</v>
      </c>
      <c r="D36" s="40" t="str">
        <f>'2a. Database N flows'!M37</f>
        <v>NH3</v>
      </c>
      <c r="E36" s="40">
        <f>'2a. Database N flows'!N37</f>
        <v>1.25</v>
      </c>
      <c r="F36" s="178">
        <f>'2a. Database N flows'!P37</f>
        <v>2018</v>
      </c>
      <c r="G36" s="40" t="str">
        <f>'2a. Database N flows'!R37</f>
        <v>text</v>
      </c>
      <c r="H36" s="40" t="str">
        <f>'2a. Database N flows'!U37</f>
        <v>useful output</v>
      </c>
      <c r="I36" s="40" t="str">
        <f>'2a. Database N flows'!T37</f>
        <v>Germany</v>
      </c>
      <c r="J36" s="40" t="str">
        <f t="shared" si="0"/>
        <v>MP.OP-EF.TR-Ammonia as fuel</v>
      </c>
    </row>
    <row r="37" spans="1:10" x14ac:dyDescent="0.25">
      <c r="A37" s="40" t="str">
        <f>'2a. Database N flows'!D38&amp;"."&amp;'2a. Database N flows'!E38</f>
        <v>MP.OP</v>
      </c>
      <c r="B37" s="40" t="str">
        <f>'2a. Database N flows'!G38&amp;"."&amp;'2a. Database N flows'!H38</f>
        <v>AG.SM</v>
      </c>
      <c r="C37" s="40" t="str">
        <f>'2a. Database N flows'!J38</f>
        <v>Mineral fertilizer</v>
      </c>
      <c r="D37" s="40" t="str">
        <f>'2a. Database N flows'!M38</f>
        <v>Nmix</v>
      </c>
      <c r="E37" s="40">
        <f>'2a. Database N flows'!N38</f>
        <v>1.25</v>
      </c>
      <c r="F37" s="178">
        <f>'2a. Database N flows'!P38</f>
        <v>2018</v>
      </c>
      <c r="G37" s="40" t="str">
        <f>'2a. Database N flows'!R38</f>
        <v>text</v>
      </c>
      <c r="H37" s="40" t="str">
        <f>'2a. Database N flows'!U38</f>
        <v>useful output</v>
      </c>
      <c r="I37" s="40" t="str">
        <f>'2a. Database N flows'!T38</f>
        <v>Germany</v>
      </c>
      <c r="J37" s="40" t="str">
        <f t="shared" si="0"/>
        <v>MP.OP-AG.SM-Mineral fertilizer</v>
      </c>
    </row>
    <row r="38" spans="1:10" x14ac:dyDescent="0.25">
      <c r="A38" s="40" t="str">
        <f>'2a. Database N flows'!D39&amp;"."&amp;'2a. Database N flows'!E39</f>
        <v>MP.OP</v>
      </c>
      <c r="B38" s="40" t="str">
        <f>'2a. Database N flows'!G39&amp;"."&amp;'2a. Database N flows'!H39</f>
        <v>PR.SO</v>
      </c>
      <c r="C38" s="40" t="str">
        <f>'2a. Database N flows'!J39</f>
        <v>Other industry waste</v>
      </c>
      <c r="D38" s="40" t="str">
        <f>'2a. Database N flows'!M39</f>
        <v>Nmix</v>
      </c>
      <c r="E38" s="40">
        <f>'2a. Database N flows'!N39</f>
        <v>1.25</v>
      </c>
      <c r="F38" s="178">
        <f>'2a. Database N flows'!P39</f>
        <v>2018</v>
      </c>
      <c r="G38" s="40" t="str">
        <f>'2a. Database N flows'!R39</f>
        <v>text</v>
      </c>
      <c r="H38" s="40" t="str">
        <f>'2a. Database N flows'!U39</f>
        <v>N wasted</v>
      </c>
      <c r="I38" s="40" t="str">
        <f>'2a. Database N flows'!T39</f>
        <v>Germany</v>
      </c>
      <c r="J38" s="40" t="str">
        <f t="shared" si="0"/>
        <v>MP.OP-PR.SO-Other industry waste</v>
      </c>
    </row>
    <row r="39" spans="1:10" x14ac:dyDescent="0.25">
      <c r="A39" s="40" t="str">
        <f>'2a. Database N flows'!D40&amp;"."&amp;'2a. Database N flows'!E40</f>
        <v>MP.OP</v>
      </c>
      <c r="B39" s="40" t="str">
        <f>'2a. Database N flows'!G40&amp;"."&amp;'2a. Database N flows'!H40</f>
        <v>PR.WW</v>
      </c>
      <c r="C39" s="40" t="str">
        <f>'2a. Database N flows'!J40</f>
        <v>Other industry wastewater</v>
      </c>
      <c r="D39" s="40" t="str">
        <f>'2a. Database N flows'!M40</f>
        <v>Nmix</v>
      </c>
      <c r="E39" s="40">
        <f>'2a. Database N flows'!N40</f>
        <v>1.25</v>
      </c>
      <c r="F39" s="178">
        <f>'2a. Database N flows'!P40</f>
        <v>2018</v>
      </c>
      <c r="G39" s="40" t="str">
        <f>'2a. Database N flows'!R40</f>
        <v>text</v>
      </c>
      <c r="H39" s="40" t="str">
        <f>'2a. Database N flows'!U40</f>
        <v>N wasted</v>
      </c>
      <c r="I39" s="40" t="str">
        <f>'2a. Database N flows'!T40</f>
        <v>Germany</v>
      </c>
      <c r="J39" s="40" t="str">
        <f t="shared" si="0"/>
        <v>MP.OP-PR.WW-Other industry wastewater</v>
      </c>
    </row>
    <row r="40" spans="1:10" x14ac:dyDescent="0.25">
      <c r="A40" s="40" t="str">
        <f>'2a. Database N flows'!D41&amp;"."&amp;'2a. Database N flows'!E41</f>
        <v>MP.OP</v>
      </c>
      <c r="B40" s="40" t="str">
        <f>'2a. Database N flows'!G41&amp;"."&amp;'2a. Database N flows'!H41</f>
        <v>HS.HS</v>
      </c>
      <c r="C40" s="40" t="str">
        <f>'2a. Database N flows'!J41</f>
        <v>Mineral fertilizer</v>
      </c>
      <c r="D40" s="40" t="str">
        <f>'2a. Database N flows'!M41</f>
        <v>Nmix</v>
      </c>
      <c r="E40" s="40">
        <f>'2a. Database N flows'!N41</f>
        <v>1.25</v>
      </c>
      <c r="F40" s="178">
        <f>'2a. Database N flows'!P41</f>
        <v>2018</v>
      </c>
      <c r="G40" s="40" t="str">
        <f>'2a. Database N flows'!R41</f>
        <v>text</v>
      </c>
      <c r="H40" s="40" t="str">
        <f>'2a. Database N flows'!U41</f>
        <v>useful output</v>
      </c>
      <c r="I40" s="40" t="str">
        <f>'2a. Database N flows'!T41</f>
        <v>Germany</v>
      </c>
      <c r="J40" s="40" t="str">
        <f t="shared" si="0"/>
        <v>MP.OP-HS.HS-Mineral fertilizer</v>
      </c>
    </row>
    <row r="41" spans="1:10" x14ac:dyDescent="0.25">
      <c r="A41" s="40" t="str">
        <f>'2a. Database N flows'!D42&amp;"."&amp;'2a. Database N flows'!E42</f>
        <v>MP.OP</v>
      </c>
      <c r="B41" s="40" t="str">
        <f>'2a. Database N flows'!G42&amp;"."&amp;'2a. Database N flows'!H42</f>
        <v>HS.HS</v>
      </c>
      <c r="C41" s="40" t="str">
        <f>'2a. Database N flows'!J42</f>
        <v>Consumer goods</v>
      </c>
      <c r="D41" s="40" t="str">
        <f>'2a. Database N flows'!M42</f>
        <v>Nmix</v>
      </c>
      <c r="E41" s="40">
        <f>'2a. Database N flows'!N42</f>
        <v>1.25</v>
      </c>
      <c r="F41" s="178">
        <f>'2a. Database N flows'!P42</f>
        <v>2018</v>
      </c>
      <c r="G41" s="40" t="str">
        <f>'2a. Database N flows'!R42</f>
        <v>text</v>
      </c>
      <c r="H41" s="40" t="str">
        <f>'2a. Database N flows'!U42</f>
        <v>useful output</v>
      </c>
      <c r="I41" s="40" t="str">
        <f>'2a. Database N flows'!T42</f>
        <v>Germany</v>
      </c>
      <c r="J41" s="40" t="str">
        <f t="shared" si="0"/>
        <v>MP.OP-HS.HS-Consumer goods</v>
      </c>
    </row>
    <row r="42" spans="1:10" x14ac:dyDescent="0.25">
      <c r="A42" s="40" t="str">
        <f>'2a. Database N flows'!D43&amp;"."&amp;'2a. Database N flows'!E43</f>
        <v>MP.OP</v>
      </c>
      <c r="B42" s="40" t="str">
        <f>'2a. Database N flows'!G43&amp;"."&amp;'2a. Database N flows'!H43</f>
        <v>AT.AT</v>
      </c>
      <c r="C42" s="40" t="str">
        <f>'2a. Database N flows'!J43</f>
        <v>Emissions</v>
      </c>
      <c r="D42" s="40" t="str">
        <f>'2a. Database N flows'!M43</f>
        <v>NH3</v>
      </c>
      <c r="E42" s="40">
        <f>'2a. Database N flows'!N43</f>
        <v>1.25</v>
      </c>
      <c r="F42" s="178">
        <f>'2a. Database N flows'!P43</f>
        <v>2018</v>
      </c>
      <c r="G42" s="40" t="str">
        <f>'2a. Database N flows'!R43</f>
        <v>text</v>
      </c>
      <c r="H42" s="40" t="str">
        <f>'2a. Database N flows'!U43</f>
        <v>N wasted</v>
      </c>
      <c r="I42" s="40" t="str">
        <f>'2a. Database N flows'!T43</f>
        <v>Germany</v>
      </c>
      <c r="J42" s="40" t="str">
        <f t="shared" si="0"/>
        <v>MP.OP-AT.AT-Emissions</v>
      </c>
    </row>
    <row r="43" spans="1:10" x14ac:dyDescent="0.25">
      <c r="A43" s="40" t="str">
        <f>'2a. Database N flows'!D44&amp;"."&amp;'2a. Database N flows'!E44</f>
        <v>MP.OP</v>
      </c>
      <c r="B43" s="40" t="str">
        <f>'2a. Database N flows'!G44&amp;"."&amp;'2a. Database N flows'!H44</f>
        <v>AT.AT</v>
      </c>
      <c r="C43" s="40" t="str">
        <f>'2a. Database N flows'!J44</f>
        <v>Emissions</v>
      </c>
      <c r="D43" s="40" t="str">
        <f>'2a. Database N flows'!M44</f>
        <v>NOx</v>
      </c>
      <c r="E43" s="40">
        <f>'2a. Database N flows'!N44</f>
        <v>1.25</v>
      </c>
      <c r="F43" s="178">
        <f>'2a. Database N flows'!P44</f>
        <v>2018</v>
      </c>
      <c r="G43" s="40" t="str">
        <f>'2a. Database N flows'!R44</f>
        <v>text</v>
      </c>
      <c r="H43" s="40" t="str">
        <f>'2a. Database N flows'!U44</f>
        <v>N wasted</v>
      </c>
      <c r="I43" s="40" t="str">
        <f>'2a. Database N flows'!T44</f>
        <v>Germany</v>
      </c>
      <c r="J43" s="40" t="str">
        <f t="shared" si="0"/>
        <v>MP.OP-AT.AT-Emissions</v>
      </c>
    </row>
    <row r="44" spans="1:10" x14ac:dyDescent="0.25">
      <c r="A44" s="40" t="str">
        <f>'2a. Database N flows'!D45&amp;"."&amp;'2a. Database N flows'!E45</f>
        <v>MP.OP</v>
      </c>
      <c r="B44" s="40" t="str">
        <f>'2a. Database N flows'!G45&amp;"."&amp;'2a. Database N flows'!H45</f>
        <v>AT.AT</v>
      </c>
      <c r="C44" s="40" t="str">
        <f>'2a. Database N flows'!J45</f>
        <v>Emissions</v>
      </c>
      <c r="D44" s="40" t="str">
        <f>'2a. Database N flows'!M45</f>
        <v>N2O</v>
      </c>
      <c r="E44" s="40">
        <f>'2a. Database N flows'!N45</f>
        <v>1.25</v>
      </c>
      <c r="F44" s="178">
        <f>'2a. Database N flows'!P45</f>
        <v>2018</v>
      </c>
      <c r="G44" s="40" t="str">
        <f>'2a. Database N flows'!R45</f>
        <v>text</v>
      </c>
      <c r="H44" s="40" t="str">
        <f>'2a. Database N flows'!U45</f>
        <v>N wasted</v>
      </c>
      <c r="I44" s="40" t="str">
        <f>'2a. Database N flows'!T45</f>
        <v>Germany</v>
      </c>
      <c r="J44" s="40" t="str">
        <f t="shared" si="0"/>
        <v>MP.OP-AT.AT-Emissions</v>
      </c>
    </row>
    <row r="45" spans="1:10" x14ac:dyDescent="0.25">
      <c r="A45" s="40" t="str">
        <f>'2a. Database N flows'!D46&amp;"."&amp;'2a. Database N flows'!E46</f>
        <v>MP.OP</v>
      </c>
      <c r="B45" s="40" t="str">
        <f>'2a. Database N flows'!G46&amp;"."&amp;'2a. Database N flows'!H46</f>
        <v>HY.SW</v>
      </c>
      <c r="C45" s="40" t="str">
        <f>'2a. Database N flows'!J46</f>
        <v>Untreated wastewater</v>
      </c>
      <c r="D45" s="40" t="str">
        <f>'2a. Database N flows'!M46</f>
        <v>Nmix</v>
      </c>
      <c r="E45" s="40">
        <f>'2a. Database N flows'!N46</f>
        <v>1.25</v>
      </c>
      <c r="F45" s="178">
        <f>'2a. Database N flows'!P46</f>
        <v>2018</v>
      </c>
      <c r="G45" s="40" t="str">
        <f>'2a. Database N flows'!R46</f>
        <v>text</v>
      </c>
      <c r="H45" s="40" t="str">
        <f>'2a. Database N flows'!U46</f>
        <v>N wasted</v>
      </c>
      <c r="I45" s="40" t="str">
        <f>'2a. Database N flows'!T46</f>
        <v>Germany</v>
      </c>
      <c r="J45" s="40" t="str">
        <f t="shared" si="0"/>
        <v>MP.OP-HY.SW-Untreated wastewater</v>
      </c>
    </row>
    <row r="46" spans="1:10" x14ac:dyDescent="0.25">
      <c r="A46" s="40" t="str">
        <f>'2a. Database N flows'!D47&amp;"."&amp;'2a. Database N flows'!E47</f>
        <v>MP.OP</v>
      </c>
      <c r="B46" s="40" t="str">
        <f>'2a. Database N flows'!G47&amp;"."&amp;'2a. Database N flows'!H47</f>
        <v>RW.RW</v>
      </c>
      <c r="C46" s="40" t="str">
        <f>'2a. Database N flows'!J47</f>
        <v>Mineral fertilizer export</v>
      </c>
      <c r="D46" s="40" t="str">
        <f>'2a. Database N flows'!M47</f>
        <v>Nmix</v>
      </c>
      <c r="E46" s="40">
        <f>'2a. Database N flows'!N47</f>
        <v>1.25</v>
      </c>
      <c r="F46" s="178">
        <f>'2a. Database N flows'!P47</f>
        <v>2018</v>
      </c>
      <c r="G46" s="40" t="str">
        <f>'2a. Database N flows'!R47</f>
        <v>text</v>
      </c>
      <c r="H46" s="40" t="str">
        <f>'2a. Database N flows'!U47</f>
        <v>useful output</v>
      </c>
      <c r="I46" s="40" t="str">
        <f>'2a. Database N flows'!T47</f>
        <v>Germany</v>
      </c>
      <c r="J46" s="40" t="str">
        <f t="shared" si="0"/>
        <v>MP.OP-RW.RW-Mineral fertilizer export</v>
      </c>
    </row>
    <row r="47" spans="1:10" x14ac:dyDescent="0.25">
      <c r="A47" s="40" t="str">
        <f>'2a. Database N flows'!D48&amp;"."&amp;'2a. Database N flows'!E48</f>
        <v>MP.OP</v>
      </c>
      <c r="B47" s="40" t="str">
        <f>'2a. Database N flows'!G48&amp;"."&amp;'2a. Database N flows'!H48</f>
        <v>RW.RW</v>
      </c>
      <c r="C47" s="40" t="str">
        <f>'2a. Database N flows'!J48</f>
        <v>Other goods export</v>
      </c>
      <c r="D47" s="40" t="str">
        <f>'2a. Database N flows'!M48</f>
        <v>Nmix</v>
      </c>
      <c r="E47" s="40">
        <f>'2a. Database N flows'!N48</f>
        <v>1.25</v>
      </c>
      <c r="F47" s="178">
        <f>'2a. Database N flows'!P48</f>
        <v>2018</v>
      </c>
      <c r="G47" s="40" t="str">
        <f>'2a. Database N flows'!R48</f>
        <v>text</v>
      </c>
      <c r="H47" s="40" t="str">
        <f>'2a. Database N flows'!U48</f>
        <v>useful output</v>
      </c>
      <c r="I47" s="40" t="str">
        <f>'2a. Database N flows'!T48</f>
        <v>Germany</v>
      </c>
      <c r="J47" s="40" t="str">
        <f t="shared" si="0"/>
        <v>MP.OP-RW.RW-Other goods export</v>
      </c>
    </row>
    <row r="48" spans="1:10" x14ac:dyDescent="0.25">
      <c r="A48" s="40" t="str">
        <f>'2a. Database N flows'!D49&amp;"."&amp;'2a. Database N flows'!E49</f>
        <v>AG.SM</v>
      </c>
      <c r="B48" s="40" t="str">
        <f>'2a. Database N flows'!G49&amp;"."&amp;'2a. Database N flows'!H49</f>
        <v>MP.FP</v>
      </c>
      <c r="C48" s="40" t="str">
        <f>'2a. Database N flows'!J49</f>
        <v>Food crop products</v>
      </c>
      <c r="D48" s="40" t="str">
        <f>'2a. Database N flows'!M49</f>
        <v>Nmix</v>
      </c>
      <c r="E48" s="40">
        <f>'2a. Database N flows'!N49</f>
        <v>1.25</v>
      </c>
      <c r="F48" s="178">
        <f>'2a. Database N flows'!P49</f>
        <v>2018</v>
      </c>
      <c r="G48" s="40" t="str">
        <f>'2a. Database N flows'!R49</f>
        <v>text</v>
      </c>
      <c r="H48" s="40" t="str">
        <f>'2a. Database N flows'!U49</f>
        <v>useful output</v>
      </c>
      <c r="I48" s="40" t="str">
        <f>'2a. Database N flows'!T49</f>
        <v>Germany</v>
      </c>
      <c r="J48" s="40" t="str">
        <f t="shared" si="0"/>
        <v>AG.SM-MP.FP-Food crop products</v>
      </c>
    </row>
    <row r="49" spans="1:10" x14ac:dyDescent="0.25">
      <c r="A49" s="40" t="str">
        <f>'2a. Database N flows'!D50&amp;"."&amp;'2a. Database N flows'!E50</f>
        <v>AG.SM</v>
      </c>
      <c r="B49" s="40" t="str">
        <f>'2a. Database N flows'!G50&amp;"."&amp;'2a. Database N flows'!H50</f>
        <v>MP.OP</v>
      </c>
      <c r="C49" s="40" t="str">
        <f>'2a. Database N flows'!J50</f>
        <v>Crop products for industrial use</v>
      </c>
      <c r="D49" s="40" t="str">
        <f>'2a. Database N flows'!M50</f>
        <v>Nmix</v>
      </c>
      <c r="E49" s="40">
        <f>'2a. Database N flows'!N50</f>
        <v>1.25</v>
      </c>
      <c r="F49" s="178">
        <f>'2a. Database N flows'!P50</f>
        <v>2018</v>
      </c>
      <c r="G49" s="40" t="str">
        <f>'2a. Database N flows'!R50</f>
        <v>text</v>
      </c>
      <c r="H49" s="40" t="str">
        <f>'2a. Database N flows'!U50</f>
        <v>useful output</v>
      </c>
      <c r="I49" s="40" t="str">
        <f>'2a. Database N flows'!T50</f>
        <v>Germany</v>
      </c>
      <c r="J49" s="40" t="str">
        <f t="shared" si="0"/>
        <v>AG.SM-MP.OP-Crop products for industrial use</v>
      </c>
    </row>
    <row r="50" spans="1:10" x14ac:dyDescent="0.25">
      <c r="A50" s="40" t="str">
        <f>'2a. Database N flows'!D51&amp;"."&amp;'2a. Database N flows'!E51</f>
        <v>AG.SM</v>
      </c>
      <c r="B50" s="40" t="str">
        <f>'2a. Database N flows'!G51&amp;"."&amp;'2a. Database N flows'!H51</f>
        <v>AG.MM</v>
      </c>
      <c r="C50" s="40" t="str">
        <f>'2a. Database N flows'!J51</f>
        <v>Fodder crops</v>
      </c>
      <c r="D50" s="40" t="str">
        <f>'2a. Database N flows'!M51</f>
        <v>Nmix</v>
      </c>
      <c r="E50" s="40">
        <f>'2a. Database N flows'!N51</f>
        <v>1.25</v>
      </c>
      <c r="F50" s="178">
        <f>'2a. Database N flows'!P51</f>
        <v>2018</v>
      </c>
      <c r="G50" s="40" t="str">
        <f>'2a. Database N flows'!R51</f>
        <v>text</v>
      </c>
      <c r="H50" s="40" t="str">
        <f>'2a. Database N flows'!U51</f>
        <v>useful output</v>
      </c>
      <c r="I50" s="40" t="str">
        <f>'2a. Database N flows'!T51</f>
        <v>Germany</v>
      </c>
      <c r="J50" s="40" t="str">
        <f t="shared" si="0"/>
        <v>AG.SM-AG.MM-Fodder crops</v>
      </c>
    </row>
    <row r="51" spans="1:10" x14ac:dyDescent="0.25">
      <c r="A51" s="40" t="str">
        <f>'2a. Database N flows'!D52&amp;"."&amp;'2a. Database N flows'!E52</f>
        <v>AG.SM</v>
      </c>
      <c r="B51" s="40" t="str">
        <f>'2a. Database N flows'!G52&amp;"."&amp;'2a. Database N flows'!H52</f>
        <v>AG.BC</v>
      </c>
      <c r="C51" s="40" t="str">
        <f>'2a. Database N flows'!J52</f>
        <v>Farm crops substrate</v>
      </c>
      <c r="D51" s="40" t="str">
        <f>'2a. Database N flows'!M52</f>
        <v>Nmix</v>
      </c>
      <c r="E51" s="40">
        <f>'2a. Database N flows'!N52</f>
        <v>1.25</v>
      </c>
      <c r="F51" s="178">
        <f>'2a. Database N flows'!P52</f>
        <v>2018</v>
      </c>
      <c r="G51" s="40" t="str">
        <f>'2a. Database N flows'!R52</f>
        <v>text</v>
      </c>
      <c r="H51" s="40" t="str">
        <f>'2a. Database N flows'!U52</f>
        <v>useful output</v>
      </c>
      <c r="I51" s="40" t="str">
        <f>'2a. Database N flows'!T52</f>
        <v>Germany</v>
      </c>
      <c r="J51" s="40" t="str">
        <f t="shared" si="0"/>
        <v>AG.SM-AG.BC-Farm crops substrate</v>
      </c>
    </row>
    <row r="52" spans="1:10" x14ac:dyDescent="0.25">
      <c r="A52" s="40" t="str">
        <f>'2a. Database N flows'!D53&amp;"."&amp;'2a. Database N flows'!E53</f>
        <v>AG.SM</v>
      </c>
      <c r="B52" s="40" t="str">
        <f>'2a. Database N flows'!G53&amp;"."&amp;'2a. Database N flows'!H53</f>
        <v>FS.FO</v>
      </c>
      <c r="C52" s="40" t="str">
        <f>'2a. Database N flows'!J53</f>
        <v>Overland flow</v>
      </c>
      <c r="D52" s="40" t="str">
        <f>'2a. Database N flows'!M53</f>
        <v>Nmix</v>
      </c>
      <c r="E52" s="40">
        <f>'2a. Database N flows'!N53</f>
        <v>1.25</v>
      </c>
      <c r="F52" s="178">
        <f>'2a. Database N flows'!P53</f>
        <v>2018</v>
      </c>
      <c r="G52" s="40" t="str">
        <f>'2a. Database N flows'!R53</f>
        <v>text</v>
      </c>
      <c r="H52" s="40" t="str">
        <f>'2a. Database N flows'!U53</f>
        <v>N wasted</v>
      </c>
      <c r="I52" s="40" t="str">
        <f>'2a. Database N flows'!T53</f>
        <v>Germany</v>
      </c>
      <c r="J52" s="40" t="str">
        <f t="shared" si="0"/>
        <v>AG.SM-FS.FO-Overland flow</v>
      </c>
    </row>
    <row r="53" spans="1:10" x14ac:dyDescent="0.25">
      <c r="A53" s="40" t="str">
        <f>'2a. Database N flows'!D54&amp;"."&amp;'2a. Database N flows'!E54</f>
        <v>AG.SM</v>
      </c>
      <c r="B53" s="40" t="str">
        <f>'2a. Database N flows'!G54&amp;"."&amp;'2a. Database N flows'!H54</f>
        <v>FS.OL</v>
      </c>
      <c r="C53" s="40" t="str">
        <f>'2a. Database N flows'!J54</f>
        <v>Overland flow</v>
      </c>
      <c r="D53" s="40" t="str">
        <f>'2a. Database N flows'!M54</f>
        <v>Nmix</v>
      </c>
      <c r="E53" s="40">
        <f>'2a. Database N flows'!N54</f>
        <v>1.25</v>
      </c>
      <c r="F53" s="178">
        <f>'2a. Database N flows'!P54</f>
        <v>2018</v>
      </c>
      <c r="G53" s="40" t="str">
        <f>'2a. Database N flows'!R54</f>
        <v>text</v>
      </c>
      <c r="H53" s="40" t="str">
        <f>'2a. Database N flows'!U54</f>
        <v>N wasted</v>
      </c>
      <c r="I53" s="40" t="str">
        <f>'2a. Database N flows'!T54</f>
        <v>Germany</v>
      </c>
      <c r="J53" s="40" t="str">
        <f t="shared" si="0"/>
        <v>AG.SM-FS.OL-Overland flow</v>
      </c>
    </row>
    <row r="54" spans="1:10" x14ac:dyDescent="0.25">
      <c r="A54" s="40" t="str">
        <f>'2a. Database N flows'!D55&amp;"."&amp;'2a. Database N flows'!E55</f>
        <v>AG.SM</v>
      </c>
      <c r="B54" s="40" t="str">
        <f>'2a. Database N flows'!G55&amp;"."&amp;'2a. Database N flows'!H55</f>
        <v>FS.WL</v>
      </c>
      <c r="C54" s="40" t="str">
        <f>'2a. Database N flows'!J55</f>
        <v>Overland flow</v>
      </c>
      <c r="D54" s="40" t="str">
        <f>'2a. Database N flows'!M55</f>
        <v>Nmix</v>
      </c>
      <c r="E54" s="40">
        <f>'2a. Database N flows'!N55</f>
        <v>1.25</v>
      </c>
      <c r="F54" s="178">
        <f>'2a. Database N flows'!P55</f>
        <v>2018</v>
      </c>
      <c r="G54" s="40" t="str">
        <f>'2a. Database N flows'!R55</f>
        <v>text</v>
      </c>
      <c r="H54" s="40" t="str">
        <f>'2a. Database N flows'!U55</f>
        <v>N wasted</v>
      </c>
      <c r="I54" s="40" t="str">
        <f>'2a. Database N flows'!T55</f>
        <v>Germany</v>
      </c>
      <c r="J54" s="40" t="str">
        <f t="shared" si="0"/>
        <v>AG.SM-FS.WL-Overland flow</v>
      </c>
    </row>
    <row r="55" spans="1:10" x14ac:dyDescent="0.25">
      <c r="A55" s="40" t="str">
        <f>'2a. Database N flows'!D56&amp;"."&amp;'2a. Database N flows'!E56</f>
        <v>AG.SM</v>
      </c>
      <c r="B55" s="40" t="str">
        <f>'2a. Database N flows'!G56&amp;"."&amp;'2a. Database N flows'!H56</f>
        <v>AT.AT</v>
      </c>
      <c r="C55" s="40" t="str">
        <f>'2a. Database N flows'!J56</f>
        <v>Emissions</v>
      </c>
      <c r="D55" s="40" t="str">
        <f>'2a. Database N flows'!M56</f>
        <v>NH3</v>
      </c>
      <c r="E55" s="40">
        <f>'2a. Database N flows'!N56</f>
        <v>1.25</v>
      </c>
      <c r="F55" s="178">
        <f>'2a. Database N flows'!P56</f>
        <v>2018</v>
      </c>
      <c r="G55" s="40" t="str">
        <f>'2a. Database N flows'!R56</f>
        <v>text</v>
      </c>
      <c r="H55" s="40" t="str">
        <f>'2a. Database N flows'!U56</f>
        <v>N wasted</v>
      </c>
      <c r="I55" s="40" t="str">
        <f>'2a. Database N flows'!T56</f>
        <v>Germany</v>
      </c>
      <c r="J55" s="40" t="str">
        <f t="shared" si="0"/>
        <v>AG.SM-AT.AT-Emissions</v>
      </c>
    </row>
    <row r="56" spans="1:10" x14ac:dyDescent="0.25">
      <c r="A56" s="40" t="str">
        <f>'2a. Database N flows'!D57&amp;"."&amp;'2a. Database N flows'!E57</f>
        <v>AG.SM</v>
      </c>
      <c r="B56" s="40" t="str">
        <f>'2a. Database N flows'!G57&amp;"."&amp;'2a. Database N flows'!H57</f>
        <v>AT.AT</v>
      </c>
      <c r="C56" s="40" t="str">
        <f>'2a. Database N flows'!J57</f>
        <v>Emissions</v>
      </c>
      <c r="D56" s="40" t="str">
        <f>'2a. Database N flows'!M57</f>
        <v>N2O</v>
      </c>
      <c r="E56" s="40">
        <f>'2a. Database N flows'!N57</f>
        <v>1.25</v>
      </c>
      <c r="F56" s="178">
        <f>'2a. Database N flows'!P57</f>
        <v>2018</v>
      </c>
      <c r="G56" s="40" t="str">
        <f>'2a. Database N flows'!R57</f>
        <v>text</v>
      </c>
      <c r="H56" s="40" t="str">
        <f>'2a. Database N flows'!U57</f>
        <v>N wasted</v>
      </c>
      <c r="I56" s="40" t="str">
        <f>'2a. Database N flows'!T57</f>
        <v>Germany</v>
      </c>
      <c r="J56" s="40" t="str">
        <f t="shared" si="0"/>
        <v>AG.SM-AT.AT-Emissions</v>
      </c>
    </row>
    <row r="57" spans="1:10" x14ac:dyDescent="0.25">
      <c r="A57" s="40" t="str">
        <f>'2a. Database N flows'!D58&amp;"."&amp;'2a. Database N flows'!E58</f>
        <v>AG.SM</v>
      </c>
      <c r="B57" s="40" t="str">
        <f>'2a. Database N flows'!G58&amp;"."&amp;'2a. Database N flows'!H58</f>
        <v>AT.AT</v>
      </c>
      <c r="C57" s="40" t="str">
        <f>'2a. Database N flows'!J58</f>
        <v>Emissions</v>
      </c>
      <c r="D57" s="40" t="str">
        <f>'2a. Database N flows'!M58</f>
        <v>NOx</v>
      </c>
      <c r="E57" s="40">
        <f>'2a. Database N flows'!N58</f>
        <v>1.25</v>
      </c>
      <c r="F57" s="178">
        <f>'2a. Database N flows'!P58</f>
        <v>2018</v>
      </c>
      <c r="G57" s="40" t="str">
        <f>'2a. Database N flows'!R58</f>
        <v>text</v>
      </c>
      <c r="H57" s="40" t="str">
        <f>'2a. Database N flows'!U58</f>
        <v>N wasted</v>
      </c>
      <c r="I57" s="40" t="str">
        <f>'2a. Database N flows'!T58</f>
        <v>Germany</v>
      </c>
      <c r="J57" s="40" t="str">
        <f t="shared" si="0"/>
        <v>AG.SM-AT.AT-Emissions</v>
      </c>
    </row>
    <row r="58" spans="1:10" x14ac:dyDescent="0.25">
      <c r="A58" s="40" t="str">
        <f>'2a. Database N flows'!D59&amp;"."&amp;'2a. Database N flows'!E59</f>
        <v>AG.SM</v>
      </c>
      <c r="B58" s="40" t="str">
        <f>'2a. Database N flows'!G59&amp;"."&amp;'2a. Database N flows'!H59</f>
        <v>AT.AT</v>
      </c>
      <c r="C58" s="40" t="str">
        <f>'2a. Database N flows'!J59</f>
        <v>Emissions</v>
      </c>
      <c r="D58" s="40" t="str">
        <f>'2a. Database N flows'!M59</f>
        <v>N2</v>
      </c>
      <c r="E58" s="40">
        <f>'2a. Database N flows'!N59</f>
        <v>1.25</v>
      </c>
      <c r="F58" s="178">
        <f>'2a. Database N flows'!P59</f>
        <v>2018</v>
      </c>
      <c r="G58" s="40" t="str">
        <f>'2a. Database N flows'!R59</f>
        <v>text</v>
      </c>
      <c r="H58" s="40" t="str">
        <f>'2a. Database N flows'!U59</f>
        <v>N wasted</v>
      </c>
      <c r="I58" s="40" t="str">
        <f>'2a. Database N flows'!T59</f>
        <v>Germany</v>
      </c>
      <c r="J58" s="40" t="str">
        <f t="shared" si="0"/>
        <v>AG.SM-AT.AT-Emissions</v>
      </c>
    </row>
    <row r="59" spans="1:10" x14ac:dyDescent="0.25">
      <c r="A59" s="40" t="str">
        <f>'2a. Database N flows'!D60&amp;"."&amp;'2a. Database N flows'!E60</f>
        <v>AG.SM</v>
      </c>
      <c r="B59" s="40" t="str">
        <f>'2a. Database N flows'!G60&amp;"."&amp;'2a. Database N flows'!H60</f>
        <v>HY.GW</v>
      </c>
      <c r="C59" s="40" t="str">
        <f>'2a. Database N flows'!J60</f>
        <v>Leaching</v>
      </c>
      <c r="D59" s="40" t="str">
        <f>'2a. Database N flows'!M60</f>
        <v>Nmix</v>
      </c>
      <c r="E59" s="40">
        <f>'2a. Database N flows'!N60</f>
        <v>1.25</v>
      </c>
      <c r="F59" s="178">
        <f>'2a. Database N flows'!P60</f>
        <v>2018</v>
      </c>
      <c r="G59" s="40" t="str">
        <f>'2a. Database N flows'!R60</f>
        <v>text</v>
      </c>
      <c r="H59" s="40" t="str">
        <f>'2a. Database N flows'!U60</f>
        <v>N wasted</v>
      </c>
      <c r="I59" s="40" t="str">
        <f>'2a. Database N flows'!T60</f>
        <v>Germany</v>
      </c>
      <c r="J59" s="40" t="str">
        <f t="shared" si="0"/>
        <v>AG.SM-HY.GW-Leaching</v>
      </c>
    </row>
    <row r="60" spans="1:10" x14ac:dyDescent="0.25">
      <c r="A60" s="40" t="str">
        <f>'2a. Database N flows'!D61&amp;"."&amp;'2a. Database N flows'!E61</f>
        <v>AG.SM</v>
      </c>
      <c r="B60" s="40" t="str">
        <f>'2a. Database N flows'!G61&amp;"."&amp;'2a. Database N flows'!H61</f>
        <v>HY.SW</v>
      </c>
      <c r="C60" s="40" t="str">
        <f>'2a. Database N flows'!J61</f>
        <v>Overland flow</v>
      </c>
      <c r="D60" s="40" t="str">
        <f>'2a. Database N flows'!M61</f>
        <v>Nmix</v>
      </c>
      <c r="E60" s="40">
        <f>'2a. Database N flows'!N61</f>
        <v>1.25</v>
      </c>
      <c r="F60" s="178">
        <f>'2a. Database N flows'!P61</f>
        <v>2018</v>
      </c>
      <c r="G60" s="40" t="str">
        <f>'2a. Database N flows'!R61</f>
        <v>text</v>
      </c>
      <c r="H60" s="40" t="str">
        <f>'2a. Database N flows'!U61</f>
        <v>N wasted</v>
      </c>
      <c r="I60" s="40" t="str">
        <f>'2a. Database N flows'!T61</f>
        <v>Germany</v>
      </c>
      <c r="J60" s="40" t="str">
        <f t="shared" si="0"/>
        <v>AG.SM-HY.SW-Overland flow</v>
      </c>
    </row>
    <row r="61" spans="1:10" x14ac:dyDescent="0.25">
      <c r="A61" s="40" t="str">
        <f>'2a. Database N flows'!D62&amp;"."&amp;'2a. Database N flows'!E62</f>
        <v>AG.MM</v>
      </c>
      <c r="B61" s="40" t="str">
        <f>'2a. Database N flows'!G62&amp;"."&amp;'2a. Database N flows'!H62</f>
        <v>MP.FP</v>
      </c>
      <c r="C61" s="40" t="str">
        <f>'2a. Database N flows'!J62</f>
        <v>Animal products</v>
      </c>
      <c r="D61" s="40" t="str">
        <f>'2a. Database N flows'!M62</f>
        <v>Nmix</v>
      </c>
      <c r="E61" s="40">
        <f>'2a. Database N flows'!N62</f>
        <v>1.25</v>
      </c>
      <c r="F61" s="178">
        <f>'2a. Database N flows'!P62</f>
        <v>2018</v>
      </c>
      <c r="G61" s="40" t="str">
        <f>'2a. Database N flows'!R62</f>
        <v>text</v>
      </c>
      <c r="H61" s="40" t="str">
        <f>'2a. Database N flows'!U62</f>
        <v>useful output</v>
      </c>
      <c r="I61" s="40" t="str">
        <f>'2a. Database N flows'!T62</f>
        <v>Germany</v>
      </c>
      <c r="J61" s="40" t="str">
        <f t="shared" si="0"/>
        <v>AG.MM-MP.FP-Animal products</v>
      </c>
    </row>
    <row r="62" spans="1:10" x14ac:dyDescent="0.25">
      <c r="A62" s="40" t="str">
        <f>'2a. Database N flows'!D63&amp;"."&amp;'2a. Database N flows'!E63</f>
        <v>AG.MM</v>
      </c>
      <c r="B62" s="40" t="str">
        <f>'2a. Database N flows'!G63&amp;"."&amp;'2a. Database N flows'!H63</f>
        <v>MP.OP</v>
      </c>
      <c r="C62" s="40" t="str">
        <f>'2a. Database N flows'!J63</f>
        <v>Non-edible animal products</v>
      </c>
      <c r="D62" s="40" t="str">
        <f>'2a. Database N flows'!M63</f>
        <v>Nmix</v>
      </c>
      <c r="E62" s="40">
        <f>'2a. Database N flows'!N63</f>
        <v>1.25</v>
      </c>
      <c r="F62" s="178">
        <f>'2a. Database N flows'!P63</f>
        <v>2018</v>
      </c>
      <c r="G62" s="40" t="str">
        <f>'2a. Database N flows'!R63</f>
        <v>text</v>
      </c>
      <c r="H62" s="40" t="str">
        <f>'2a. Database N flows'!U63</f>
        <v>useful output</v>
      </c>
      <c r="I62" s="40" t="str">
        <f>'2a. Database N flows'!T63</f>
        <v>Germany</v>
      </c>
      <c r="J62" s="40" t="str">
        <f t="shared" si="0"/>
        <v>AG.MM-MP.OP-Non-edible animal products</v>
      </c>
    </row>
    <row r="63" spans="1:10" x14ac:dyDescent="0.25">
      <c r="A63" s="40" t="str">
        <f>'2a. Database N flows'!D64&amp;"."&amp;'2a. Database N flows'!E64</f>
        <v>AG.MM</v>
      </c>
      <c r="B63" s="40" t="str">
        <f>'2a. Database N flows'!G64&amp;"."&amp;'2a. Database N flows'!H64</f>
        <v>AG.SM</v>
      </c>
      <c r="C63" s="40" t="str">
        <f>'2a. Database N flows'!J64</f>
        <v>Manure application</v>
      </c>
      <c r="D63" s="40" t="str">
        <f>'2a. Database N flows'!M64</f>
        <v>Nmix</v>
      </c>
      <c r="E63" s="40">
        <f>'2a. Database N flows'!N64</f>
        <v>1.25</v>
      </c>
      <c r="F63" s="178">
        <f>'2a. Database N flows'!P64</f>
        <v>2018</v>
      </c>
      <c r="G63" s="40" t="str">
        <f>'2a. Database N flows'!R64</f>
        <v>text</v>
      </c>
      <c r="H63" s="40" t="str">
        <f>'2a. Database N flows'!U64</f>
        <v>recycling</v>
      </c>
      <c r="I63" s="40" t="str">
        <f>'2a. Database N flows'!T64</f>
        <v>Germany</v>
      </c>
      <c r="J63" s="40" t="str">
        <f t="shared" si="0"/>
        <v>AG.MM-AG.SM-Manure application</v>
      </c>
    </row>
    <row r="64" spans="1:10" x14ac:dyDescent="0.25">
      <c r="A64" s="40" t="str">
        <f>'2a. Database N flows'!D65&amp;"."&amp;'2a. Database N flows'!E65</f>
        <v>AG.MM</v>
      </c>
      <c r="B64" s="40" t="str">
        <f>'2a. Database N flows'!G65&amp;"."&amp;'2a. Database N flows'!H65</f>
        <v>AG.BC</v>
      </c>
      <c r="C64" s="40" t="str">
        <f>'2a. Database N flows'!J65</f>
        <v>Manure for biofuel production</v>
      </c>
      <c r="D64" s="40" t="str">
        <f>'2a. Database N flows'!M65</f>
        <v>Nmix</v>
      </c>
      <c r="E64" s="40">
        <f>'2a. Database N flows'!N65</f>
        <v>1.25</v>
      </c>
      <c r="F64" s="178">
        <f>'2a. Database N flows'!P65</f>
        <v>2018</v>
      </c>
      <c r="G64" s="40" t="str">
        <f>'2a. Database N flows'!R65</f>
        <v>text</v>
      </c>
      <c r="H64" s="40" t="str">
        <f>'2a. Database N flows'!U65</f>
        <v>recycling</v>
      </c>
      <c r="I64" s="40" t="str">
        <f>'2a. Database N flows'!T65</f>
        <v>Germany</v>
      </c>
      <c r="J64" s="40" t="str">
        <f t="shared" si="0"/>
        <v>AG.MM-AG.BC-Manure for biofuel production</v>
      </c>
    </row>
    <row r="65" spans="1:10" x14ac:dyDescent="0.25">
      <c r="A65" s="40" t="str">
        <f>'2a. Database N flows'!D66&amp;"."&amp;'2a. Database N flows'!E66</f>
        <v>AG.MM</v>
      </c>
      <c r="B65" s="40" t="str">
        <f>'2a. Database N flows'!G66&amp;"."&amp;'2a. Database N flows'!H66</f>
        <v>AT.AT</v>
      </c>
      <c r="C65" s="40" t="str">
        <f>'2a. Database N flows'!J66</f>
        <v>Emissions</v>
      </c>
      <c r="D65" s="40" t="str">
        <f>'2a. Database N flows'!M66</f>
        <v>NH3</v>
      </c>
      <c r="E65" s="40">
        <f>'2a. Database N flows'!N66</f>
        <v>1.25</v>
      </c>
      <c r="F65" s="178">
        <f>'2a. Database N flows'!P66</f>
        <v>2018</v>
      </c>
      <c r="G65" s="40" t="str">
        <f>'2a. Database N flows'!R66</f>
        <v>text</v>
      </c>
      <c r="H65" s="40" t="str">
        <f>'2a. Database N flows'!U66</f>
        <v>N wasted</v>
      </c>
      <c r="I65" s="40" t="str">
        <f>'2a. Database N flows'!T66</f>
        <v>Germany</v>
      </c>
      <c r="J65" s="40" t="str">
        <f t="shared" si="0"/>
        <v>AG.MM-AT.AT-Emissions</v>
      </c>
    </row>
    <row r="66" spans="1:10" x14ac:dyDescent="0.25">
      <c r="A66" s="40" t="str">
        <f>'2a. Database N flows'!D67&amp;"."&amp;'2a. Database N flows'!E67</f>
        <v>AG.MM</v>
      </c>
      <c r="B66" s="40" t="str">
        <f>'2a. Database N flows'!G67&amp;"."&amp;'2a. Database N flows'!H67</f>
        <v>AT.AT</v>
      </c>
      <c r="C66" s="40" t="str">
        <f>'2a. Database N flows'!J67</f>
        <v>Emissions</v>
      </c>
      <c r="D66" s="40" t="str">
        <f>'2a. Database N flows'!M67</f>
        <v>N2O</v>
      </c>
      <c r="E66" s="40">
        <f>'2a. Database N flows'!N67</f>
        <v>1.25</v>
      </c>
      <c r="F66" s="178">
        <f>'2a. Database N flows'!P67</f>
        <v>2018</v>
      </c>
      <c r="G66" s="40" t="str">
        <f>'2a. Database N flows'!R67</f>
        <v>text</v>
      </c>
      <c r="H66" s="40" t="str">
        <f>'2a. Database N flows'!U67</f>
        <v>N wasted</v>
      </c>
      <c r="I66" s="40" t="str">
        <f>'2a. Database N flows'!T67</f>
        <v>Germany</v>
      </c>
      <c r="J66" s="40" t="str">
        <f t="shared" si="0"/>
        <v>AG.MM-AT.AT-Emissions</v>
      </c>
    </row>
    <row r="67" spans="1:10" x14ac:dyDescent="0.25">
      <c r="A67" s="40" t="str">
        <f>'2a. Database N flows'!D68&amp;"."&amp;'2a. Database N flows'!E68</f>
        <v>AG.MM</v>
      </c>
      <c r="B67" s="40" t="str">
        <f>'2a. Database N flows'!G68&amp;"."&amp;'2a. Database N flows'!H68</f>
        <v>AT.AT</v>
      </c>
      <c r="C67" s="40" t="str">
        <f>'2a. Database N flows'!J68</f>
        <v>Emissions</v>
      </c>
      <c r="D67" s="40" t="str">
        <f>'2a. Database N flows'!M68</f>
        <v>NOx</v>
      </c>
      <c r="E67" s="40">
        <f>'2a. Database N flows'!N68</f>
        <v>1.25</v>
      </c>
      <c r="F67" s="178">
        <f>'2a. Database N flows'!P68</f>
        <v>2018</v>
      </c>
      <c r="G67" s="40" t="str">
        <f>'2a. Database N flows'!R68</f>
        <v>text</v>
      </c>
      <c r="H67" s="40" t="str">
        <f>'2a. Database N flows'!U68</f>
        <v>N wasted</v>
      </c>
      <c r="I67" s="40" t="str">
        <f>'2a. Database N flows'!T68</f>
        <v>Germany</v>
      </c>
      <c r="J67" s="40" t="str">
        <f t="shared" ref="J67:J130" si="1">A67&amp;"-"&amp;B67&amp;"-"&amp;C67</f>
        <v>AG.MM-AT.AT-Emissions</v>
      </c>
    </row>
    <row r="68" spans="1:10" x14ac:dyDescent="0.25">
      <c r="A68" s="40" t="str">
        <f>'2a. Database N flows'!D69&amp;"."&amp;'2a. Database N flows'!E69</f>
        <v>AG.MM</v>
      </c>
      <c r="B68" s="40" t="str">
        <f>'2a. Database N flows'!G69&amp;"."&amp;'2a. Database N flows'!H69</f>
        <v>HY.GW</v>
      </c>
      <c r="C68" s="40" t="str">
        <f>'2a. Database N flows'!J69</f>
        <v>Leaching</v>
      </c>
      <c r="D68" s="40" t="str">
        <f>'2a. Database N flows'!M69</f>
        <v>Nmix</v>
      </c>
      <c r="E68" s="40">
        <f>'2a. Database N flows'!N69</f>
        <v>1.25</v>
      </c>
      <c r="F68" s="178">
        <f>'2a. Database N flows'!P69</f>
        <v>2018</v>
      </c>
      <c r="G68" s="40" t="str">
        <f>'2a. Database N flows'!R69</f>
        <v>text</v>
      </c>
      <c r="H68" s="40" t="str">
        <f>'2a. Database N flows'!U69</f>
        <v>N wasted</v>
      </c>
      <c r="I68" s="40" t="str">
        <f>'2a. Database N flows'!T69</f>
        <v>Germany</v>
      </c>
      <c r="J68" s="40" t="str">
        <f t="shared" si="1"/>
        <v>AG.MM-HY.GW-Leaching</v>
      </c>
    </row>
    <row r="69" spans="1:10" x14ac:dyDescent="0.25">
      <c r="A69" s="40" t="str">
        <f>'2a. Database N flows'!D70&amp;"."&amp;'2a. Database N flows'!E70</f>
        <v>AG.MM</v>
      </c>
      <c r="B69" s="40" t="str">
        <f>'2a. Database N flows'!G70&amp;"."&amp;'2a. Database N flows'!H70</f>
        <v>RW.RW</v>
      </c>
      <c r="C69" s="40" t="str">
        <f>'2a. Database N flows'!J70</f>
        <v>Live animal export</v>
      </c>
      <c r="D69" s="40" t="str">
        <f>'2a. Database N flows'!M70</f>
        <v>Nmix</v>
      </c>
      <c r="E69" s="40">
        <f>'2a. Database N flows'!N70</f>
        <v>1.25</v>
      </c>
      <c r="F69" s="178">
        <f>'2a. Database N flows'!P70</f>
        <v>2018</v>
      </c>
      <c r="G69" s="40" t="str">
        <f>'2a. Database N flows'!R70</f>
        <v>text</v>
      </c>
      <c r="H69" s="40" t="str">
        <f>'2a. Database N flows'!U70</f>
        <v>useful output</v>
      </c>
      <c r="I69" s="40" t="str">
        <f>'2a. Database N flows'!T70</f>
        <v>Germany</v>
      </c>
      <c r="J69" s="40" t="str">
        <f t="shared" si="1"/>
        <v>AG.MM-RW.RW-Live animal export</v>
      </c>
    </row>
    <row r="70" spans="1:10" x14ac:dyDescent="0.25">
      <c r="A70" s="40" t="str">
        <f>'2a. Database N flows'!D71&amp;"."&amp;'2a. Database N flows'!E71</f>
        <v>AG.MM</v>
      </c>
      <c r="B70" s="40" t="str">
        <f>'2a. Database N flows'!G71&amp;"."&amp;'2a. Database N flows'!H71</f>
        <v>RW.RW</v>
      </c>
      <c r="C70" s="40" t="str">
        <f>'2a. Database N flows'!J71</f>
        <v>Manure export</v>
      </c>
      <c r="D70" s="40" t="str">
        <f>'2a. Database N flows'!M71</f>
        <v>Nmix</v>
      </c>
      <c r="E70" s="40">
        <f>'2a. Database N flows'!N71</f>
        <v>1.25</v>
      </c>
      <c r="F70" s="178">
        <f>'2a. Database N flows'!P71</f>
        <v>2018</v>
      </c>
      <c r="G70" s="40" t="str">
        <f>'2a. Database N flows'!R71</f>
        <v>text</v>
      </c>
      <c r="H70" s="40" t="str">
        <f>'2a. Database N flows'!U71</f>
        <v>N wasted</v>
      </c>
      <c r="I70" s="40" t="str">
        <f>'2a. Database N flows'!T71</f>
        <v>Germany</v>
      </c>
      <c r="J70" s="40" t="str">
        <f t="shared" si="1"/>
        <v>AG.MM-RW.RW-Manure export</v>
      </c>
    </row>
    <row r="71" spans="1:10" x14ac:dyDescent="0.25">
      <c r="A71" s="40" t="str">
        <f>'2a. Database N flows'!D72&amp;"."&amp;'2a. Database N flows'!E72</f>
        <v>AG.BC</v>
      </c>
      <c r="B71" s="40" t="str">
        <f>'2a. Database N flows'!G72&amp;"."&amp;'2a. Database N flows'!H72</f>
        <v>EF.IC</v>
      </c>
      <c r="C71" s="40" t="str">
        <f>'2a. Database N flows'!J72</f>
        <v>Biofuels</v>
      </c>
      <c r="D71" s="40" t="str">
        <f>'2a. Database N flows'!M72</f>
        <v>Nmix</v>
      </c>
      <c r="E71" s="40">
        <f>'2a. Database N flows'!N72</f>
        <v>1.25</v>
      </c>
      <c r="F71" s="178">
        <f>'2a. Database N flows'!P72</f>
        <v>2018</v>
      </c>
      <c r="G71" s="40" t="str">
        <f>'2a. Database N flows'!R72</f>
        <v>text</v>
      </c>
      <c r="H71" s="40" t="str">
        <f>'2a. Database N flows'!U72</f>
        <v>useful output</v>
      </c>
      <c r="I71" s="40" t="str">
        <f>'2a. Database N flows'!T72</f>
        <v>Germany</v>
      </c>
      <c r="J71" s="40" t="str">
        <f t="shared" si="1"/>
        <v>AG.BC-EF.IC-Biofuels</v>
      </c>
    </row>
    <row r="72" spans="1:10" x14ac:dyDescent="0.25">
      <c r="A72" s="40" t="str">
        <f>'2a. Database N flows'!D73&amp;"."&amp;'2a. Database N flows'!E73</f>
        <v>AG.BC</v>
      </c>
      <c r="B72" s="40" t="str">
        <f>'2a. Database N flows'!G73&amp;"."&amp;'2a. Database N flows'!H73</f>
        <v>EF.TR</v>
      </c>
      <c r="C72" s="40" t="str">
        <f>'2a. Database N flows'!J73</f>
        <v>Biofuels</v>
      </c>
      <c r="D72" s="40" t="str">
        <f>'2a. Database N flows'!M73</f>
        <v>Nmix</v>
      </c>
      <c r="E72" s="40">
        <f>'2a. Database N flows'!N73</f>
        <v>1.25</v>
      </c>
      <c r="F72" s="178">
        <f>'2a. Database N flows'!P73</f>
        <v>2018</v>
      </c>
      <c r="G72" s="40" t="str">
        <f>'2a. Database N flows'!R73</f>
        <v>text</v>
      </c>
      <c r="H72" s="40" t="str">
        <f>'2a. Database N flows'!U73</f>
        <v>useful output</v>
      </c>
      <c r="I72" s="40" t="str">
        <f>'2a. Database N flows'!T73</f>
        <v>Germany</v>
      </c>
      <c r="J72" s="40" t="str">
        <f t="shared" si="1"/>
        <v>AG.BC-EF.TR-Biofuels</v>
      </c>
    </row>
    <row r="73" spans="1:10" x14ac:dyDescent="0.25">
      <c r="A73" s="40" t="str">
        <f>'2a. Database N flows'!D74&amp;"."&amp;'2a. Database N flows'!E74</f>
        <v>AG.BC</v>
      </c>
      <c r="B73" s="40" t="str">
        <f>'2a. Database N flows'!G74&amp;"."&amp;'2a. Database N flows'!H74</f>
        <v>EF.OE</v>
      </c>
      <c r="C73" s="40" t="str">
        <f>'2a. Database N flows'!J74</f>
        <v>Biofuels</v>
      </c>
      <c r="D73" s="40" t="str">
        <f>'2a. Database N flows'!M74</f>
        <v>Nmix</v>
      </c>
      <c r="E73" s="40">
        <f>'2a. Database N flows'!N74</f>
        <v>1.25</v>
      </c>
      <c r="F73" s="178">
        <f>'2a. Database N flows'!P74</f>
        <v>2018</v>
      </c>
      <c r="G73" s="40" t="str">
        <f>'2a. Database N flows'!R74</f>
        <v>text</v>
      </c>
      <c r="H73" s="40" t="str">
        <f>'2a. Database N flows'!U74</f>
        <v>useful output</v>
      </c>
      <c r="I73" s="40" t="str">
        <f>'2a. Database N flows'!T74</f>
        <v>Germany</v>
      </c>
      <c r="J73" s="40" t="str">
        <f t="shared" si="1"/>
        <v>AG.BC-EF.OE-Biofuels</v>
      </c>
    </row>
    <row r="74" spans="1:10" x14ac:dyDescent="0.25">
      <c r="A74" s="40" t="str">
        <f>'2a. Database N flows'!D75&amp;"."&amp;'2a. Database N flows'!E75</f>
        <v>AG.BC</v>
      </c>
      <c r="B74" s="40" t="str">
        <f>'2a. Database N flows'!G75&amp;"."&amp;'2a. Database N flows'!H75</f>
        <v>AG.SM</v>
      </c>
      <c r="C74" s="40" t="str">
        <f>'2a. Database N flows'!J75</f>
        <v>Digestate fertilizer</v>
      </c>
      <c r="D74" s="40" t="str">
        <f>'2a. Database N flows'!M75</f>
        <v>Nmix</v>
      </c>
      <c r="E74" s="40">
        <f>'2a. Database N flows'!N75</f>
        <v>1.25</v>
      </c>
      <c r="F74" s="178">
        <f>'2a. Database N flows'!P75</f>
        <v>2018</v>
      </c>
      <c r="G74" s="40" t="str">
        <f>'2a. Database N flows'!R75</f>
        <v>text</v>
      </c>
      <c r="H74" s="40" t="str">
        <f>'2a. Database N flows'!U75</f>
        <v>recycling</v>
      </c>
      <c r="I74" s="40" t="str">
        <f>'2a. Database N flows'!T75</f>
        <v>Germany</v>
      </c>
      <c r="J74" s="40" t="str">
        <f t="shared" si="1"/>
        <v>AG.BC-AG.SM-Digestate fertilizer</v>
      </c>
    </row>
    <row r="75" spans="1:10" x14ac:dyDescent="0.25">
      <c r="A75" s="40" t="str">
        <f>'2a. Database N flows'!D76&amp;"."&amp;'2a. Database N flows'!E76</f>
        <v>AG.BC</v>
      </c>
      <c r="B75" s="40" t="str">
        <f>'2a. Database N flows'!G76&amp;"."&amp;'2a. Database N flows'!H76</f>
        <v>AG.SM</v>
      </c>
      <c r="C75" s="40" t="str">
        <f>'2a. Database N flows'!J76</f>
        <v>Compost for agriculture</v>
      </c>
      <c r="D75" s="40" t="str">
        <f>'2a. Database N flows'!M76</f>
        <v>Nmix</v>
      </c>
      <c r="E75" s="40">
        <f>'2a. Database N flows'!N76</f>
        <v>1.25</v>
      </c>
      <c r="F75" s="178">
        <f>'2a. Database N flows'!P76</f>
        <v>2018</v>
      </c>
      <c r="G75" s="40" t="str">
        <f>'2a. Database N flows'!R76</f>
        <v>text</v>
      </c>
      <c r="H75" s="40" t="str">
        <f>'2a. Database N flows'!U76</f>
        <v>recycling</v>
      </c>
      <c r="I75" s="40" t="str">
        <f>'2a. Database N flows'!T76</f>
        <v>Germany</v>
      </c>
      <c r="J75" s="40" t="str">
        <f t="shared" si="1"/>
        <v>AG.BC-AG.SM-Compost for agriculture</v>
      </c>
    </row>
    <row r="76" spans="1:10" x14ac:dyDescent="0.25">
      <c r="A76" s="40" t="str">
        <f>'2a. Database N flows'!D77&amp;"."&amp;'2a. Database N flows'!E77</f>
        <v>AG.BC</v>
      </c>
      <c r="B76" s="40" t="str">
        <f>'2a. Database N flows'!G77&amp;"."&amp;'2a. Database N flows'!H77</f>
        <v>AG.MM</v>
      </c>
      <c r="C76" s="40" t="str">
        <f>'2a. Database N flows'!J77</f>
        <v>Biofuels production residues</v>
      </c>
      <c r="D76" s="40" t="str">
        <f>'2a. Database N flows'!M77</f>
        <v>Nmix</v>
      </c>
      <c r="E76" s="40">
        <f>'2a. Database N flows'!N77</f>
        <v>1.25</v>
      </c>
      <c r="F76" s="178">
        <f>'2a. Database N flows'!P77</f>
        <v>2018</v>
      </c>
      <c r="G76" s="40" t="str">
        <f>'2a. Database N flows'!R77</f>
        <v>text</v>
      </c>
      <c r="H76" s="40" t="str">
        <f>'2a. Database N flows'!U77</f>
        <v>recycling</v>
      </c>
      <c r="I76" s="40" t="str">
        <f>'2a. Database N flows'!T77</f>
        <v>Germany</v>
      </c>
      <c r="J76" s="40" t="str">
        <f t="shared" si="1"/>
        <v>AG.BC-AG.MM-Biofuels production residues</v>
      </c>
    </row>
    <row r="77" spans="1:10" x14ac:dyDescent="0.25">
      <c r="A77" s="40" t="str">
        <f>'2a. Database N flows'!D78&amp;"."&amp;'2a. Database N flows'!E78</f>
        <v>AG.BC</v>
      </c>
      <c r="B77" s="40" t="str">
        <f>'2a. Database N flows'!G78&amp;"."&amp;'2a. Database N flows'!H78</f>
        <v>PR.WW</v>
      </c>
      <c r="C77" s="40" t="str">
        <f>'2a. Database N flows'!J78</f>
        <v>Wastewater</v>
      </c>
      <c r="D77" s="40" t="str">
        <f>'2a. Database N flows'!M78</f>
        <v>Nmix</v>
      </c>
      <c r="E77" s="40">
        <f>'2a. Database N flows'!N78</f>
        <v>1.25</v>
      </c>
      <c r="F77" s="178">
        <f>'2a. Database N flows'!P78</f>
        <v>2018</v>
      </c>
      <c r="G77" s="40" t="str">
        <f>'2a. Database N flows'!R78</f>
        <v>text</v>
      </c>
      <c r="H77" s="40" t="str">
        <f>'2a. Database N flows'!U78</f>
        <v>N wasted</v>
      </c>
      <c r="I77" s="40" t="str">
        <f>'2a. Database N flows'!T78</f>
        <v>Germany</v>
      </c>
      <c r="J77" s="40" t="str">
        <f t="shared" si="1"/>
        <v>AG.BC-PR.WW-Wastewater</v>
      </c>
    </row>
    <row r="78" spans="1:10" x14ac:dyDescent="0.25">
      <c r="A78" s="40" t="str">
        <f>'2a. Database N flows'!D79&amp;"."&amp;'2a. Database N flows'!E79</f>
        <v>AG.BC</v>
      </c>
      <c r="B78" s="40" t="str">
        <f>'2a. Database N flows'!G79&amp;"."&amp;'2a. Database N flows'!H79</f>
        <v>HS.HS</v>
      </c>
      <c r="C78" s="40" t="str">
        <f>'2a. Database N flows'!J79</f>
        <v>Compost for private gardens</v>
      </c>
      <c r="D78" s="40" t="str">
        <f>'2a. Database N flows'!M79</f>
        <v>Nmix</v>
      </c>
      <c r="E78" s="40">
        <f>'2a. Database N flows'!N79</f>
        <v>1.25</v>
      </c>
      <c r="F78" s="178">
        <f>'2a. Database N flows'!P79</f>
        <v>2018</v>
      </c>
      <c r="G78" s="40" t="str">
        <f>'2a. Database N flows'!R79</f>
        <v>text</v>
      </c>
      <c r="H78" s="40" t="str">
        <f>'2a. Database N flows'!U79</f>
        <v>recycling</v>
      </c>
      <c r="I78" s="40" t="str">
        <f>'2a. Database N flows'!T79</f>
        <v>Germany</v>
      </c>
      <c r="J78" s="40" t="str">
        <f t="shared" si="1"/>
        <v>AG.BC-HS.HS-Compost for private gardens</v>
      </c>
    </row>
    <row r="79" spans="1:10" x14ac:dyDescent="0.25">
      <c r="A79" s="40" t="str">
        <f>'2a. Database N flows'!D80&amp;"."&amp;'2a. Database N flows'!E80</f>
        <v>AG.BC</v>
      </c>
      <c r="B79" s="40" t="str">
        <f>'2a. Database N flows'!G80&amp;"."&amp;'2a. Database N flows'!H80</f>
        <v>AT.AT</v>
      </c>
      <c r="C79" s="40" t="str">
        <f>'2a. Database N flows'!J80</f>
        <v>Emissions</v>
      </c>
      <c r="D79" s="40" t="str">
        <f>'2a. Database N flows'!M80</f>
        <v>NOx</v>
      </c>
      <c r="E79" s="40">
        <f>'2a. Database N flows'!N80</f>
        <v>1.25</v>
      </c>
      <c r="F79" s="178">
        <f>'2a. Database N flows'!P80</f>
        <v>2018</v>
      </c>
      <c r="G79" s="40" t="str">
        <f>'2a. Database N flows'!R80</f>
        <v>text</v>
      </c>
      <c r="H79" s="40" t="str">
        <f>'2a. Database N flows'!U80</f>
        <v>N wasted</v>
      </c>
      <c r="I79" s="40" t="str">
        <f>'2a. Database N flows'!T80</f>
        <v>Germany</v>
      </c>
      <c r="J79" s="40" t="str">
        <f t="shared" si="1"/>
        <v>AG.BC-AT.AT-Emissions</v>
      </c>
    </row>
    <row r="80" spans="1:10" x14ac:dyDescent="0.25">
      <c r="A80" s="40" t="str">
        <f>'2a. Database N flows'!D81&amp;"."&amp;'2a. Database N flows'!E81</f>
        <v>AG.BC</v>
      </c>
      <c r="B80" s="40" t="str">
        <f>'2a. Database N flows'!G81&amp;"."&amp;'2a. Database N flows'!H81</f>
        <v>AT.AT</v>
      </c>
      <c r="C80" s="40" t="str">
        <f>'2a. Database N flows'!J81</f>
        <v>Emissions</v>
      </c>
      <c r="D80" s="40" t="str">
        <f>'2a. Database N flows'!M81</f>
        <v>N2O</v>
      </c>
      <c r="E80" s="40">
        <f>'2a. Database N flows'!N81</f>
        <v>1.25</v>
      </c>
      <c r="F80" s="178">
        <f>'2a. Database N flows'!P81</f>
        <v>2018</v>
      </c>
      <c r="G80" s="40" t="str">
        <f>'2a. Database N flows'!R81</f>
        <v>text</v>
      </c>
      <c r="H80" s="40" t="str">
        <f>'2a. Database N flows'!U81</f>
        <v>N wasted</v>
      </c>
      <c r="I80" s="40" t="str">
        <f>'2a. Database N flows'!T81</f>
        <v>Germany</v>
      </c>
      <c r="J80" s="40" t="str">
        <f t="shared" si="1"/>
        <v>AG.BC-AT.AT-Emissions</v>
      </c>
    </row>
    <row r="81" spans="1:10" x14ac:dyDescent="0.25">
      <c r="A81" s="40" t="str">
        <f>'2a. Database N flows'!D82&amp;"."&amp;'2a. Database N flows'!E82</f>
        <v>AG.BC</v>
      </c>
      <c r="B81" s="40" t="str">
        <f>'2a. Database N flows'!G82&amp;"."&amp;'2a. Database N flows'!H82</f>
        <v>AT.AT</v>
      </c>
      <c r="C81" s="40" t="str">
        <f>'2a. Database N flows'!J82</f>
        <v>Emissions</v>
      </c>
      <c r="D81" s="40" t="str">
        <f>'2a. Database N flows'!M82</f>
        <v>NH3</v>
      </c>
      <c r="E81" s="40">
        <f>'2a. Database N flows'!N82</f>
        <v>1.25</v>
      </c>
      <c r="F81" s="178">
        <f>'2a. Database N flows'!P82</f>
        <v>2018</v>
      </c>
      <c r="G81" s="40" t="str">
        <f>'2a. Database N flows'!R82</f>
        <v>text</v>
      </c>
      <c r="H81" s="40" t="str">
        <f>'2a. Database N flows'!U82</f>
        <v>N wasted</v>
      </c>
      <c r="I81" s="40" t="str">
        <f>'2a. Database N flows'!T82</f>
        <v>Germany</v>
      </c>
      <c r="J81" s="40" t="str">
        <f t="shared" si="1"/>
        <v>AG.BC-AT.AT-Emissions</v>
      </c>
    </row>
    <row r="82" spans="1:10" x14ac:dyDescent="0.25">
      <c r="A82" s="40" t="str">
        <f>'2a. Database N flows'!D83&amp;"."&amp;'2a. Database N flows'!E83</f>
        <v>FS.FO</v>
      </c>
      <c r="B82" s="40" t="str">
        <f>'2a. Database N flows'!G83&amp;"."&amp;'2a. Database N flows'!H83</f>
        <v>AT.AT</v>
      </c>
      <c r="C82" s="40" t="str">
        <f>'2a. Database N flows'!J83</f>
        <v>Emissions</v>
      </c>
      <c r="D82" s="40" t="str">
        <f>'2a. Database N flows'!M83</f>
        <v>N2</v>
      </c>
      <c r="E82" s="40">
        <f>'2a. Database N flows'!N83</f>
        <v>1.25</v>
      </c>
      <c r="F82" s="178">
        <f>'2a. Database N flows'!P83</f>
        <v>2018</v>
      </c>
      <c r="G82" s="40" t="str">
        <f>'2a. Database N flows'!R83</f>
        <v>text</v>
      </c>
      <c r="H82" s="40" t="str">
        <f>'2a. Database N flows'!U83</f>
        <v>N wasted</v>
      </c>
      <c r="I82" s="40" t="str">
        <f>'2a. Database N flows'!T83</f>
        <v>Germany</v>
      </c>
      <c r="J82" s="40" t="str">
        <f t="shared" si="1"/>
        <v>FS.FO-AT.AT-Emissions</v>
      </c>
    </row>
    <row r="83" spans="1:10" x14ac:dyDescent="0.25">
      <c r="A83" s="40" t="str">
        <f>'2a. Database N flows'!D84&amp;"."&amp;'2a. Database N flows'!E84</f>
        <v>FS.FO</v>
      </c>
      <c r="B83" s="40" t="str">
        <f>'2a. Database N flows'!G84&amp;"."&amp;'2a. Database N flows'!H84</f>
        <v>AT.AT</v>
      </c>
      <c r="C83" s="40" t="str">
        <f>'2a. Database N flows'!J84</f>
        <v>Emissions</v>
      </c>
      <c r="D83" s="40" t="str">
        <f>'2a. Database N flows'!M84</f>
        <v>N2O</v>
      </c>
      <c r="E83" s="40">
        <f>'2a. Database N flows'!N84</f>
        <v>1.25</v>
      </c>
      <c r="F83" s="178">
        <f>'2a. Database N flows'!P84</f>
        <v>2018</v>
      </c>
      <c r="G83" s="40" t="str">
        <f>'2a. Database N flows'!R84</f>
        <v>text</v>
      </c>
      <c r="H83" s="40" t="str">
        <f>'2a. Database N flows'!U84</f>
        <v>N wasted</v>
      </c>
      <c r="I83" s="40" t="str">
        <f>'2a. Database N flows'!T84</f>
        <v>Germany</v>
      </c>
      <c r="J83" s="40" t="str">
        <f t="shared" si="1"/>
        <v>FS.FO-AT.AT-Emissions</v>
      </c>
    </row>
    <row r="84" spans="1:10" x14ac:dyDescent="0.25">
      <c r="A84" s="40" t="str">
        <f>'2a. Database N flows'!D85&amp;"."&amp;'2a. Database N flows'!E85</f>
        <v>FS.FO</v>
      </c>
      <c r="B84" s="40" t="str">
        <f>'2a. Database N flows'!G85&amp;"."&amp;'2a. Database N flows'!H85</f>
        <v>AT.AT</v>
      </c>
      <c r="C84" s="40" t="str">
        <f>'2a. Database N flows'!J85</f>
        <v>Emissions</v>
      </c>
      <c r="D84" s="40" t="str">
        <f>'2a. Database N flows'!M85</f>
        <v>NOx</v>
      </c>
      <c r="E84" s="40">
        <f>'2a. Database N flows'!N85</f>
        <v>1.25</v>
      </c>
      <c r="F84" s="178">
        <f>'2a. Database N flows'!P85</f>
        <v>2018</v>
      </c>
      <c r="G84" s="40" t="str">
        <f>'2a. Database N flows'!R85</f>
        <v>text</v>
      </c>
      <c r="H84" s="40" t="str">
        <f>'2a. Database N flows'!U85</f>
        <v>N wasted</v>
      </c>
      <c r="I84" s="40" t="str">
        <f>'2a. Database N flows'!T85</f>
        <v>Germany</v>
      </c>
      <c r="J84" s="40" t="str">
        <f t="shared" si="1"/>
        <v>FS.FO-AT.AT-Emissions</v>
      </c>
    </row>
    <row r="85" spans="1:10" x14ac:dyDescent="0.25">
      <c r="A85" s="40" t="str">
        <f>'2a. Database N flows'!D86&amp;"."&amp;'2a. Database N flows'!E86</f>
        <v>FS.FO</v>
      </c>
      <c r="B85" s="40" t="str">
        <f>'2a. Database N flows'!G86&amp;"."&amp;'2a. Database N flows'!H86</f>
        <v>HY.GW</v>
      </c>
      <c r="C85" s="40" t="str">
        <f>'2a. Database N flows'!J86</f>
        <v>Leaching</v>
      </c>
      <c r="D85" s="40" t="str">
        <f>'2a. Database N flows'!M86</f>
        <v>Nmix</v>
      </c>
      <c r="E85" s="40">
        <f>'2a. Database N flows'!N86</f>
        <v>1.25</v>
      </c>
      <c r="F85" s="178">
        <f>'2a. Database N flows'!P86</f>
        <v>2018</v>
      </c>
      <c r="G85" s="40" t="str">
        <f>'2a. Database N flows'!R86</f>
        <v>text</v>
      </c>
      <c r="H85" s="40" t="str">
        <f>'2a. Database N flows'!U86</f>
        <v>N wasted</v>
      </c>
      <c r="I85" s="40" t="str">
        <f>'2a. Database N flows'!T86</f>
        <v>Germany</v>
      </c>
      <c r="J85" s="40" t="str">
        <f t="shared" si="1"/>
        <v>FS.FO-HY.GW-Leaching</v>
      </c>
    </row>
    <row r="86" spans="1:10" x14ac:dyDescent="0.25">
      <c r="A86" s="40" t="str">
        <f>'2a. Database N flows'!D87&amp;"."&amp;'2a. Database N flows'!E87</f>
        <v>FS.FO</v>
      </c>
      <c r="B86" s="40" t="str">
        <f>'2a. Database N flows'!G87&amp;"."&amp;'2a. Database N flows'!H87</f>
        <v>MP.OP</v>
      </c>
      <c r="C86" s="40" t="str">
        <f>'2a. Database N flows'!J87</f>
        <v>Industrial round wood</v>
      </c>
      <c r="D86" s="40" t="str">
        <f>'2a. Database N flows'!M87</f>
        <v>Nmix</v>
      </c>
      <c r="E86" s="40">
        <f>'2a. Database N flows'!N87</f>
        <v>1.25</v>
      </c>
      <c r="F86" s="178">
        <f>'2a. Database N flows'!P87</f>
        <v>2018</v>
      </c>
      <c r="G86" s="40" t="str">
        <f>'2a. Database N flows'!R87</f>
        <v>text</v>
      </c>
      <c r="H86" s="40" t="str">
        <f>'2a. Database N flows'!U87</f>
        <v>useful output</v>
      </c>
      <c r="I86" s="40" t="str">
        <f>'2a. Database N flows'!T87</f>
        <v>Germany</v>
      </c>
      <c r="J86" s="40" t="str">
        <f t="shared" si="1"/>
        <v>FS.FO-MP.OP-Industrial round wood</v>
      </c>
    </row>
    <row r="87" spans="1:10" x14ac:dyDescent="0.25">
      <c r="A87" s="40" t="str">
        <f>'2a. Database N flows'!D88&amp;"."&amp;'2a. Database N flows'!E88</f>
        <v>FS.FO</v>
      </c>
      <c r="B87" s="40" t="str">
        <f>'2a. Database N flows'!G88&amp;"."&amp;'2a. Database N flows'!H88</f>
        <v>EF.OE</v>
      </c>
      <c r="C87" s="40" t="str">
        <f>'2a. Database N flows'!J88</f>
        <v>Fuel wood for households</v>
      </c>
      <c r="D87" s="40" t="str">
        <f>'2a. Database N flows'!M88</f>
        <v>Nmix</v>
      </c>
      <c r="E87" s="40">
        <f>'2a. Database N flows'!N88</f>
        <v>1.25</v>
      </c>
      <c r="F87" s="178">
        <f>'2a. Database N flows'!P88</f>
        <v>2018</v>
      </c>
      <c r="G87" s="40" t="str">
        <f>'2a. Database N flows'!R88</f>
        <v>text</v>
      </c>
      <c r="H87" s="40" t="str">
        <f>'2a. Database N flows'!U88</f>
        <v>useful output</v>
      </c>
      <c r="I87" s="40" t="str">
        <f>'2a. Database N flows'!T88</f>
        <v>Germany</v>
      </c>
      <c r="J87" s="40" t="str">
        <f t="shared" si="1"/>
        <v>FS.FO-EF.OE-Fuel wood for households</v>
      </c>
    </row>
    <row r="88" spans="1:10" x14ac:dyDescent="0.25">
      <c r="A88" s="40" t="str">
        <f>'2a. Database N flows'!D89&amp;"."&amp;'2a. Database N flows'!E89</f>
        <v>FS.FO</v>
      </c>
      <c r="B88" s="40" t="str">
        <f>'2a. Database N flows'!G89&amp;"."&amp;'2a. Database N flows'!H89</f>
        <v>EF.IC</v>
      </c>
      <c r="C88" s="40" t="str">
        <f>'2a. Database N flows'!J89</f>
        <v>Fuel wood for industry</v>
      </c>
      <c r="D88" s="40" t="str">
        <f>'2a. Database N flows'!M89</f>
        <v>Nmix</v>
      </c>
      <c r="E88" s="40">
        <f>'2a. Database N flows'!N89</f>
        <v>1.25</v>
      </c>
      <c r="F88" s="178">
        <f>'2a. Database N flows'!P89</f>
        <v>2018</v>
      </c>
      <c r="G88" s="40" t="str">
        <f>'2a. Database N flows'!R89</f>
        <v>text</v>
      </c>
      <c r="H88" s="40" t="str">
        <f>'2a. Database N flows'!U89</f>
        <v>useful output</v>
      </c>
      <c r="I88" s="40" t="str">
        <f>'2a. Database N flows'!T89</f>
        <v>Germany</v>
      </c>
      <c r="J88" s="40" t="str">
        <f t="shared" si="1"/>
        <v>FS.FO-EF.IC-Fuel wood for industry</v>
      </c>
    </row>
    <row r="89" spans="1:10" x14ac:dyDescent="0.25">
      <c r="A89" s="40" t="str">
        <f>'2a. Database N flows'!D90&amp;"."&amp;'2a. Database N flows'!E90</f>
        <v>FS.FO</v>
      </c>
      <c r="B89" s="40" t="str">
        <f>'2a. Database N flows'!G90&amp;"."&amp;'2a. Database N flows'!H90</f>
        <v>EF.EC</v>
      </c>
      <c r="C89" s="40" t="str">
        <f>'2a. Database N flows'!J90</f>
        <v>Fuel wood for co-fired power plants</v>
      </c>
      <c r="D89" s="40" t="str">
        <f>'2a. Database N flows'!M90</f>
        <v>Nmix</v>
      </c>
      <c r="E89" s="40">
        <f>'2a. Database N flows'!N90</f>
        <v>1.25</v>
      </c>
      <c r="F89" s="178">
        <f>'2a. Database N flows'!P90</f>
        <v>2018</v>
      </c>
      <c r="G89" s="40" t="str">
        <f>'2a. Database N flows'!R90</f>
        <v>text</v>
      </c>
      <c r="H89" s="40" t="str">
        <f>'2a. Database N flows'!U90</f>
        <v>useful output</v>
      </c>
      <c r="I89" s="40" t="str">
        <f>'2a. Database N flows'!T90</f>
        <v>Germany</v>
      </c>
      <c r="J89" s="40" t="str">
        <f t="shared" si="1"/>
        <v>FS.FO-EF.EC-Fuel wood for co-fired power plants</v>
      </c>
    </row>
    <row r="90" spans="1:10" x14ac:dyDescent="0.25">
      <c r="A90" s="40" t="str">
        <f>'2a. Database N flows'!D91&amp;"."&amp;'2a. Database N flows'!E91</f>
        <v>FS.OL</v>
      </c>
      <c r="B90" s="40" t="str">
        <f>'2a. Database N flows'!G91&amp;"."&amp;'2a. Database N flows'!H91</f>
        <v>AT.AT</v>
      </c>
      <c r="C90" s="40" t="str">
        <f>'2a. Database N flows'!J91</f>
        <v>Emissions</v>
      </c>
      <c r="D90" s="40" t="str">
        <f>'2a. Database N flows'!M91</f>
        <v>N2</v>
      </c>
      <c r="E90" s="40">
        <f>'2a. Database N flows'!N91</f>
        <v>1.25</v>
      </c>
      <c r="F90" s="178">
        <f>'2a. Database N flows'!P91</f>
        <v>2018</v>
      </c>
      <c r="G90" s="40" t="str">
        <f>'2a. Database N flows'!R91</f>
        <v>text</v>
      </c>
      <c r="H90" s="40" t="str">
        <f>'2a. Database N flows'!U91</f>
        <v>N wasted</v>
      </c>
      <c r="I90" s="40" t="str">
        <f>'2a. Database N flows'!T91</f>
        <v>Germany</v>
      </c>
      <c r="J90" s="40" t="str">
        <f t="shared" si="1"/>
        <v>FS.OL-AT.AT-Emissions</v>
      </c>
    </row>
    <row r="91" spans="1:10" x14ac:dyDescent="0.25">
      <c r="A91" s="40" t="str">
        <f>'2a. Database N flows'!D92&amp;"."&amp;'2a. Database N flows'!E92</f>
        <v>FS.OL</v>
      </c>
      <c r="B91" s="40" t="str">
        <f>'2a. Database N flows'!G92&amp;"."&amp;'2a. Database N flows'!H92</f>
        <v>AT.AT</v>
      </c>
      <c r="C91" s="40" t="str">
        <f>'2a. Database N flows'!J92</f>
        <v>Emissions</v>
      </c>
      <c r="D91" s="40" t="str">
        <f>'2a. Database N flows'!M92</f>
        <v>N2O</v>
      </c>
      <c r="E91" s="40">
        <f>'2a. Database N flows'!N92</f>
        <v>1.25</v>
      </c>
      <c r="F91" s="178">
        <f>'2a. Database N flows'!P92</f>
        <v>2018</v>
      </c>
      <c r="G91" s="40" t="str">
        <f>'2a. Database N flows'!R92</f>
        <v>text</v>
      </c>
      <c r="H91" s="40" t="str">
        <f>'2a. Database N flows'!U92</f>
        <v>N wasted</v>
      </c>
      <c r="I91" s="40" t="str">
        <f>'2a. Database N flows'!T92</f>
        <v>Germany</v>
      </c>
      <c r="J91" s="40" t="str">
        <f t="shared" si="1"/>
        <v>FS.OL-AT.AT-Emissions</v>
      </c>
    </row>
    <row r="92" spans="1:10" x14ac:dyDescent="0.25">
      <c r="A92" s="40" t="str">
        <f>'2a. Database N flows'!D93&amp;"."&amp;'2a. Database N flows'!E93</f>
        <v>FS.OL</v>
      </c>
      <c r="B92" s="40" t="str">
        <f>'2a. Database N flows'!G93&amp;"."&amp;'2a. Database N flows'!H93</f>
        <v>AT.AT</v>
      </c>
      <c r="C92" s="40" t="str">
        <f>'2a. Database N flows'!J93</f>
        <v>Emissions</v>
      </c>
      <c r="D92" s="40" t="str">
        <f>'2a. Database N flows'!M93</f>
        <v>NOx</v>
      </c>
      <c r="E92" s="40">
        <f>'2a. Database N flows'!N93</f>
        <v>1.25</v>
      </c>
      <c r="F92" s="178">
        <f>'2a. Database N flows'!P93</f>
        <v>2018</v>
      </c>
      <c r="G92" s="40" t="str">
        <f>'2a. Database N flows'!R93</f>
        <v>text</v>
      </c>
      <c r="H92" s="40" t="str">
        <f>'2a. Database N flows'!U93</f>
        <v>N wasted</v>
      </c>
      <c r="I92" s="40" t="str">
        <f>'2a. Database N flows'!T93</f>
        <v>Germany</v>
      </c>
      <c r="J92" s="40" t="str">
        <f t="shared" si="1"/>
        <v>FS.OL-AT.AT-Emissions</v>
      </c>
    </row>
    <row r="93" spans="1:10" x14ac:dyDescent="0.25">
      <c r="A93" s="40" t="str">
        <f>'2a. Database N flows'!D94&amp;"."&amp;'2a. Database N flows'!E94</f>
        <v>FS.OL</v>
      </c>
      <c r="B93" s="40" t="str">
        <f>'2a. Database N flows'!G94&amp;"."&amp;'2a. Database N flows'!H94</f>
        <v>HY.GW</v>
      </c>
      <c r="C93" s="40" t="str">
        <f>'2a. Database N flows'!J94</f>
        <v>Leaching</v>
      </c>
      <c r="D93" s="40" t="str">
        <f>'2a. Database N flows'!M94</f>
        <v>Nmix</v>
      </c>
      <c r="E93" s="40">
        <f>'2a. Database N flows'!N94</f>
        <v>1.25</v>
      </c>
      <c r="F93" s="178">
        <f>'2a. Database N flows'!P94</f>
        <v>2018</v>
      </c>
      <c r="G93" s="40" t="str">
        <f>'2a. Database N flows'!R94</f>
        <v>text</v>
      </c>
      <c r="H93" s="40" t="str">
        <f>'2a. Database N flows'!U94</f>
        <v>N wasted</v>
      </c>
      <c r="I93" s="40" t="str">
        <f>'2a. Database N flows'!T94</f>
        <v>Germany</v>
      </c>
      <c r="J93" s="40" t="str">
        <f t="shared" si="1"/>
        <v>FS.OL-HY.GW-Leaching</v>
      </c>
    </row>
    <row r="94" spans="1:10" x14ac:dyDescent="0.25">
      <c r="A94" s="40" t="str">
        <f>'2a. Database N flows'!D95&amp;"."&amp;'2a. Database N flows'!E95</f>
        <v>FS.WL</v>
      </c>
      <c r="B94" s="40" t="str">
        <f>'2a. Database N flows'!G95&amp;"."&amp;'2a. Database N flows'!H95</f>
        <v>AT.AT</v>
      </c>
      <c r="C94" s="40" t="str">
        <f>'2a. Database N flows'!J95</f>
        <v>Emissions</v>
      </c>
      <c r="D94" s="40" t="str">
        <f>'2a. Database N flows'!M95</f>
        <v>N2</v>
      </c>
      <c r="E94" s="40">
        <f>'2a. Database N flows'!N95</f>
        <v>1.25</v>
      </c>
      <c r="F94" s="178">
        <f>'2a. Database N flows'!P95</f>
        <v>2018</v>
      </c>
      <c r="G94" s="40" t="str">
        <f>'2a. Database N flows'!R95</f>
        <v>text</v>
      </c>
      <c r="H94" s="40" t="str">
        <f>'2a. Database N flows'!U95</f>
        <v>N wasted</v>
      </c>
      <c r="I94" s="40" t="str">
        <f>'2a. Database N flows'!T95</f>
        <v>Germany</v>
      </c>
      <c r="J94" s="40" t="str">
        <f t="shared" si="1"/>
        <v>FS.WL-AT.AT-Emissions</v>
      </c>
    </row>
    <row r="95" spans="1:10" x14ac:dyDescent="0.25">
      <c r="A95" s="40" t="str">
        <f>'2a. Database N flows'!D96&amp;"."&amp;'2a. Database N flows'!E96</f>
        <v>FS.WL</v>
      </c>
      <c r="B95" s="40" t="str">
        <f>'2a. Database N flows'!G96&amp;"."&amp;'2a. Database N flows'!H96</f>
        <v>AT.AT</v>
      </c>
      <c r="C95" s="40" t="str">
        <f>'2a. Database N flows'!J96</f>
        <v>Emissions</v>
      </c>
      <c r="D95" s="40" t="str">
        <f>'2a. Database N flows'!M96</f>
        <v>N2O</v>
      </c>
      <c r="E95" s="40">
        <f>'2a. Database N flows'!N96</f>
        <v>1.25</v>
      </c>
      <c r="F95" s="178">
        <f>'2a. Database N flows'!P96</f>
        <v>2018</v>
      </c>
      <c r="G95" s="40" t="str">
        <f>'2a. Database N flows'!R96</f>
        <v>text</v>
      </c>
      <c r="H95" s="40" t="str">
        <f>'2a. Database N flows'!U96</f>
        <v>N wasted</v>
      </c>
      <c r="I95" s="40" t="str">
        <f>'2a. Database N flows'!T96</f>
        <v>Germany</v>
      </c>
      <c r="J95" s="40" t="str">
        <f t="shared" si="1"/>
        <v>FS.WL-AT.AT-Emissions</v>
      </c>
    </row>
    <row r="96" spans="1:10" x14ac:dyDescent="0.25">
      <c r="A96" s="40" t="str">
        <f>'2a. Database N flows'!D97&amp;"."&amp;'2a. Database N flows'!E97</f>
        <v>FS.WL</v>
      </c>
      <c r="B96" s="40" t="str">
        <f>'2a. Database N flows'!G97&amp;"."&amp;'2a. Database N flows'!H97</f>
        <v>AT.AT</v>
      </c>
      <c r="C96" s="40" t="str">
        <f>'2a. Database N flows'!J97</f>
        <v>Emissions</v>
      </c>
      <c r="D96" s="40" t="str">
        <f>'2a. Database N flows'!M97</f>
        <v>NOx</v>
      </c>
      <c r="E96" s="40">
        <f>'2a. Database N flows'!N97</f>
        <v>1.25</v>
      </c>
      <c r="F96" s="178">
        <f>'2a. Database N flows'!P97</f>
        <v>2018</v>
      </c>
      <c r="G96" s="40" t="str">
        <f>'2a. Database N flows'!R97</f>
        <v>text</v>
      </c>
      <c r="H96" s="40" t="str">
        <f>'2a. Database N flows'!U97</f>
        <v>N wasted</v>
      </c>
      <c r="I96" s="40" t="str">
        <f>'2a. Database N flows'!T97</f>
        <v>Germany</v>
      </c>
      <c r="J96" s="40" t="str">
        <f t="shared" si="1"/>
        <v>FS.WL-AT.AT-Emissions</v>
      </c>
    </row>
    <row r="97" spans="1:10" x14ac:dyDescent="0.25">
      <c r="A97" s="40" t="str">
        <f>'2a. Database N flows'!D98&amp;"."&amp;'2a. Database N flows'!E98</f>
        <v>FS.WL</v>
      </c>
      <c r="B97" s="40" t="str">
        <f>'2a. Database N flows'!G98&amp;"."&amp;'2a. Database N flows'!H98</f>
        <v>HY.GW</v>
      </c>
      <c r="C97" s="40" t="str">
        <f>'2a. Database N flows'!J98</f>
        <v xml:space="preserve">Leaching </v>
      </c>
      <c r="D97" s="40" t="str">
        <f>'2a. Database N flows'!M98</f>
        <v>Nmix</v>
      </c>
      <c r="E97" s="40">
        <f>'2a. Database N flows'!N98</f>
        <v>1.25</v>
      </c>
      <c r="F97" s="178">
        <f>'2a. Database N flows'!P98</f>
        <v>2018</v>
      </c>
      <c r="G97" s="40" t="str">
        <f>'2a. Database N flows'!R98</f>
        <v>text</v>
      </c>
      <c r="H97" s="40" t="str">
        <f>'2a. Database N flows'!U98</f>
        <v>N wasted</v>
      </c>
      <c r="I97" s="40" t="str">
        <f>'2a. Database N flows'!T98</f>
        <v>Germany</v>
      </c>
      <c r="J97" s="40" t="str">
        <f t="shared" si="1"/>
        <v xml:space="preserve">FS.WL-HY.GW-Leaching </v>
      </c>
    </row>
    <row r="98" spans="1:10" x14ac:dyDescent="0.25">
      <c r="A98" s="40" t="str">
        <f>'2a. Database N flows'!D99&amp;"."&amp;'2a. Database N flows'!E99</f>
        <v>PR.SO</v>
      </c>
      <c r="B98" s="40" t="str">
        <f>'2a. Database N flows'!G99&amp;"."&amp;'2a. Database N flows'!H99</f>
        <v>EF.IC</v>
      </c>
      <c r="C98" s="40" t="str">
        <f>'2a. Database N flows'!J99</f>
        <v>Biofuels</v>
      </c>
      <c r="D98" s="40" t="str">
        <f>'2a. Database N flows'!M99</f>
        <v>Nmix</v>
      </c>
      <c r="E98" s="40">
        <f>'2a. Database N flows'!N99</f>
        <v>1.25</v>
      </c>
      <c r="F98" s="178">
        <f>'2a. Database N flows'!P99</f>
        <v>2018</v>
      </c>
      <c r="G98" s="40" t="str">
        <f>'2a. Database N flows'!R99</f>
        <v>text</v>
      </c>
      <c r="H98" s="40" t="str">
        <f>'2a. Database N flows'!U99</f>
        <v>recycling</v>
      </c>
      <c r="I98" s="40" t="str">
        <f>'2a. Database N flows'!T99</f>
        <v>Germany</v>
      </c>
      <c r="J98" s="40" t="str">
        <f t="shared" si="1"/>
        <v>PR.SO-EF.IC-Biofuels</v>
      </c>
    </row>
    <row r="99" spans="1:10" x14ac:dyDescent="0.25">
      <c r="A99" s="40" t="str">
        <f>'2a. Database N flows'!D100&amp;"."&amp;'2a. Database N flows'!E100</f>
        <v>PR.SO</v>
      </c>
      <c r="B99" s="40" t="str">
        <f>'2a. Database N flows'!G100&amp;"."&amp;'2a. Database N flows'!H100</f>
        <v>EF.TR</v>
      </c>
      <c r="C99" s="40" t="str">
        <f>'2a. Database N flows'!J100</f>
        <v>Biofuels</v>
      </c>
      <c r="D99" s="40" t="str">
        <f>'2a. Database N flows'!M100</f>
        <v>Nmix</v>
      </c>
      <c r="E99" s="40">
        <f>'2a. Database N flows'!N100</f>
        <v>1.25</v>
      </c>
      <c r="F99" s="178">
        <f>'2a. Database N flows'!P100</f>
        <v>2018</v>
      </c>
      <c r="G99" s="40" t="str">
        <f>'2a. Database N flows'!R100</f>
        <v>text</v>
      </c>
      <c r="H99" s="40" t="str">
        <f>'2a. Database N flows'!U100</f>
        <v>recycling</v>
      </c>
      <c r="I99" s="40" t="str">
        <f>'2a. Database N flows'!T100</f>
        <v>Germany</v>
      </c>
      <c r="J99" s="40" t="str">
        <f t="shared" si="1"/>
        <v>PR.SO-EF.TR-Biofuels</v>
      </c>
    </row>
    <row r="100" spans="1:10" x14ac:dyDescent="0.25">
      <c r="A100" s="40" t="str">
        <f>'2a. Database N flows'!D101&amp;"."&amp;'2a. Database N flows'!E101</f>
        <v>PR.SO</v>
      </c>
      <c r="B100" s="40" t="str">
        <f>'2a. Database N flows'!G101&amp;"."&amp;'2a. Database N flows'!H101</f>
        <v>EF.OE</v>
      </c>
      <c r="C100" s="40" t="str">
        <f>'2a. Database N flows'!J101</f>
        <v>Biofuels</v>
      </c>
      <c r="D100" s="40" t="str">
        <f>'2a. Database N flows'!M101</f>
        <v>Nmix</v>
      </c>
      <c r="E100" s="40">
        <f>'2a. Database N flows'!N101</f>
        <v>1.25</v>
      </c>
      <c r="F100" s="178">
        <f>'2a. Database N flows'!P101</f>
        <v>2018</v>
      </c>
      <c r="G100" s="40" t="str">
        <f>'2a. Database N flows'!R101</f>
        <v>text</v>
      </c>
      <c r="H100" s="40" t="str">
        <f>'2a. Database N flows'!U101</f>
        <v>recycling</v>
      </c>
      <c r="I100" s="40" t="str">
        <f>'2a. Database N flows'!T101</f>
        <v>Germany</v>
      </c>
      <c r="J100" s="40" t="str">
        <f t="shared" si="1"/>
        <v>PR.SO-EF.OE-Biofuels</v>
      </c>
    </row>
    <row r="101" spans="1:10" x14ac:dyDescent="0.25">
      <c r="A101" s="40" t="str">
        <f>'2a. Database N flows'!D102&amp;"."&amp;'2a. Database N flows'!E102</f>
        <v>PR.SO</v>
      </c>
      <c r="B101" s="40" t="str">
        <f>'2a. Database N flows'!G102&amp;"."&amp;'2a. Database N flows'!H102</f>
        <v>AG.SM</v>
      </c>
      <c r="C101" s="40" t="str">
        <f>'2a. Database N flows'!J102</f>
        <v>Compost for agriculture</v>
      </c>
      <c r="D101" s="40" t="str">
        <f>'2a. Database N flows'!M102</f>
        <v>Nmix</v>
      </c>
      <c r="E101" s="40">
        <f>'2a. Database N flows'!N102</f>
        <v>1.25</v>
      </c>
      <c r="F101" s="178">
        <f>'2a. Database N flows'!P102</f>
        <v>2018</v>
      </c>
      <c r="G101" s="40" t="str">
        <f>'2a. Database N flows'!R102</f>
        <v>text</v>
      </c>
      <c r="H101" s="40" t="str">
        <f>'2a. Database N flows'!U102</f>
        <v>recycling</v>
      </c>
      <c r="I101" s="40" t="str">
        <f>'2a. Database N flows'!T102</f>
        <v>Germany</v>
      </c>
      <c r="J101" s="40" t="str">
        <f t="shared" si="1"/>
        <v>PR.SO-AG.SM-Compost for agriculture</v>
      </c>
    </row>
    <row r="102" spans="1:10" x14ac:dyDescent="0.25">
      <c r="A102" s="40" t="str">
        <f>'2a. Database N flows'!D103&amp;"."&amp;'2a. Database N flows'!E103</f>
        <v>PR.SO</v>
      </c>
      <c r="B102" s="40" t="str">
        <f>'2a. Database N flows'!G103&amp;"."&amp;'2a. Database N flows'!H103</f>
        <v>PR.WW</v>
      </c>
      <c r="C102" s="40" t="str">
        <f>'2a. Database N flows'!J103</f>
        <v>Wastewater from landfills</v>
      </c>
      <c r="D102" s="40" t="str">
        <f>'2a. Database N flows'!M103</f>
        <v>Nmix</v>
      </c>
      <c r="E102" s="40">
        <f>'2a. Database N flows'!N103</f>
        <v>1.25</v>
      </c>
      <c r="F102" s="178">
        <f>'2a. Database N flows'!P103</f>
        <v>2018</v>
      </c>
      <c r="G102" s="40" t="str">
        <f>'2a. Database N flows'!R103</f>
        <v>text</v>
      </c>
      <c r="H102" s="40" t="str">
        <f>'2a. Database N flows'!U103</f>
        <v>N wasted</v>
      </c>
      <c r="I102" s="40" t="str">
        <f>'2a. Database N flows'!T103</f>
        <v>Germany</v>
      </c>
      <c r="J102" s="40" t="str">
        <f t="shared" si="1"/>
        <v>PR.SO-PR.WW-Wastewater from landfills</v>
      </c>
    </row>
    <row r="103" spans="1:10" x14ac:dyDescent="0.25">
      <c r="A103" s="40" t="str">
        <f>'2a. Database N flows'!D104&amp;"."&amp;'2a. Database N flows'!E104</f>
        <v>PR.SO</v>
      </c>
      <c r="B103" s="40" t="str">
        <f>'2a. Database N flows'!G104&amp;"."&amp;'2a. Database N flows'!H104</f>
        <v>PR.WW</v>
      </c>
      <c r="C103" s="40" t="str">
        <f>'2a. Database N flows'!J104</f>
        <v>Biofuels production wastewater</v>
      </c>
      <c r="D103" s="40" t="str">
        <f>'2a. Database N flows'!M104</f>
        <v>Nmix</v>
      </c>
      <c r="E103" s="40">
        <f>'2a. Database N flows'!N104</f>
        <v>1.25</v>
      </c>
      <c r="F103" s="178">
        <f>'2a. Database N flows'!P104</f>
        <v>2018</v>
      </c>
      <c r="G103" s="40" t="str">
        <f>'2a. Database N flows'!R104</f>
        <v>text</v>
      </c>
      <c r="H103" s="40" t="str">
        <f>'2a. Database N flows'!U104</f>
        <v>N wasted</v>
      </c>
      <c r="I103" s="40" t="str">
        <f>'2a. Database N flows'!T104</f>
        <v>Germany</v>
      </c>
      <c r="J103" s="40" t="str">
        <f t="shared" si="1"/>
        <v>PR.SO-PR.WW-Biofuels production wastewater</v>
      </c>
    </row>
    <row r="104" spans="1:10" x14ac:dyDescent="0.25">
      <c r="A104" s="40" t="str">
        <f>'2a. Database N flows'!D105&amp;"."&amp;'2a. Database N flows'!E105</f>
        <v>PR.SO</v>
      </c>
      <c r="B104" s="40" t="str">
        <f>'2a. Database N flows'!G105&amp;"."&amp;'2a. Database N flows'!H105</f>
        <v>HS.HS</v>
      </c>
      <c r="C104" s="40" t="str">
        <f>'2a. Database N flows'!J105</f>
        <v>Compost for private gardens</v>
      </c>
      <c r="D104" s="40" t="str">
        <f>'2a. Database N flows'!M105</f>
        <v>Nmix</v>
      </c>
      <c r="E104" s="40">
        <f>'2a. Database N flows'!N105</f>
        <v>1.25</v>
      </c>
      <c r="F104" s="178">
        <f>'2a. Database N flows'!P105</f>
        <v>2018</v>
      </c>
      <c r="G104" s="40" t="str">
        <f>'2a. Database N flows'!R105</f>
        <v>text</v>
      </c>
      <c r="H104" s="40" t="str">
        <f>'2a. Database N flows'!U105</f>
        <v>recycling</v>
      </c>
      <c r="I104" s="40" t="str">
        <f>'2a. Database N flows'!T105</f>
        <v>Germany</v>
      </c>
      <c r="J104" s="40" t="str">
        <f t="shared" si="1"/>
        <v>PR.SO-HS.HS-Compost for private gardens</v>
      </c>
    </row>
    <row r="105" spans="1:10" x14ac:dyDescent="0.25">
      <c r="A105" s="40" t="str">
        <f>'2a. Database N flows'!D106&amp;"."&amp;'2a. Database N flows'!E106</f>
        <v>PR.SO</v>
      </c>
      <c r="B105" s="40" t="str">
        <f>'2a. Database N flows'!G106&amp;"."&amp;'2a. Database N flows'!H106</f>
        <v>AT.AT</v>
      </c>
      <c r="C105" s="40" t="str">
        <f>'2a. Database N flows'!J106</f>
        <v>Emissions</v>
      </c>
      <c r="D105" s="40" t="str">
        <f>'2a. Database N flows'!M106</f>
        <v>NH3</v>
      </c>
      <c r="E105" s="40">
        <f>'2a. Database N flows'!N106</f>
        <v>1.25</v>
      </c>
      <c r="F105" s="178">
        <f>'2a. Database N flows'!P106</f>
        <v>2018</v>
      </c>
      <c r="G105" s="40" t="str">
        <f>'2a. Database N flows'!R106</f>
        <v>text</v>
      </c>
      <c r="H105" s="40" t="str">
        <f>'2a. Database N flows'!U106</f>
        <v>N wasted</v>
      </c>
      <c r="I105" s="40" t="str">
        <f>'2a. Database N flows'!T106</f>
        <v>Germany</v>
      </c>
      <c r="J105" s="40" t="str">
        <f t="shared" si="1"/>
        <v>PR.SO-AT.AT-Emissions</v>
      </c>
    </row>
    <row r="106" spans="1:10" x14ac:dyDescent="0.25">
      <c r="A106" s="40" t="str">
        <f>'2a. Database N flows'!D107&amp;"."&amp;'2a. Database N flows'!E107</f>
        <v>PR.SO</v>
      </c>
      <c r="B106" s="40" t="str">
        <f>'2a. Database N flows'!G107&amp;"."&amp;'2a. Database N flows'!H107</f>
        <v>AT.AT</v>
      </c>
      <c r="C106" s="40" t="str">
        <f>'2a. Database N flows'!J107</f>
        <v>Emissions</v>
      </c>
      <c r="D106" s="40" t="str">
        <f>'2a. Database N flows'!M107</f>
        <v>NOx</v>
      </c>
      <c r="E106" s="40">
        <f>'2a. Database N flows'!N107</f>
        <v>1.25</v>
      </c>
      <c r="F106" s="178">
        <f>'2a. Database N flows'!P107</f>
        <v>2018</v>
      </c>
      <c r="G106" s="40" t="str">
        <f>'2a. Database N flows'!R107</f>
        <v>text</v>
      </c>
      <c r="H106" s="40" t="str">
        <f>'2a. Database N flows'!U107</f>
        <v>N wasted</v>
      </c>
      <c r="I106" s="40" t="str">
        <f>'2a. Database N flows'!T107</f>
        <v>Germany</v>
      </c>
      <c r="J106" s="40" t="str">
        <f t="shared" si="1"/>
        <v>PR.SO-AT.AT-Emissions</v>
      </c>
    </row>
    <row r="107" spans="1:10" x14ac:dyDescent="0.25">
      <c r="A107" s="40" t="str">
        <f>'2a. Database N flows'!D108&amp;"."&amp;'2a. Database N flows'!E108</f>
        <v>PR.SO</v>
      </c>
      <c r="B107" s="40" t="str">
        <f>'2a. Database N flows'!G108&amp;"."&amp;'2a. Database N flows'!H108</f>
        <v>AT.AT</v>
      </c>
      <c r="C107" s="40" t="str">
        <f>'2a. Database N flows'!J108</f>
        <v>Emissions</v>
      </c>
      <c r="D107" s="40" t="str">
        <f>'2a. Database N flows'!M108</f>
        <v>N2O</v>
      </c>
      <c r="E107" s="40">
        <f>'2a. Database N flows'!N108</f>
        <v>1.25</v>
      </c>
      <c r="F107" s="178">
        <f>'2a. Database N flows'!P108</f>
        <v>2018</v>
      </c>
      <c r="G107" s="40" t="str">
        <f>'2a. Database N flows'!R108</f>
        <v>text</v>
      </c>
      <c r="H107" s="40" t="str">
        <f>'2a. Database N flows'!U108</f>
        <v>N wasted</v>
      </c>
      <c r="I107" s="40" t="str">
        <f>'2a. Database N flows'!T108</f>
        <v>Germany</v>
      </c>
      <c r="J107" s="40" t="str">
        <f t="shared" si="1"/>
        <v>PR.SO-AT.AT-Emissions</v>
      </c>
    </row>
    <row r="108" spans="1:10" x14ac:dyDescent="0.25">
      <c r="A108" s="40" t="str">
        <f>'2a. Database N flows'!D109&amp;"."&amp;'2a. Database N flows'!E109</f>
        <v>PR.SO</v>
      </c>
      <c r="B108" s="40" t="str">
        <f>'2a. Database N flows'!G109&amp;"."&amp;'2a. Database N flows'!H109</f>
        <v>HY.GW</v>
      </c>
      <c r="C108" s="40" t="str">
        <f>'2a. Database N flows'!J109</f>
        <v>Leaching</v>
      </c>
      <c r="D108" s="40" t="str">
        <f>'2a. Database N flows'!M109</f>
        <v>Nmix</v>
      </c>
      <c r="E108" s="40">
        <f>'2a. Database N flows'!N109</f>
        <v>1.25</v>
      </c>
      <c r="F108" s="178">
        <f>'2a. Database N flows'!P109</f>
        <v>2018</v>
      </c>
      <c r="G108" s="40" t="str">
        <f>'2a. Database N flows'!R109</f>
        <v>text</v>
      </c>
      <c r="H108" s="40" t="str">
        <f>'2a. Database N flows'!U109</f>
        <v>N wasted</v>
      </c>
      <c r="I108" s="40" t="str">
        <f>'2a. Database N flows'!T109</f>
        <v>Germany</v>
      </c>
      <c r="J108" s="40" t="str">
        <f t="shared" si="1"/>
        <v>PR.SO-HY.GW-Leaching</v>
      </c>
    </row>
    <row r="109" spans="1:10" x14ac:dyDescent="0.25">
      <c r="A109" s="40" t="str">
        <f>'2a. Database N flows'!D110&amp;"."&amp;'2a. Database N flows'!E110</f>
        <v>PR.SO</v>
      </c>
      <c r="B109" s="40" t="str">
        <f>'2a. Database N flows'!G110&amp;"."&amp;'2a. Database N flows'!H110</f>
        <v>RW.RW</v>
      </c>
      <c r="C109" s="40" t="str">
        <f>'2a. Database N flows'!J110</f>
        <v>Solid waste export</v>
      </c>
      <c r="D109" s="40" t="str">
        <f>'2a. Database N flows'!M110</f>
        <v>Nmix</v>
      </c>
      <c r="E109" s="40">
        <f>'2a. Database N flows'!N110</f>
        <v>1.25</v>
      </c>
      <c r="F109" s="178">
        <f>'2a. Database N flows'!P110</f>
        <v>2018</v>
      </c>
      <c r="G109" s="40" t="str">
        <f>'2a. Database N flows'!R110</f>
        <v>text</v>
      </c>
      <c r="H109" s="40" t="str">
        <f>'2a. Database N flows'!U110</f>
        <v>N wasted</v>
      </c>
      <c r="I109" s="40" t="str">
        <f>'2a. Database N flows'!T110</f>
        <v>Germany</v>
      </c>
      <c r="J109" s="40" t="str">
        <f t="shared" si="1"/>
        <v>PR.SO-RW.RW-Solid waste export</v>
      </c>
    </row>
    <row r="110" spans="1:10" x14ac:dyDescent="0.25">
      <c r="A110" s="40" t="str">
        <f>'2a. Database N flows'!D111&amp;"."&amp;'2a. Database N flows'!E111</f>
        <v>PR.WW</v>
      </c>
      <c r="B110" s="40" t="str">
        <f>'2a. Database N flows'!G111&amp;"."&amp;'2a. Database N flows'!H111</f>
        <v>AG.SM</v>
      </c>
      <c r="C110" s="40" t="str">
        <f>'2a. Database N flows'!J111</f>
        <v>Sewage sludge fertilizer</v>
      </c>
      <c r="D110" s="40" t="str">
        <f>'2a. Database N flows'!M111</f>
        <v>Nmix</v>
      </c>
      <c r="E110" s="40">
        <f>'2a. Database N flows'!N111</f>
        <v>1.25</v>
      </c>
      <c r="F110" s="178">
        <f>'2a. Database N flows'!P111</f>
        <v>2018</v>
      </c>
      <c r="G110" s="40" t="str">
        <f>'2a. Database N flows'!R111</f>
        <v>text</v>
      </c>
      <c r="H110" s="40" t="str">
        <f>'2a. Database N flows'!U111</f>
        <v>recycling</v>
      </c>
      <c r="I110" s="40" t="str">
        <f>'2a. Database N flows'!T111</f>
        <v>Germany</v>
      </c>
      <c r="J110" s="40" t="str">
        <f t="shared" si="1"/>
        <v>PR.WW-AG.SM-Sewage sludge fertilizer</v>
      </c>
    </row>
    <row r="111" spans="1:10" x14ac:dyDescent="0.25">
      <c r="A111" s="40" t="str">
        <f>'2a. Database N flows'!D112&amp;"."&amp;'2a. Database N flows'!E112</f>
        <v>PR.WW</v>
      </c>
      <c r="B111" s="40" t="str">
        <f>'2a. Database N flows'!G112&amp;"."&amp;'2a. Database N flows'!H112</f>
        <v>PR.SO</v>
      </c>
      <c r="C111" s="40" t="str">
        <f>'2a. Database N flows'!J112</f>
        <v>Sewage sludge incineration</v>
      </c>
      <c r="D111" s="40" t="str">
        <f>'2a. Database N flows'!M112</f>
        <v>Nmix</v>
      </c>
      <c r="E111" s="40">
        <f>'2a. Database N flows'!N112</f>
        <v>1.25</v>
      </c>
      <c r="F111" s="178">
        <f>'2a. Database N flows'!P112</f>
        <v>2018</v>
      </c>
      <c r="G111" s="40" t="str">
        <f>'2a. Database N flows'!R112</f>
        <v>text</v>
      </c>
      <c r="H111" s="40" t="str">
        <f>'2a. Database N flows'!U112</f>
        <v>N wasted</v>
      </c>
      <c r="I111" s="40" t="str">
        <f>'2a. Database N flows'!T112</f>
        <v>Germany</v>
      </c>
      <c r="J111" s="40" t="str">
        <f t="shared" si="1"/>
        <v>PR.WW-PR.SO-Sewage sludge incineration</v>
      </c>
    </row>
    <row r="112" spans="1:10" x14ac:dyDescent="0.25">
      <c r="A112" s="40" t="str">
        <f>'2a. Database N flows'!D113&amp;"."&amp;'2a. Database N flows'!E113</f>
        <v>PR.WW</v>
      </c>
      <c r="B112" s="40" t="str">
        <f>'2a. Database N flows'!G113&amp;"."&amp;'2a. Database N flows'!H113</f>
        <v>AT.AT</v>
      </c>
      <c r="C112" s="40" t="str">
        <f>'2a. Database N flows'!J113</f>
        <v>Emissions</v>
      </c>
      <c r="D112" s="40" t="str">
        <f>'2a. Database N flows'!M113</f>
        <v>NH3</v>
      </c>
      <c r="E112" s="40">
        <f>'2a. Database N flows'!N113</f>
        <v>1.25</v>
      </c>
      <c r="F112" s="178">
        <f>'2a. Database N flows'!P113</f>
        <v>2018</v>
      </c>
      <c r="G112" s="40" t="str">
        <f>'2a. Database N flows'!R113</f>
        <v>text</v>
      </c>
      <c r="H112" s="40" t="str">
        <f>'2a. Database N flows'!U113</f>
        <v>N wasted</v>
      </c>
      <c r="I112" s="40" t="str">
        <f>'2a. Database N flows'!T113</f>
        <v>Germany</v>
      </c>
      <c r="J112" s="40" t="str">
        <f t="shared" si="1"/>
        <v>PR.WW-AT.AT-Emissions</v>
      </c>
    </row>
    <row r="113" spans="1:10" x14ac:dyDescent="0.25">
      <c r="A113" s="40" t="str">
        <f>'2a. Database N flows'!D114&amp;"."&amp;'2a. Database N flows'!E114</f>
        <v>PR.WW</v>
      </c>
      <c r="B113" s="40" t="str">
        <f>'2a. Database N flows'!G114&amp;"."&amp;'2a. Database N flows'!H114</f>
        <v>AT.AT</v>
      </c>
      <c r="C113" s="40" t="str">
        <f>'2a. Database N flows'!J114</f>
        <v>Emissions</v>
      </c>
      <c r="D113" s="40" t="str">
        <f>'2a. Database N flows'!M114</f>
        <v>NOx</v>
      </c>
      <c r="E113" s="40">
        <f>'2a. Database N flows'!N114</f>
        <v>1.25</v>
      </c>
      <c r="F113" s="178">
        <f>'2a. Database N flows'!P114</f>
        <v>2018</v>
      </c>
      <c r="G113" s="40" t="str">
        <f>'2a. Database N flows'!R114</f>
        <v>text</v>
      </c>
      <c r="H113" s="40" t="str">
        <f>'2a. Database N flows'!U114</f>
        <v>N wasted</v>
      </c>
      <c r="I113" s="40" t="str">
        <f>'2a. Database N flows'!T114</f>
        <v>Germany</v>
      </c>
      <c r="J113" s="40" t="str">
        <f t="shared" si="1"/>
        <v>PR.WW-AT.AT-Emissions</v>
      </c>
    </row>
    <row r="114" spans="1:10" x14ac:dyDescent="0.25">
      <c r="A114" s="40" t="str">
        <f>'2a. Database N flows'!D115&amp;"."&amp;'2a. Database N flows'!E115</f>
        <v>PR.WW</v>
      </c>
      <c r="B114" s="40" t="str">
        <f>'2a. Database N flows'!G115&amp;"."&amp;'2a. Database N flows'!H115</f>
        <v>AT.AT</v>
      </c>
      <c r="C114" s="40" t="str">
        <f>'2a. Database N flows'!J115</f>
        <v>Emissions</v>
      </c>
      <c r="D114" s="40" t="str">
        <f>'2a. Database N flows'!M115</f>
        <v>N2O</v>
      </c>
      <c r="E114" s="40">
        <f>'2a. Database N flows'!N115</f>
        <v>1.25</v>
      </c>
      <c r="F114" s="178">
        <f>'2a. Database N flows'!P115</f>
        <v>2018</v>
      </c>
      <c r="G114" s="40" t="str">
        <f>'2a. Database N flows'!R115</f>
        <v>text</v>
      </c>
      <c r="H114" s="40" t="str">
        <f>'2a. Database N flows'!U115</f>
        <v>N wasted</v>
      </c>
      <c r="I114" s="40" t="str">
        <f>'2a. Database N flows'!T115</f>
        <v>Germany</v>
      </c>
      <c r="J114" s="40" t="str">
        <f t="shared" si="1"/>
        <v>PR.WW-AT.AT-Emissions</v>
      </c>
    </row>
    <row r="115" spans="1:10" x14ac:dyDescent="0.25">
      <c r="A115" s="40" t="str">
        <f>'2a. Database N flows'!D116&amp;"."&amp;'2a. Database N flows'!E116</f>
        <v>PR.WW</v>
      </c>
      <c r="B115" s="40" t="str">
        <f>'2a. Database N flows'!G116&amp;"."&amp;'2a. Database N flows'!H116</f>
        <v>AT.AT</v>
      </c>
      <c r="C115" s="40" t="str">
        <f>'2a. Database N flows'!J116</f>
        <v>Emissions</v>
      </c>
      <c r="D115" s="40" t="str">
        <f>'2a. Database N flows'!M116</f>
        <v>N2</v>
      </c>
      <c r="E115" s="40">
        <f>'2a. Database N flows'!N116</f>
        <v>1.25</v>
      </c>
      <c r="F115" s="178">
        <f>'2a. Database N flows'!P116</f>
        <v>2018</v>
      </c>
      <c r="G115" s="40" t="str">
        <f>'2a. Database N flows'!R116</f>
        <v>text</v>
      </c>
      <c r="H115" s="40" t="str">
        <f>'2a. Database N flows'!U116</f>
        <v>N wasted</v>
      </c>
      <c r="I115" s="40" t="str">
        <f>'2a. Database N flows'!T116</f>
        <v>Germany</v>
      </c>
      <c r="J115" s="40" t="str">
        <f t="shared" si="1"/>
        <v>PR.WW-AT.AT-Emissions</v>
      </c>
    </row>
    <row r="116" spans="1:10" x14ac:dyDescent="0.25">
      <c r="A116" s="40" t="str">
        <f>'2a. Database N flows'!D117&amp;"."&amp;'2a. Database N flows'!E117</f>
        <v>PR.WW</v>
      </c>
      <c r="B116" s="40" t="str">
        <f>'2a. Database N flows'!G117&amp;"."&amp;'2a. Database N flows'!H117</f>
        <v>HY.SW</v>
      </c>
      <c r="C116" s="40" t="str">
        <f>'2a. Database N flows'!J117</f>
        <v>Treated wastewater discharge</v>
      </c>
      <c r="D116" s="40" t="str">
        <f>'2a. Database N flows'!M117</f>
        <v>Nmix</v>
      </c>
      <c r="E116" s="40">
        <f>'2a. Database N flows'!N117</f>
        <v>1.25</v>
      </c>
      <c r="F116" s="178">
        <f>'2a. Database N flows'!P117</f>
        <v>2018</v>
      </c>
      <c r="G116" s="40" t="str">
        <f>'2a. Database N flows'!R117</f>
        <v>text</v>
      </c>
      <c r="H116" s="40" t="str">
        <f>'2a. Database N flows'!U117</f>
        <v>N wasted</v>
      </c>
      <c r="I116" s="40" t="str">
        <f>'2a. Database N flows'!T117</f>
        <v>Germany</v>
      </c>
      <c r="J116" s="40" t="str">
        <f t="shared" si="1"/>
        <v>PR.WW-HY.SW-Treated wastewater discharge</v>
      </c>
    </row>
    <row r="117" spans="1:10" x14ac:dyDescent="0.25">
      <c r="A117" s="40" t="str">
        <f>'2a. Database N flows'!D118&amp;"."&amp;'2a. Database N flows'!E118</f>
        <v>PR.WW</v>
      </c>
      <c r="B117" s="40" t="str">
        <f>'2a. Database N flows'!G118&amp;"."&amp;'2a. Database N flows'!H118</f>
        <v>HY.CW</v>
      </c>
      <c r="C117" s="40" t="str">
        <f>'2a. Database N flows'!J118</f>
        <v>Treated wastewater discharge</v>
      </c>
      <c r="D117" s="40" t="str">
        <f>'2a. Database N flows'!M118</f>
        <v>Nmix</v>
      </c>
      <c r="E117" s="40">
        <f>'2a. Database N flows'!N118</f>
        <v>1.25</v>
      </c>
      <c r="F117" s="178">
        <f>'2a. Database N flows'!P118</f>
        <v>2018</v>
      </c>
      <c r="G117" s="40" t="str">
        <f>'2a. Database N flows'!R118</f>
        <v>text</v>
      </c>
      <c r="H117" s="40" t="str">
        <f>'2a. Database N flows'!U118</f>
        <v>N wasted</v>
      </c>
      <c r="I117" s="40" t="str">
        <f>'2a. Database N flows'!T118</f>
        <v>Germany</v>
      </c>
      <c r="J117" s="40" t="str">
        <f t="shared" si="1"/>
        <v>PR.WW-HY.CW-Treated wastewater discharge</v>
      </c>
    </row>
    <row r="118" spans="1:10" x14ac:dyDescent="0.25">
      <c r="A118" s="40" t="str">
        <f>'2a. Database N flows'!D119&amp;"."&amp;'2a. Database N flows'!E119</f>
        <v>HS.HS</v>
      </c>
      <c r="B118" s="40" t="str">
        <f>'2a. Database N flows'!G119&amp;"."&amp;'2a. Database N flows'!H119</f>
        <v>MP.OP</v>
      </c>
      <c r="C118" s="40" t="str">
        <f>'2a. Database N flows'!J119</f>
        <v>Recycling</v>
      </c>
      <c r="D118" s="40" t="str">
        <f>'2a. Database N flows'!M119</f>
        <v>Nmix</v>
      </c>
      <c r="E118" s="40">
        <f>'2a. Database N flows'!N119</f>
        <v>1.25</v>
      </c>
      <c r="F118" s="178">
        <f>'2a. Database N flows'!P119</f>
        <v>2018</v>
      </c>
      <c r="G118" s="40" t="str">
        <f>'2a. Database N flows'!R119</f>
        <v>text</v>
      </c>
      <c r="H118" s="40" t="str">
        <f>'2a. Database N flows'!U119</f>
        <v>recycling</v>
      </c>
      <c r="I118" s="40" t="str">
        <f>'2a. Database N flows'!T119</f>
        <v>Germany</v>
      </c>
      <c r="J118" s="40" t="str">
        <f t="shared" si="1"/>
        <v>HS.HS-MP.OP-Recycling</v>
      </c>
    </row>
    <row r="119" spans="1:10" x14ac:dyDescent="0.25">
      <c r="A119" s="40" t="str">
        <f>'2a. Database N flows'!D120&amp;"."&amp;'2a. Database N flows'!E120</f>
        <v>HS.HS</v>
      </c>
      <c r="B119" s="40" t="str">
        <f>'2a. Database N flows'!G120&amp;"."&amp;'2a. Database N flows'!H120</f>
        <v>PR.SO</v>
      </c>
      <c r="C119" s="40" t="str">
        <f>'2a. Database N flows'!J120</f>
        <v>Organic waste biofuel substrate</v>
      </c>
      <c r="D119" s="40" t="str">
        <f>'2a. Database N flows'!M120</f>
        <v>Nmix</v>
      </c>
      <c r="E119" s="40">
        <f>'2a. Database N flows'!N120</f>
        <v>1.25</v>
      </c>
      <c r="F119" s="178">
        <f>'2a. Database N flows'!P120</f>
        <v>2018</v>
      </c>
      <c r="G119" s="40" t="str">
        <f>'2a. Database N flows'!R120</f>
        <v>text</v>
      </c>
      <c r="H119" s="40" t="str">
        <f>'2a. Database N flows'!U120</f>
        <v>recycling</v>
      </c>
      <c r="I119" s="40" t="str">
        <f>'2a. Database N flows'!T120</f>
        <v>Germany</v>
      </c>
      <c r="J119" s="40" t="str">
        <f t="shared" si="1"/>
        <v>HS.HS-PR.SO-Organic waste biofuel substrate</v>
      </c>
    </row>
    <row r="120" spans="1:10" x14ac:dyDescent="0.25">
      <c r="A120" s="40" t="str">
        <f>'2a. Database N flows'!D121&amp;"."&amp;'2a. Database N flows'!E121</f>
        <v>HS.HS</v>
      </c>
      <c r="B120" s="40" t="str">
        <f>'2a. Database N flows'!G121&amp;"."&amp;'2a. Database N flows'!H121</f>
        <v>PR.SO</v>
      </c>
      <c r="C120" s="40" t="str">
        <f>'2a. Database N flows'!J121</f>
        <v>Organic waste for composting</v>
      </c>
      <c r="D120" s="40" t="str">
        <f>'2a. Database N flows'!M121</f>
        <v>Nmix</v>
      </c>
      <c r="E120" s="40">
        <f>'2a. Database N flows'!N121</f>
        <v>1.25</v>
      </c>
      <c r="F120" s="178">
        <f>'2a. Database N flows'!P121</f>
        <v>2018</v>
      </c>
      <c r="G120" s="40" t="str">
        <f>'2a. Database N flows'!R121</f>
        <v>text</v>
      </c>
      <c r="H120" s="40" t="str">
        <f>'2a. Database N flows'!U121</f>
        <v>recycling</v>
      </c>
      <c r="I120" s="40" t="str">
        <f>'2a. Database N flows'!T121</f>
        <v>Germany</v>
      </c>
      <c r="J120" s="40" t="str">
        <f t="shared" si="1"/>
        <v>HS.HS-PR.SO-Organic waste for composting</v>
      </c>
    </row>
    <row r="121" spans="1:10" x14ac:dyDescent="0.25">
      <c r="A121" s="40" t="str">
        <f>'2a. Database N flows'!D122&amp;"."&amp;'2a. Database N flows'!E122</f>
        <v>HS.HS</v>
      </c>
      <c r="B121" s="40" t="str">
        <f>'2a. Database N flows'!G122&amp;"."&amp;'2a. Database N flows'!H122</f>
        <v>PR.SO</v>
      </c>
      <c r="C121" s="40" t="str">
        <f>'2a. Database N flows'!J122</f>
        <v>Household waste</v>
      </c>
      <c r="D121" s="40" t="str">
        <f>'2a. Database N flows'!M122</f>
        <v>Nmix</v>
      </c>
      <c r="E121" s="40">
        <f>'2a. Database N flows'!N122</f>
        <v>1.25</v>
      </c>
      <c r="F121" s="178">
        <f>'2a. Database N flows'!P122</f>
        <v>2018</v>
      </c>
      <c r="G121" s="40" t="str">
        <f>'2a. Database N flows'!R122</f>
        <v>text</v>
      </c>
      <c r="H121" s="40" t="str">
        <f>'2a. Database N flows'!U122</f>
        <v>N wasted</v>
      </c>
      <c r="I121" s="40" t="str">
        <f>'2a. Database N flows'!T122</f>
        <v>Germany</v>
      </c>
      <c r="J121" s="40" t="str">
        <f t="shared" si="1"/>
        <v>HS.HS-PR.SO-Household waste</v>
      </c>
    </row>
    <row r="122" spans="1:10" x14ac:dyDescent="0.25">
      <c r="A122" s="40" t="str">
        <f>'2a. Database N flows'!D123&amp;"."&amp;'2a. Database N flows'!E123</f>
        <v>HS.HS</v>
      </c>
      <c r="B122" s="40" t="str">
        <f>'2a. Database N flows'!G123&amp;"."&amp;'2a. Database N flows'!H123</f>
        <v>PR.WW</v>
      </c>
      <c r="C122" s="40" t="str">
        <f>'2a. Database N flows'!J123</f>
        <v>Municipal wastewater</v>
      </c>
      <c r="D122" s="40" t="str">
        <f>'2a. Database N flows'!M123</f>
        <v>Nmix</v>
      </c>
      <c r="E122" s="40">
        <f>'2a. Database N flows'!N123</f>
        <v>1.25</v>
      </c>
      <c r="F122" s="178">
        <f>'2a. Database N flows'!P123</f>
        <v>2018</v>
      </c>
      <c r="G122" s="40" t="str">
        <f>'2a. Database N flows'!R123</f>
        <v>text</v>
      </c>
      <c r="H122" s="40" t="str">
        <f>'2a. Database N flows'!U123</f>
        <v>N wasted</v>
      </c>
      <c r="I122" s="40" t="str">
        <f>'2a. Database N flows'!T123</f>
        <v>Germany</v>
      </c>
      <c r="J122" s="40" t="str">
        <f t="shared" si="1"/>
        <v>HS.HS-PR.WW-Municipal wastewater</v>
      </c>
    </row>
    <row r="123" spans="1:10" x14ac:dyDescent="0.25">
      <c r="A123" s="40" t="str">
        <f>'2a. Database N flows'!D124&amp;"."&amp;'2a. Database N flows'!E124</f>
        <v>HS.HS</v>
      </c>
      <c r="B123" s="40" t="str">
        <f>'2a. Database N flows'!G124&amp;"."&amp;'2a. Database N flows'!H124</f>
        <v>AT.AT</v>
      </c>
      <c r="C123" s="40" t="str">
        <f>'2a. Database N flows'!J124</f>
        <v>Emissions</v>
      </c>
      <c r="D123" s="40" t="str">
        <f>'2a. Database N flows'!M124</f>
        <v>NH3</v>
      </c>
      <c r="E123" s="40">
        <f>'2a. Database N flows'!N124</f>
        <v>1.25</v>
      </c>
      <c r="F123" s="178">
        <f>'2a. Database N flows'!P124</f>
        <v>2018</v>
      </c>
      <c r="G123" s="40" t="str">
        <f>'2a. Database N flows'!R124</f>
        <v>text</v>
      </c>
      <c r="H123" s="40" t="str">
        <f>'2a. Database N flows'!U124</f>
        <v>N wasted</v>
      </c>
      <c r="I123" s="40" t="str">
        <f>'2a. Database N flows'!T124</f>
        <v>Germany</v>
      </c>
      <c r="J123" s="40" t="str">
        <f t="shared" si="1"/>
        <v>HS.HS-AT.AT-Emissions</v>
      </c>
    </row>
    <row r="124" spans="1:10" x14ac:dyDescent="0.25">
      <c r="A124" s="40" t="str">
        <f>'2a. Database N flows'!D125&amp;"."&amp;'2a. Database N flows'!E125</f>
        <v>HS.HS</v>
      </c>
      <c r="B124" s="40" t="str">
        <f>'2a. Database N flows'!G125&amp;"."&amp;'2a. Database N flows'!H125</f>
        <v>AT.AT</v>
      </c>
      <c r="C124" s="40" t="str">
        <f>'2a. Database N flows'!J125</f>
        <v>LUC emissions</v>
      </c>
      <c r="D124" s="40" t="str">
        <f>'2a. Database N flows'!M125</f>
        <v>NH3</v>
      </c>
      <c r="E124" s="40">
        <f>'2a. Database N flows'!N125</f>
        <v>1.25</v>
      </c>
      <c r="F124" s="178">
        <f>'2a. Database N flows'!P125</f>
        <v>2018</v>
      </c>
      <c r="G124" s="40" t="str">
        <f>'2a. Database N flows'!R125</f>
        <v>text</v>
      </c>
      <c r="H124" s="40" t="str">
        <f>'2a. Database N flows'!U125</f>
        <v>N wasted</v>
      </c>
      <c r="I124" s="40" t="str">
        <f>'2a. Database N flows'!T125</f>
        <v>Germany</v>
      </c>
      <c r="J124" s="40" t="str">
        <f t="shared" si="1"/>
        <v>HS.HS-AT.AT-LUC emissions</v>
      </c>
    </row>
    <row r="125" spans="1:10" x14ac:dyDescent="0.25">
      <c r="A125" s="40" t="str">
        <f>'2a. Database N flows'!D126&amp;"."&amp;'2a. Database N flows'!E126</f>
        <v>HS.HS</v>
      </c>
      <c r="B125" s="40" t="str">
        <f>'2a. Database N flows'!G126&amp;"."&amp;'2a. Database N flows'!H126</f>
        <v>AT.AT</v>
      </c>
      <c r="C125" s="40" t="str">
        <f>'2a. Database N flows'!J126</f>
        <v>LUC emissions</v>
      </c>
      <c r="D125" s="40" t="str">
        <f>'2a. Database N flows'!M126</f>
        <v>NOx</v>
      </c>
      <c r="E125" s="40">
        <f>'2a. Database N flows'!N126</f>
        <v>1.25</v>
      </c>
      <c r="F125" s="178">
        <f>'2a. Database N flows'!P126</f>
        <v>2018</v>
      </c>
      <c r="G125" s="40" t="str">
        <f>'2a. Database N flows'!R126</f>
        <v>text</v>
      </c>
      <c r="H125" s="40" t="str">
        <f>'2a. Database N flows'!U126</f>
        <v>N wasted</v>
      </c>
      <c r="I125" s="40" t="str">
        <f>'2a. Database N flows'!T126</f>
        <v>Germany</v>
      </c>
      <c r="J125" s="40" t="str">
        <f t="shared" si="1"/>
        <v>HS.HS-AT.AT-LUC emissions</v>
      </c>
    </row>
    <row r="126" spans="1:10" x14ac:dyDescent="0.25">
      <c r="A126" s="40" t="str">
        <f>'2a. Database N flows'!D127&amp;"."&amp;'2a. Database N flows'!E127</f>
        <v>HS.HS</v>
      </c>
      <c r="B126" s="40" t="str">
        <f>'2a. Database N flows'!G127&amp;"."&amp;'2a. Database N flows'!H127</f>
        <v>AT.AT</v>
      </c>
      <c r="C126" s="40" t="str">
        <f>'2a. Database N flows'!J127</f>
        <v>LUC emissions</v>
      </c>
      <c r="D126" s="40" t="str">
        <f>'2a. Database N flows'!M127</f>
        <v>N2O</v>
      </c>
      <c r="E126" s="40">
        <f>'2a. Database N flows'!N127</f>
        <v>1.25</v>
      </c>
      <c r="F126" s="178">
        <f>'2a. Database N flows'!P127</f>
        <v>2018</v>
      </c>
      <c r="G126" s="40" t="str">
        <f>'2a. Database N flows'!R127</f>
        <v>text</v>
      </c>
      <c r="H126" s="40" t="str">
        <f>'2a. Database N flows'!U127</f>
        <v>N wasted</v>
      </c>
      <c r="I126" s="40" t="str">
        <f>'2a. Database N flows'!T127</f>
        <v>Germany</v>
      </c>
      <c r="J126" s="40" t="str">
        <f t="shared" si="1"/>
        <v>HS.HS-AT.AT-LUC emissions</v>
      </c>
    </row>
    <row r="127" spans="1:10" x14ac:dyDescent="0.25">
      <c r="A127" s="40" t="str">
        <f>'2a. Database N flows'!D128&amp;"."&amp;'2a. Database N flows'!E128</f>
        <v>HS.HS</v>
      </c>
      <c r="B127" s="40" t="str">
        <f>'2a. Database N flows'!G128&amp;"."&amp;'2a. Database N flows'!H128</f>
        <v>HY.GW</v>
      </c>
      <c r="C127" s="40" t="str">
        <f>'2a. Database N flows'!J128</f>
        <v>Untreated wastewater</v>
      </c>
      <c r="D127" s="40" t="str">
        <f>'2a. Database N flows'!M128</f>
        <v>Nmix</v>
      </c>
      <c r="E127" s="40">
        <f>'2a. Database N flows'!N128</f>
        <v>1.25</v>
      </c>
      <c r="F127" s="178">
        <f>'2a. Database N flows'!P128</f>
        <v>2018</v>
      </c>
      <c r="G127" s="40" t="str">
        <f>'2a. Database N flows'!R128</f>
        <v>text</v>
      </c>
      <c r="H127" s="40" t="str">
        <f>'2a. Database N flows'!U128</f>
        <v>N wasted</v>
      </c>
      <c r="I127" s="40" t="str">
        <f>'2a. Database N flows'!T128</f>
        <v>Germany</v>
      </c>
      <c r="J127" s="40" t="str">
        <f t="shared" si="1"/>
        <v>HS.HS-HY.GW-Untreated wastewater</v>
      </c>
    </row>
    <row r="128" spans="1:10" x14ac:dyDescent="0.25">
      <c r="A128" s="40" t="str">
        <f>'2a. Database N flows'!D129&amp;"."&amp;'2a. Database N flows'!E129</f>
        <v>HS.HS</v>
      </c>
      <c r="B128" s="40" t="str">
        <f>'2a. Database N flows'!G129&amp;"."&amp;'2a. Database N flows'!H129</f>
        <v>HY.SW</v>
      </c>
      <c r="C128" s="40" t="str">
        <f>'2a. Database N flows'!J129</f>
        <v>Untreated wastewater</v>
      </c>
      <c r="D128" s="40" t="str">
        <f>'2a. Database N flows'!M129</f>
        <v>Nmix</v>
      </c>
      <c r="E128" s="40">
        <f>'2a. Database N flows'!N129</f>
        <v>1.25</v>
      </c>
      <c r="F128" s="178">
        <f>'2a. Database N flows'!P129</f>
        <v>2018</v>
      </c>
      <c r="G128" s="40" t="str">
        <f>'2a. Database N flows'!R129</f>
        <v>text</v>
      </c>
      <c r="H128" s="40" t="str">
        <f>'2a. Database N flows'!U129</f>
        <v>N wasted</v>
      </c>
      <c r="I128" s="40" t="str">
        <f>'2a. Database N flows'!T129</f>
        <v>Germany</v>
      </c>
      <c r="J128" s="40" t="str">
        <f t="shared" si="1"/>
        <v>HS.HS-HY.SW-Untreated wastewater</v>
      </c>
    </row>
    <row r="129" spans="1:10" x14ac:dyDescent="0.25">
      <c r="A129" s="40" t="str">
        <f>'2a. Database N flows'!D130&amp;"."&amp;'2a. Database N flows'!E130</f>
        <v>HS.HS</v>
      </c>
      <c r="B129" s="40" t="str">
        <f>'2a. Database N flows'!G130&amp;"."&amp;'2a. Database N flows'!H130</f>
        <v>HY.CW</v>
      </c>
      <c r="C129" s="40" t="str">
        <f>'2a. Database N flows'!J130</f>
        <v>Untreated wastewater</v>
      </c>
      <c r="D129" s="40" t="str">
        <f>'2a. Database N flows'!M130</f>
        <v>Nmix</v>
      </c>
      <c r="E129" s="40">
        <f>'2a. Database N flows'!N130</f>
        <v>1.25</v>
      </c>
      <c r="F129" s="178">
        <f>'2a. Database N flows'!P130</f>
        <v>2018</v>
      </c>
      <c r="G129" s="40" t="str">
        <f>'2a. Database N flows'!R130</f>
        <v>text</v>
      </c>
      <c r="H129" s="40" t="str">
        <f>'2a. Database N flows'!U130</f>
        <v>N wasted</v>
      </c>
      <c r="I129" s="40" t="str">
        <f>'2a. Database N flows'!T130</f>
        <v>Germany</v>
      </c>
      <c r="J129" s="40" t="str">
        <f t="shared" si="1"/>
        <v>HS.HS-HY.CW-Untreated wastewater</v>
      </c>
    </row>
    <row r="130" spans="1:10" x14ac:dyDescent="0.25">
      <c r="A130" s="40" t="str">
        <f>'2a. Database N flows'!D131&amp;"."&amp;'2a. Database N flows'!E131</f>
        <v>AT.AT</v>
      </c>
      <c r="B130" s="40" t="str">
        <f>'2a. Database N flows'!G131&amp;"."&amp;'2a. Database N flows'!H131</f>
        <v>EF.IC</v>
      </c>
      <c r="C130" s="40" t="str">
        <f>'2a. Database N flows'!J131</f>
        <v>Combustion N2 fixation</v>
      </c>
      <c r="D130" s="40" t="str">
        <f>'2a. Database N flows'!M131</f>
        <v>N2</v>
      </c>
      <c r="E130" s="40">
        <f>'2a. Database N flows'!N131</f>
        <v>1.25</v>
      </c>
      <c r="F130" s="178">
        <f>'2a. Database N flows'!P131</f>
        <v>2018</v>
      </c>
      <c r="G130" s="40" t="str">
        <f>'2a. Database N flows'!R131</f>
        <v>text</v>
      </c>
      <c r="H130" s="40" t="str">
        <f>'2a. Database N flows'!U131</f>
        <v>-</v>
      </c>
      <c r="I130" s="40" t="str">
        <f>'2a. Database N flows'!T131</f>
        <v>Germany</v>
      </c>
      <c r="J130" s="40" t="str">
        <f t="shared" si="1"/>
        <v>AT.AT-EF.IC-Combustion N2 fixation</v>
      </c>
    </row>
    <row r="131" spans="1:10" x14ac:dyDescent="0.25">
      <c r="A131" s="40" t="str">
        <f>'2a. Database N flows'!D132&amp;"."&amp;'2a. Database N flows'!E132</f>
        <v>AT.AT</v>
      </c>
      <c r="B131" s="40" t="str">
        <f>'2a. Database N flows'!G132&amp;"."&amp;'2a. Database N flows'!H132</f>
        <v>EF.OE</v>
      </c>
      <c r="C131" s="40" t="str">
        <f>'2a. Database N flows'!J132</f>
        <v>Combustion N2 fixation</v>
      </c>
      <c r="D131" s="40" t="str">
        <f>'2a. Database N flows'!M132</f>
        <v>N2</v>
      </c>
      <c r="E131" s="40">
        <f>'2a. Database N flows'!N132</f>
        <v>1.25</v>
      </c>
      <c r="F131" s="178">
        <f>'2a. Database N flows'!P132</f>
        <v>2018</v>
      </c>
      <c r="G131" s="40" t="str">
        <f>'2a. Database N flows'!R132</f>
        <v>text</v>
      </c>
      <c r="H131" s="40" t="str">
        <f>'2a. Database N flows'!U132</f>
        <v>-</v>
      </c>
      <c r="I131" s="40" t="str">
        <f>'2a. Database N flows'!T132</f>
        <v>Germany</v>
      </c>
      <c r="J131" s="40" t="str">
        <f t="shared" ref="J131:J194" si="2">A131&amp;"-"&amp;B131&amp;"-"&amp;C131</f>
        <v>AT.AT-EF.OE-Combustion N2 fixation</v>
      </c>
    </row>
    <row r="132" spans="1:10" x14ac:dyDescent="0.25">
      <c r="A132" s="40" t="str">
        <f>'2a. Database N flows'!D133&amp;"."&amp;'2a. Database N flows'!E133</f>
        <v>AT.AT</v>
      </c>
      <c r="B132" s="40" t="str">
        <f>'2a. Database N flows'!G133&amp;"."&amp;'2a. Database N flows'!H133</f>
        <v>EF.TR</v>
      </c>
      <c r="C132" s="40" t="str">
        <f>'2a. Database N flows'!J133</f>
        <v>Combustion N2 fixation</v>
      </c>
      <c r="D132" s="40" t="str">
        <f>'2a. Database N flows'!M133</f>
        <v>N2</v>
      </c>
      <c r="E132" s="40">
        <f>'2a. Database N flows'!N133</f>
        <v>1.25</v>
      </c>
      <c r="F132" s="178">
        <f>'2a. Database N flows'!P133</f>
        <v>2018</v>
      </c>
      <c r="G132" s="40" t="str">
        <f>'2a. Database N flows'!R133</f>
        <v>text</v>
      </c>
      <c r="H132" s="40" t="str">
        <f>'2a. Database N flows'!U133</f>
        <v>-</v>
      </c>
      <c r="I132" s="40" t="str">
        <f>'2a. Database N flows'!T133</f>
        <v>Germany</v>
      </c>
      <c r="J132" s="40" t="str">
        <f t="shared" si="2"/>
        <v>AT.AT-EF.TR-Combustion N2 fixation</v>
      </c>
    </row>
    <row r="133" spans="1:10" x14ac:dyDescent="0.25">
      <c r="A133" s="40" t="str">
        <f>'2a. Database N flows'!D134&amp;"."&amp;'2a. Database N flows'!E134</f>
        <v>AT.AT</v>
      </c>
      <c r="B133" s="40" t="str">
        <f>'2a. Database N flows'!G134&amp;"."&amp;'2a. Database N flows'!H134</f>
        <v>EF.EC</v>
      </c>
      <c r="C133" s="40" t="str">
        <f>'2a. Database N flows'!J134</f>
        <v>Combustion N2 fixation</v>
      </c>
      <c r="D133" s="40" t="str">
        <f>'2a. Database N flows'!M134</f>
        <v>N2</v>
      </c>
      <c r="E133" s="40">
        <f>'2a. Database N flows'!N134</f>
        <v>1.25</v>
      </c>
      <c r="F133" s="178">
        <f>'2a. Database N flows'!P134</f>
        <v>2018</v>
      </c>
      <c r="G133" s="40" t="str">
        <f>'2a. Database N flows'!R134</f>
        <v>text</v>
      </c>
      <c r="H133" s="40" t="str">
        <f>'2a. Database N flows'!U134</f>
        <v>-</v>
      </c>
      <c r="I133" s="40" t="str">
        <f>'2a. Database N flows'!T134</f>
        <v>Germany</v>
      </c>
      <c r="J133" s="40" t="str">
        <f t="shared" si="2"/>
        <v>AT.AT-EF.EC-Combustion N2 fixation</v>
      </c>
    </row>
    <row r="134" spans="1:10" x14ac:dyDescent="0.25">
      <c r="A134" s="40" t="str">
        <f>'2a. Database N flows'!D135&amp;"."&amp;'2a. Database N flows'!E135</f>
        <v>AT.AT</v>
      </c>
      <c r="B134" s="40" t="str">
        <f>'2a. Database N flows'!G135&amp;"."&amp;'2a. Database N flows'!H135</f>
        <v>MP.OP</v>
      </c>
      <c r="C134" s="40" t="str">
        <f>'2a. Database N flows'!J135</f>
        <v>Ammonia synthesis N2 fixation</v>
      </c>
      <c r="D134" s="40" t="str">
        <f>'2a. Database N flows'!M135</f>
        <v>N2</v>
      </c>
      <c r="E134" s="40">
        <f>'2a. Database N flows'!N135</f>
        <v>1.25</v>
      </c>
      <c r="F134" s="178">
        <f>'2a. Database N flows'!P135</f>
        <v>2018</v>
      </c>
      <c r="G134" s="40" t="str">
        <f>'2a. Database N flows'!R135</f>
        <v>text</v>
      </c>
      <c r="H134" s="40" t="str">
        <f>'2a. Database N flows'!U135</f>
        <v>-</v>
      </c>
      <c r="I134" s="40" t="str">
        <f>'2a. Database N flows'!T135</f>
        <v>Germany</v>
      </c>
      <c r="J134" s="40" t="str">
        <f t="shared" si="2"/>
        <v>AT.AT-MP.OP-Ammonia synthesis N2 fixation</v>
      </c>
    </row>
    <row r="135" spans="1:10" x14ac:dyDescent="0.25">
      <c r="A135" s="40" t="str">
        <f>'2a. Database N flows'!D136&amp;"."&amp;'2a. Database N flows'!E136</f>
        <v>AT.AT</v>
      </c>
      <c r="B135" s="40" t="str">
        <f>'2a. Database N flows'!G136&amp;"."&amp;'2a. Database N flows'!H136</f>
        <v>AG.SM</v>
      </c>
      <c r="C135" s="40" t="str">
        <f>'2a. Database N flows'!J136</f>
        <v>Deposition</v>
      </c>
      <c r="D135" s="40" t="str">
        <f>'2a. Database N flows'!M136</f>
        <v>OXN</v>
      </c>
      <c r="E135" s="40">
        <f>'2a. Database N flows'!N136</f>
        <v>1.25</v>
      </c>
      <c r="F135" s="178">
        <f>'2a. Database N flows'!P136</f>
        <v>2018</v>
      </c>
      <c r="G135" s="40" t="str">
        <f>'2a. Database N flows'!R136</f>
        <v>text</v>
      </c>
      <c r="H135" s="40" t="str">
        <f>'2a. Database N flows'!U136</f>
        <v>-</v>
      </c>
      <c r="I135" s="40" t="str">
        <f>'2a. Database N flows'!T136</f>
        <v>Germany</v>
      </c>
      <c r="J135" s="40" t="str">
        <f t="shared" si="2"/>
        <v>AT.AT-AG.SM-Deposition</v>
      </c>
    </row>
    <row r="136" spans="1:10" x14ac:dyDescent="0.25">
      <c r="A136" s="40" t="str">
        <f>'2a. Database N flows'!D137&amp;"."&amp;'2a. Database N flows'!E137</f>
        <v>AT.AT</v>
      </c>
      <c r="B136" s="40" t="str">
        <f>'2a. Database N flows'!G137&amp;"."&amp;'2a. Database N flows'!H137</f>
        <v>AG.SM</v>
      </c>
      <c r="C136" s="40" t="str">
        <f>'2a. Database N flows'!J137</f>
        <v>Deposition</v>
      </c>
      <c r="D136" s="40" t="str">
        <f>'2a. Database N flows'!M137</f>
        <v>RDN</v>
      </c>
      <c r="E136" s="40">
        <f>'2a. Database N flows'!N137</f>
        <v>1.25</v>
      </c>
      <c r="F136" s="178">
        <f>'2a. Database N flows'!P137</f>
        <v>2018</v>
      </c>
      <c r="G136" s="40" t="str">
        <f>'2a. Database N flows'!R137</f>
        <v>text</v>
      </c>
      <c r="H136" s="40" t="str">
        <f>'2a. Database N flows'!U137</f>
        <v>-</v>
      </c>
      <c r="I136" s="40" t="str">
        <f>'2a. Database N flows'!T137</f>
        <v>Germany</v>
      </c>
      <c r="J136" s="40" t="str">
        <f t="shared" si="2"/>
        <v>AT.AT-AG.SM-Deposition</v>
      </c>
    </row>
    <row r="137" spans="1:10" x14ac:dyDescent="0.25">
      <c r="A137" s="40" t="str">
        <f>'2a. Database N flows'!D138&amp;"."&amp;'2a. Database N flows'!E138</f>
        <v>AT.AT</v>
      </c>
      <c r="B137" s="40" t="str">
        <f>'2a. Database N flows'!G138&amp;"."&amp;'2a. Database N flows'!H138</f>
        <v>AG.SM</v>
      </c>
      <c r="C137" s="40" t="str">
        <f>'2a. Database N flows'!J138</f>
        <v>Biological N2 fixation</v>
      </c>
      <c r="D137" s="40" t="str">
        <f>'2a. Database N flows'!M138</f>
        <v>N2</v>
      </c>
      <c r="E137" s="40">
        <f>'2a. Database N flows'!N138</f>
        <v>1.25</v>
      </c>
      <c r="F137" s="178">
        <f>'2a. Database N flows'!P138</f>
        <v>2018</v>
      </c>
      <c r="G137" s="40" t="str">
        <f>'2a. Database N flows'!R138</f>
        <v>text</v>
      </c>
      <c r="H137" s="40" t="str">
        <f>'2a. Database N flows'!U138</f>
        <v>-</v>
      </c>
      <c r="I137" s="40" t="str">
        <f>'2a. Database N flows'!T138</f>
        <v>Germany</v>
      </c>
      <c r="J137" s="40" t="str">
        <f t="shared" si="2"/>
        <v>AT.AT-AG.SM-Biological N2 fixation</v>
      </c>
    </row>
    <row r="138" spans="1:10" x14ac:dyDescent="0.25">
      <c r="A138" s="40" t="str">
        <f>'2a. Database N flows'!D139&amp;"."&amp;'2a. Database N flows'!E139</f>
        <v>AT.AT</v>
      </c>
      <c r="B138" s="40" t="str">
        <f>'2a. Database N flows'!G139&amp;"."&amp;'2a. Database N flows'!H139</f>
        <v>FS.FO</v>
      </c>
      <c r="C138" s="40" t="str">
        <f>'2a. Database N flows'!J139</f>
        <v>Deposition</v>
      </c>
      <c r="D138" s="40" t="str">
        <f>'2a. Database N flows'!M139</f>
        <v>OXN</v>
      </c>
      <c r="E138" s="40">
        <f>'2a. Database N flows'!N139</f>
        <v>1.25</v>
      </c>
      <c r="F138" s="178">
        <f>'2a. Database N flows'!P139</f>
        <v>2018</v>
      </c>
      <c r="G138" s="40" t="str">
        <f>'2a. Database N flows'!R139</f>
        <v>text</v>
      </c>
      <c r="H138" s="40" t="str">
        <f>'2a. Database N flows'!U139</f>
        <v>-</v>
      </c>
      <c r="I138" s="40" t="str">
        <f>'2a. Database N flows'!T139</f>
        <v>Germany</v>
      </c>
      <c r="J138" s="40" t="str">
        <f t="shared" si="2"/>
        <v>AT.AT-FS.FO-Deposition</v>
      </c>
    </row>
    <row r="139" spans="1:10" x14ac:dyDescent="0.25">
      <c r="A139" s="40" t="str">
        <f>'2a. Database N flows'!D140&amp;"."&amp;'2a. Database N flows'!E140</f>
        <v>AT.AT</v>
      </c>
      <c r="B139" s="40" t="str">
        <f>'2a. Database N flows'!G140&amp;"."&amp;'2a. Database N flows'!H140</f>
        <v>FS.FO</v>
      </c>
      <c r="C139" s="40" t="str">
        <f>'2a. Database N flows'!J140</f>
        <v>Deposition</v>
      </c>
      <c r="D139" s="40" t="str">
        <f>'2a. Database N flows'!M140</f>
        <v>RDN</v>
      </c>
      <c r="E139" s="40">
        <f>'2a. Database N flows'!N140</f>
        <v>1.25</v>
      </c>
      <c r="F139" s="178">
        <f>'2a. Database N flows'!P140</f>
        <v>2018</v>
      </c>
      <c r="G139" s="40" t="str">
        <f>'2a. Database N flows'!R140</f>
        <v>text</v>
      </c>
      <c r="H139" s="40" t="str">
        <f>'2a. Database N flows'!U140</f>
        <v>-</v>
      </c>
      <c r="I139" s="40" t="str">
        <f>'2a. Database N flows'!T140</f>
        <v>Germany</v>
      </c>
      <c r="J139" s="40" t="str">
        <f t="shared" si="2"/>
        <v>AT.AT-FS.FO-Deposition</v>
      </c>
    </row>
    <row r="140" spans="1:10" x14ac:dyDescent="0.25">
      <c r="A140" s="40" t="str">
        <f>'2a. Database N flows'!D141&amp;"."&amp;'2a. Database N flows'!E141</f>
        <v>AT.AT</v>
      </c>
      <c r="B140" s="40" t="str">
        <f>'2a. Database N flows'!G141&amp;"."&amp;'2a. Database N flows'!H141</f>
        <v>FS.FO</v>
      </c>
      <c r="C140" s="40" t="str">
        <f>'2a. Database N flows'!J141</f>
        <v>N2 fixation</v>
      </c>
      <c r="D140" s="40" t="str">
        <f>'2a. Database N flows'!M141</f>
        <v>N2</v>
      </c>
      <c r="E140" s="40">
        <f>'2a. Database N flows'!N141</f>
        <v>1.25</v>
      </c>
      <c r="F140" s="178">
        <f>'2a. Database N flows'!P141</f>
        <v>2018</v>
      </c>
      <c r="G140" s="40" t="str">
        <f>'2a. Database N flows'!R141</f>
        <v>text</v>
      </c>
      <c r="H140" s="40" t="str">
        <f>'2a. Database N flows'!U141</f>
        <v>-</v>
      </c>
      <c r="I140" s="40" t="str">
        <f>'2a. Database N flows'!T141</f>
        <v>Germany</v>
      </c>
      <c r="J140" s="40" t="str">
        <f t="shared" si="2"/>
        <v>AT.AT-FS.FO-N2 fixation</v>
      </c>
    </row>
    <row r="141" spans="1:10" x14ac:dyDescent="0.25">
      <c r="A141" s="40" t="str">
        <f>'2a. Database N flows'!D142&amp;"."&amp;'2a. Database N flows'!E142</f>
        <v>AT.AT</v>
      </c>
      <c r="B141" s="40" t="str">
        <f>'2a. Database N flows'!G142&amp;"."&amp;'2a. Database N flows'!H142</f>
        <v>FS.WL</v>
      </c>
      <c r="C141" s="40" t="str">
        <f>'2a. Database N flows'!J142</f>
        <v>Deposition</v>
      </c>
      <c r="D141" s="40" t="str">
        <f>'2a. Database N flows'!M142</f>
        <v>OXN</v>
      </c>
      <c r="E141" s="40">
        <f>'2a. Database N flows'!N142</f>
        <v>1.25</v>
      </c>
      <c r="F141" s="178">
        <f>'2a. Database N flows'!P142</f>
        <v>2018</v>
      </c>
      <c r="G141" s="40" t="str">
        <f>'2a. Database N flows'!R142</f>
        <v>text</v>
      </c>
      <c r="H141" s="40" t="str">
        <f>'2a. Database N flows'!U142</f>
        <v>-</v>
      </c>
      <c r="I141" s="40" t="str">
        <f>'2a. Database N flows'!T142</f>
        <v>Germany</v>
      </c>
      <c r="J141" s="40" t="str">
        <f t="shared" si="2"/>
        <v>AT.AT-FS.WL-Deposition</v>
      </c>
    </row>
    <row r="142" spans="1:10" x14ac:dyDescent="0.25">
      <c r="A142" s="40" t="str">
        <f>'2a. Database N flows'!D143&amp;"."&amp;'2a. Database N flows'!E143</f>
        <v>AT.AT</v>
      </c>
      <c r="B142" s="40" t="str">
        <f>'2a. Database N flows'!G143&amp;"."&amp;'2a. Database N flows'!H143</f>
        <v>FS.WL</v>
      </c>
      <c r="C142" s="40" t="str">
        <f>'2a. Database N flows'!J143</f>
        <v>Deposition</v>
      </c>
      <c r="D142" s="40" t="str">
        <f>'2a. Database N flows'!M143</f>
        <v>RDN</v>
      </c>
      <c r="E142" s="40">
        <f>'2a. Database N flows'!N143</f>
        <v>1.25</v>
      </c>
      <c r="F142" s="178">
        <f>'2a. Database N flows'!P143</f>
        <v>2018</v>
      </c>
      <c r="G142" s="40" t="str">
        <f>'2a. Database N flows'!R143</f>
        <v>text</v>
      </c>
      <c r="H142" s="40" t="str">
        <f>'2a. Database N flows'!U143</f>
        <v>-</v>
      </c>
      <c r="I142" s="40" t="str">
        <f>'2a. Database N flows'!T143</f>
        <v>Germany</v>
      </c>
      <c r="J142" s="40" t="str">
        <f t="shared" si="2"/>
        <v>AT.AT-FS.WL-Deposition</v>
      </c>
    </row>
    <row r="143" spans="1:10" x14ac:dyDescent="0.25">
      <c r="A143" s="40" t="str">
        <f>'2a. Database N flows'!D144&amp;"."&amp;'2a. Database N flows'!E144</f>
        <v>AT.AT</v>
      </c>
      <c r="B143" s="40" t="str">
        <f>'2a. Database N flows'!G144&amp;"."&amp;'2a. Database N flows'!H144</f>
        <v>FS.WL</v>
      </c>
      <c r="C143" s="40" t="str">
        <f>'2a. Database N flows'!J144</f>
        <v>N2 fixation</v>
      </c>
      <c r="D143" s="40" t="str">
        <f>'2a. Database N flows'!M144</f>
        <v>N2</v>
      </c>
      <c r="E143" s="40">
        <f>'2a. Database N flows'!N144</f>
        <v>1.25</v>
      </c>
      <c r="F143" s="178">
        <f>'2a. Database N flows'!P144</f>
        <v>2018</v>
      </c>
      <c r="G143" s="40" t="str">
        <f>'2a. Database N flows'!R144</f>
        <v>text</v>
      </c>
      <c r="H143" s="40" t="str">
        <f>'2a. Database N flows'!U144</f>
        <v>-</v>
      </c>
      <c r="I143" s="40" t="str">
        <f>'2a. Database N flows'!T144</f>
        <v>Germany</v>
      </c>
      <c r="J143" s="40" t="str">
        <f t="shared" si="2"/>
        <v>AT.AT-FS.WL-N2 fixation</v>
      </c>
    </row>
    <row r="144" spans="1:10" x14ac:dyDescent="0.25">
      <c r="A144" s="40" t="str">
        <f>'2a. Database N flows'!D145&amp;"."&amp;'2a. Database N flows'!E145</f>
        <v>AT.AT</v>
      </c>
      <c r="B144" s="40" t="str">
        <f>'2a. Database N flows'!G145&amp;"."&amp;'2a. Database N flows'!H145</f>
        <v>FS.OL</v>
      </c>
      <c r="C144" s="40" t="str">
        <f>'2a. Database N flows'!J145</f>
        <v>Deposition</v>
      </c>
      <c r="D144" s="40" t="str">
        <f>'2a. Database N flows'!M145</f>
        <v>OXN</v>
      </c>
      <c r="E144" s="40">
        <f>'2a. Database N flows'!N145</f>
        <v>1.25</v>
      </c>
      <c r="F144" s="178">
        <f>'2a. Database N flows'!P145</f>
        <v>2018</v>
      </c>
      <c r="G144" s="40" t="str">
        <f>'2a. Database N flows'!R145</f>
        <v>text</v>
      </c>
      <c r="H144" s="40" t="str">
        <f>'2a. Database N flows'!U145</f>
        <v>-</v>
      </c>
      <c r="I144" s="40" t="str">
        <f>'2a. Database N flows'!T145</f>
        <v>Germany</v>
      </c>
      <c r="J144" s="40" t="str">
        <f t="shared" si="2"/>
        <v>AT.AT-FS.OL-Deposition</v>
      </c>
    </row>
    <row r="145" spans="1:10" x14ac:dyDescent="0.25">
      <c r="A145" s="40" t="str">
        <f>'2a. Database N flows'!D146&amp;"."&amp;'2a. Database N flows'!E146</f>
        <v>AT.AT</v>
      </c>
      <c r="B145" s="40" t="str">
        <f>'2a. Database N flows'!G146&amp;"."&amp;'2a. Database N flows'!H146</f>
        <v>FS.OL</v>
      </c>
      <c r="C145" s="40" t="str">
        <f>'2a. Database N flows'!J146</f>
        <v>Deposition</v>
      </c>
      <c r="D145" s="40" t="str">
        <f>'2a. Database N flows'!M146</f>
        <v>RDN</v>
      </c>
      <c r="E145" s="40">
        <f>'2a. Database N flows'!N146</f>
        <v>1.25</v>
      </c>
      <c r="F145" s="178">
        <f>'2a. Database N flows'!P146</f>
        <v>2018</v>
      </c>
      <c r="G145" s="40" t="str">
        <f>'2a. Database N flows'!R146</f>
        <v>text</v>
      </c>
      <c r="H145" s="40" t="str">
        <f>'2a. Database N flows'!U146</f>
        <v>-</v>
      </c>
      <c r="I145" s="40" t="str">
        <f>'2a. Database N flows'!T146</f>
        <v>Germany</v>
      </c>
      <c r="J145" s="40" t="str">
        <f t="shared" si="2"/>
        <v>AT.AT-FS.OL-Deposition</v>
      </c>
    </row>
    <row r="146" spans="1:10" x14ac:dyDescent="0.25">
      <c r="A146" s="40" t="str">
        <f>'2a. Database N flows'!D147&amp;"."&amp;'2a. Database N flows'!E147</f>
        <v>AT.AT</v>
      </c>
      <c r="B146" s="40" t="str">
        <f>'2a. Database N flows'!G147&amp;"."&amp;'2a. Database N flows'!H147</f>
        <v>FS.OL</v>
      </c>
      <c r="C146" s="40" t="str">
        <f>'2a. Database N flows'!J147</f>
        <v>N2 fixation</v>
      </c>
      <c r="D146" s="40" t="str">
        <f>'2a. Database N flows'!M147</f>
        <v>N2</v>
      </c>
      <c r="E146" s="40">
        <f>'2a. Database N flows'!N147</f>
        <v>1.25</v>
      </c>
      <c r="F146" s="178">
        <f>'2a. Database N flows'!P147</f>
        <v>2018</v>
      </c>
      <c r="G146" s="40" t="str">
        <f>'2a. Database N flows'!R147</f>
        <v>text</v>
      </c>
      <c r="H146" s="40" t="str">
        <f>'2a. Database N flows'!U147</f>
        <v>-</v>
      </c>
      <c r="I146" s="40" t="str">
        <f>'2a. Database N flows'!T147</f>
        <v>Germany</v>
      </c>
      <c r="J146" s="40" t="str">
        <f t="shared" si="2"/>
        <v>AT.AT-FS.OL-N2 fixation</v>
      </c>
    </row>
    <row r="147" spans="1:10" x14ac:dyDescent="0.25">
      <c r="A147" s="40" t="str">
        <f>'2a. Database N flows'!D148&amp;"."&amp;'2a. Database N flows'!E148</f>
        <v>AT.AT</v>
      </c>
      <c r="B147" s="40" t="str">
        <f>'2a. Database N flows'!G148&amp;"."&amp;'2a. Database N flows'!H148</f>
        <v>HS.HS</v>
      </c>
      <c r="C147" s="40" t="str">
        <f>'2a. Database N flows'!J148</f>
        <v>Deposition</v>
      </c>
      <c r="D147" s="40" t="str">
        <f>'2a. Database N flows'!M148</f>
        <v>OXN</v>
      </c>
      <c r="E147" s="40">
        <f>'2a. Database N flows'!N148</f>
        <v>1.25</v>
      </c>
      <c r="F147" s="178">
        <f>'2a. Database N flows'!P148</f>
        <v>2018</v>
      </c>
      <c r="G147" s="40" t="str">
        <f>'2a. Database N flows'!R148</f>
        <v>text</v>
      </c>
      <c r="H147" s="40" t="str">
        <f>'2a. Database N flows'!U148</f>
        <v>-</v>
      </c>
      <c r="I147" s="40" t="str">
        <f>'2a. Database N flows'!T148</f>
        <v>Germany</v>
      </c>
      <c r="J147" s="40" t="str">
        <f t="shared" si="2"/>
        <v>AT.AT-HS.HS-Deposition</v>
      </c>
    </row>
    <row r="148" spans="1:10" x14ac:dyDescent="0.25">
      <c r="A148" s="40" t="str">
        <f>'2a. Database N flows'!D149&amp;"."&amp;'2a. Database N flows'!E149</f>
        <v>AT.AT</v>
      </c>
      <c r="B148" s="40" t="str">
        <f>'2a. Database N flows'!G149&amp;"."&amp;'2a. Database N flows'!H149</f>
        <v>HS.HS</v>
      </c>
      <c r="C148" s="40" t="str">
        <f>'2a. Database N flows'!J149</f>
        <v>Deposition</v>
      </c>
      <c r="D148" s="40" t="str">
        <f>'2a. Database N flows'!M149</f>
        <v>RDN</v>
      </c>
      <c r="E148" s="40">
        <f>'2a. Database N flows'!N149</f>
        <v>1.25</v>
      </c>
      <c r="F148" s="178">
        <f>'2a. Database N flows'!P149</f>
        <v>2018</v>
      </c>
      <c r="G148" s="40" t="str">
        <f>'2a. Database N flows'!R149</f>
        <v>text</v>
      </c>
      <c r="H148" s="40" t="str">
        <f>'2a. Database N flows'!U149</f>
        <v>-</v>
      </c>
      <c r="I148" s="40" t="str">
        <f>'2a. Database N flows'!T149</f>
        <v>Germany</v>
      </c>
      <c r="J148" s="40" t="str">
        <f t="shared" si="2"/>
        <v>AT.AT-HS.HS-Deposition</v>
      </c>
    </row>
    <row r="149" spans="1:10" x14ac:dyDescent="0.25">
      <c r="A149" s="40" t="str">
        <f>'2a. Database N flows'!D150&amp;"."&amp;'2a. Database N flows'!E150</f>
        <v>AT.AT</v>
      </c>
      <c r="B149" s="40" t="str">
        <f>'2a. Database N flows'!G150&amp;"."&amp;'2a. Database N flows'!H150</f>
        <v>HY.SW</v>
      </c>
      <c r="C149" s="40" t="str">
        <f>'2a. Database N flows'!J150</f>
        <v>Deposition</v>
      </c>
      <c r="D149" s="40" t="str">
        <f>'2a. Database N flows'!M150</f>
        <v>OXN</v>
      </c>
      <c r="E149" s="40">
        <f>'2a. Database N flows'!N150</f>
        <v>1.25</v>
      </c>
      <c r="F149" s="178">
        <f>'2a. Database N flows'!P150</f>
        <v>2018</v>
      </c>
      <c r="G149" s="40" t="str">
        <f>'2a. Database N flows'!R150</f>
        <v>text</v>
      </c>
      <c r="H149" s="40" t="str">
        <f>'2a. Database N flows'!U150</f>
        <v>-</v>
      </c>
      <c r="I149" s="40" t="str">
        <f>'2a. Database N flows'!T150</f>
        <v>Germany</v>
      </c>
      <c r="J149" s="40" t="str">
        <f t="shared" si="2"/>
        <v>AT.AT-HY.SW-Deposition</v>
      </c>
    </row>
    <row r="150" spans="1:10" x14ac:dyDescent="0.25">
      <c r="A150" s="40" t="str">
        <f>'2a. Database N flows'!D151&amp;"."&amp;'2a. Database N flows'!E151</f>
        <v>AT.AT</v>
      </c>
      <c r="B150" s="40" t="str">
        <f>'2a. Database N flows'!G151&amp;"."&amp;'2a. Database N flows'!H151</f>
        <v>HY.SW</v>
      </c>
      <c r="C150" s="40" t="str">
        <f>'2a. Database N flows'!J151</f>
        <v>Deposition</v>
      </c>
      <c r="D150" s="40" t="str">
        <f>'2a. Database N flows'!M151</f>
        <v>RDN</v>
      </c>
      <c r="E150" s="40">
        <f>'2a. Database N flows'!N151</f>
        <v>1.25</v>
      </c>
      <c r="F150" s="178">
        <f>'2a. Database N flows'!P151</f>
        <v>2018</v>
      </c>
      <c r="G150" s="40" t="str">
        <f>'2a. Database N flows'!R151</f>
        <v>text</v>
      </c>
      <c r="H150" s="40" t="str">
        <f>'2a. Database N flows'!U151</f>
        <v>-</v>
      </c>
      <c r="I150" s="40" t="str">
        <f>'2a. Database N flows'!T151</f>
        <v>Germany</v>
      </c>
      <c r="J150" s="40" t="str">
        <f t="shared" si="2"/>
        <v>AT.AT-HY.SW-Deposition</v>
      </c>
    </row>
    <row r="151" spans="1:10" x14ac:dyDescent="0.25">
      <c r="A151" s="40" t="str">
        <f>'2a. Database N flows'!D152&amp;"."&amp;'2a. Database N flows'!E152</f>
        <v>AT.AT</v>
      </c>
      <c r="B151" s="40" t="str">
        <f>'2a. Database N flows'!G152&amp;"."&amp;'2a. Database N flows'!H152</f>
        <v>HY.SW</v>
      </c>
      <c r="C151" s="40" t="str">
        <f>'2a. Database N flows'!J152</f>
        <v>N2 fixation</v>
      </c>
      <c r="D151" s="40" t="str">
        <f>'2a. Database N flows'!M152</f>
        <v>N2</v>
      </c>
      <c r="E151" s="40">
        <f>'2a. Database N flows'!N152</f>
        <v>1.25</v>
      </c>
      <c r="F151" s="178">
        <f>'2a. Database N flows'!P152</f>
        <v>2018</v>
      </c>
      <c r="G151" s="40" t="str">
        <f>'2a. Database N flows'!R152</f>
        <v>text</v>
      </c>
      <c r="H151" s="40" t="str">
        <f>'2a. Database N flows'!U152</f>
        <v>-</v>
      </c>
      <c r="I151" s="40" t="str">
        <f>'2a. Database N flows'!T152</f>
        <v>Germany</v>
      </c>
      <c r="J151" s="40" t="str">
        <f t="shared" si="2"/>
        <v>AT.AT-HY.SW-N2 fixation</v>
      </c>
    </row>
    <row r="152" spans="1:10" x14ac:dyDescent="0.25">
      <c r="A152" s="40" t="str">
        <f>'2a. Database N flows'!D153&amp;"."&amp;'2a. Database N flows'!E153</f>
        <v>AT.AT</v>
      </c>
      <c r="B152" s="40" t="str">
        <f>'2a. Database N flows'!G153&amp;"."&amp;'2a. Database N flows'!H153</f>
        <v>HY.CW</v>
      </c>
      <c r="C152" s="40" t="str">
        <f>'2a. Database N flows'!J153</f>
        <v>Deposition</v>
      </c>
      <c r="D152" s="40" t="str">
        <f>'2a. Database N flows'!M153</f>
        <v>OXN</v>
      </c>
      <c r="E152" s="40">
        <f>'2a. Database N flows'!N153</f>
        <v>1.25</v>
      </c>
      <c r="F152" s="178">
        <f>'2a. Database N flows'!P153</f>
        <v>2018</v>
      </c>
      <c r="G152" s="40" t="str">
        <f>'2a. Database N flows'!R153</f>
        <v>text</v>
      </c>
      <c r="H152" s="40" t="str">
        <f>'2a. Database N flows'!U153</f>
        <v>-</v>
      </c>
      <c r="I152" s="40" t="str">
        <f>'2a. Database N flows'!T153</f>
        <v>Germany</v>
      </c>
      <c r="J152" s="40" t="str">
        <f t="shared" si="2"/>
        <v>AT.AT-HY.CW-Deposition</v>
      </c>
    </row>
    <row r="153" spans="1:10" x14ac:dyDescent="0.25">
      <c r="A153" s="40" t="str">
        <f>'2a. Database N flows'!D154&amp;"."&amp;'2a. Database N flows'!E154</f>
        <v>AT.AT</v>
      </c>
      <c r="B153" s="40" t="str">
        <f>'2a. Database N flows'!G154&amp;"."&amp;'2a. Database N flows'!H154</f>
        <v>HY.CW</v>
      </c>
      <c r="C153" s="40" t="str">
        <f>'2a. Database N flows'!J154</f>
        <v>Deposition</v>
      </c>
      <c r="D153" s="40" t="str">
        <f>'2a. Database N flows'!M154</f>
        <v>RDN</v>
      </c>
      <c r="E153" s="40">
        <f>'2a. Database N flows'!N154</f>
        <v>1.25</v>
      </c>
      <c r="F153" s="178">
        <f>'2a. Database N flows'!P154</f>
        <v>2018</v>
      </c>
      <c r="G153" s="40" t="str">
        <f>'2a. Database N flows'!R154</f>
        <v>text</v>
      </c>
      <c r="H153" s="40" t="str">
        <f>'2a. Database N flows'!U154</f>
        <v>-</v>
      </c>
      <c r="I153" s="40" t="str">
        <f>'2a. Database N flows'!T154</f>
        <v>Germany</v>
      </c>
      <c r="J153" s="40" t="str">
        <f t="shared" si="2"/>
        <v>AT.AT-HY.CW-Deposition</v>
      </c>
    </row>
    <row r="154" spans="1:10" x14ac:dyDescent="0.25">
      <c r="A154" s="40" t="str">
        <f>'2a. Database N flows'!D155&amp;"."&amp;'2a. Database N flows'!E155</f>
        <v>AT.AT</v>
      </c>
      <c r="B154" s="40" t="str">
        <f>'2a. Database N flows'!G155&amp;"."&amp;'2a. Database N flows'!H155</f>
        <v>HY.CW</v>
      </c>
      <c r="C154" s="40" t="str">
        <f>'2a. Database N flows'!J155</f>
        <v>N2 fixation</v>
      </c>
      <c r="D154" s="40" t="str">
        <f>'2a. Database N flows'!M155</f>
        <v>N2</v>
      </c>
      <c r="E154" s="40">
        <f>'2a. Database N flows'!N155</f>
        <v>1.25</v>
      </c>
      <c r="F154" s="178">
        <f>'2a. Database N flows'!P155</f>
        <v>2018</v>
      </c>
      <c r="G154" s="40" t="str">
        <f>'2a. Database N flows'!R155</f>
        <v>text</v>
      </c>
      <c r="H154" s="40" t="str">
        <f>'2a. Database N flows'!U155</f>
        <v>-</v>
      </c>
      <c r="I154" s="40" t="str">
        <f>'2a. Database N flows'!T155</f>
        <v>Germany</v>
      </c>
      <c r="J154" s="40" t="str">
        <f t="shared" si="2"/>
        <v>AT.AT-HY.CW-N2 fixation</v>
      </c>
    </row>
    <row r="155" spans="1:10" x14ac:dyDescent="0.25">
      <c r="A155" s="40" t="str">
        <f>'2a. Database N flows'!D156&amp;"."&amp;'2a. Database N flows'!E156</f>
        <v>AT.AT</v>
      </c>
      <c r="B155" s="40" t="str">
        <f>'2a. Database N flows'!G156&amp;"."&amp;'2a. Database N flows'!H156</f>
        <v>RW.RW</v>
      </c>
      <c r="C155" s="40" t="str">
        <f>'2a. Database N flows'!J156</f>
        <v>Atmospheric outflow</v>
      </c>
      <c r="D155" s="40" t="str">
        <f>'2a. Database N flows'!M156</f>
        <v>RDN</v>
      </c>
      <c r="E155" s="40">
        <f>'2a. Database N flows'!N156</f>
        <v>1.25</v>
      </c>
      <c r="F155" s="178">
        <f>'2a. Database N flows'!P156</f>
        <v>2018</v>
      </c>
      <c r="G155" s="40" t="str">
        <f>'2a. Database N flows'!R156</f>
        <v>text</v>
      </c>
      <c r="H155" s="40" t="str">
        <f>'2a. Database N flows'!U156</f>
        <v>-</v>
      </c>
      <c r="I155" s="40" t="str">
        <f>'2a. Database N flows'!T156</f>
        <v>Germany</v>
      </c>
      <c r="J155" s="40" t="str">
        <f t="shared" si="2"/>
        <v>AT.AT-RW.RW-Atmospheric outflow</v>
      </c>
    </row>
    <row r="156" spans="1:10" x14ac:dyDescent="0.25">
      <c r="A156" s="40" t="str">
        <f>'2a. Database N flows'!D157&amp;"."&amp;'2a. Database N flows'!E157</f>
        <v>AT.AT</v>
      </c>
      <c r="B156" s="40" t="str">
        <f>'2a. Database N flows'!G157&amp;"."&amp;'2a. Database N flows'!H157</f>
        <v>RW.RW</v>
      </c>
      <c r="C156" s="40" t="str">
        <f>'2a. Database N flows'!J157</f>
        <v>Atmospheric outflow</v>
      </c>
      <c r="D156" s="40" t="str">
        <f>'2a. Database N flows'!M157</f>
        <v>OXN</v>
      </c>
      <c r="E156" s="40">
        <f>'2a. Database N flows'!N157</f>
        <v>1.25</v>
      </c>
      <c r="F156" s="178">
        <f>'2a. Database N flows'!P157</f>
        <v>2018</v>
      </c>
      <c r="G156" s="40" t="str">
        <f>'2a. Database N flows'!R157</f>
        <v>text</v>
      </c>
      <c r="H156" s="40" t="str">
        <f>'2a. Database N flows'!U157</f>
        <v>-</v>
      </c>
      <c r="I156" s="40" t="str">
        <f>'2a. Database N flows'!T157</f>
        <v>Germany</v>
      </c>
      <c r="J156" s="40" t="str">
        <f t="shared" si="2"/>
        <v>AT.AT-RW.RW-Atmospheric outflow</v>
      </c>
    </row>
    <row r="157" spans="1:10" x14ac:dyDescent="0.25">
      <c r="A157" s="40" t="str">
        <f>'2a. Database N flows'!D158&amp;"."&amp;'2a. Database N flows'!E158</f>
        <v>HY.GW</v>
      </c>
      <c r="B157" s="40" t="str">
        <f>'2a. Database N flows'!G158&amp;"."&amp;'2a. Database N flows'!H158</f>
        <v>AG.MM</v>
      </c>
      <c r="C157" s="40" t="str">
        <f>'2a. Database N flows'!J158</f>
        <v>Animal drinking water</v>
      </c>
      <c r="D157" s="40" t="str">
        <f>'2a. Database N flows'!M158</f>
        <v>Nmix</v>
      </c>
      <c r="E157" s="40">
        <f>'2a. Database N flows'!N158</f>
        <v>1.25</v>
      </c>
      <c r="F157" s="178">
        <f>'2a. Database N flows'!P158</f>
        <v>2018</v>
      </c>
      <c r="G157" s="40" t="str">
        <f>'2a. Database N flows'!R158</f>
        <v>text</v>
      </c>
      <c r="H157" s="40" t="str">
        <f>'2a. Database N flows'!U158</f>
        <v>useful output</v>
      </c>
      <c r="I157" s="40" t="str">
        <f>'2a. Database N flows'!T158</f>
        <v>Germany</v>
      </c>
      <c r="J157" s="40" t="str">
        <f t="shared" si="2"/>
        <v>HY.GW-AG.MM-Animal drinking water</v>
      </c>
    </row>
    <row r="158" spans="1:10" x14ac:dyDescent="0.25">
      <c r="A158" s="40" t="str">
        <f>'2a. Database N flows'!D159&amp;"."&amp;'2a. Database N flows'!E159</f>
        <v>HY.GW</v>
      </c>
      <c r="B158" s="40" t="str">
        <f>'2a. Database N flows'!G159&amp;"."&amp;'2a. Database N flows'!H159</f>
        <v>AG.SM</v>
      </c>
      <c r="C158" s="40" t="str">
        <f>'2a. Database N flows'!J159</f>
        <v>Irrigation</v>
      </c>
      <c r="D158" s="40" t="str">
        <f>'2a. Database N flows'!M159</f>
        <v>Nmix</v>
      </c>
      <c r="E158" s="40">
        <f>'2a. Database N flows'!N159</f>
        <v>1.25</v>
      </c>
      <c r="F158" s="178">
        <f>'2a. Database N flows'!P159</f>
        <v>2018</v>
      </c>
      <c r="G158" s="40" t="str">
        <f>'2a. Database N flows'!R159</f>
        <v>text</v>
      </c>
      <c r="H158" s="40" t="str">
        <f>'2a. Database N flows'!U159</f>
        <v>useful output</v>
      </c>
      <c r="I158" s="40" t="str">
        <f>'2a. Database N flows'!T159</f>
        <v>Germany</v>
      </c>
      <c r="J158" s="40" t="str">
        <f t="shared" si="2"/>
        <v>HY.GW-AG.SM-Irrigation</v>
      </c>
    </row>
    <row r="159" spans="1:10" x14ac:dyDescent="0.25">
      <c r="A159" s="40" t="str">
        <f>'2a. Database N flows'!D160&amp;"."&amp;'2a. Database N flows'!E160</f>
        <v>HY.GW</v>
      </c>
      <c r="B159" s="40" t="str">
        <f>'2a. Database N flows'!G160&amp;"."&amp;'2a. Database N flows'!H160</f>
        <v>HS.HS</v>
      </c>
      <c r="C159" s="40" t="str">
        <f>'2a. Database N flows'!J160</f>
        <v>Drinking water</v>
      </c>
      <c r="D159" s="40" t="str">
        <f>'2a. Database N flows'!M160</f>
        <v>Nmix</v>
      </c>
      <c r="E159" s="40">
        <f>'2a. Database N flows'!N160</f>
        <v>1.25</v>
      </c>
      <c r="F159" s="178">
        <f>'2a. Database N flows'!P160</f>
        <v>2018</v>
      </c>
      <c r="G159" s="40" t="str">
        <f>'2a. Database N flows'!R160</f>
        <v>text</v>
      </c>
      <c r="H159" s="40" t="str">
        <f>'2a. Database N flows'!U160</f>
        <v>useful output</v>
      </c>
      <c r="I159" s="40" t="str">
        <f>'2a. Database N flows'!T160</f>
        <v>Germany</v>
      </c>
      <c r="J159" s="40" t="str">
        <f t="shared" si="2"/>
        <v>HY.GW-HS.HS-Drinking water</v>
      </c>
    </row>
    <row r="160" spans="1:10" x14ac:dyDescent="0.25">
      <c r="A160" s="40" t="str">
        <f>'2a. Database N flows'!D161&amp;"."&amp;'2a. Database N flows'!E161</f>
        <v>HY.GW</v>
      </c>
      <c r="B160" s="40" t="str">
        <f>'2a. Database N flows'!G161&amp;"."&amp;'2a. Database N flows'!H161</f>
        <v>AT.AT</v>
      </c>
      <c r="C160" s="40" t="str">
        <f>'2a. Database N flows'!J161</f>
        <v>Emissions</v>
      </c>
      <c r="D160" s="40" t="str">
        <f>'2a. Database N flows'!M161</f>
        <v>N2</v>
      </c>
      <c r="E160" s="40">
        <f>'2a. Database N flows'!N161</f>
        <v>1.25</v>
      </c>
      <c r="F160" s="178">
        <f>'2a. Database N flows'!P161</f>
        <v>2018</v>
      </c>
      <c r="G160" s="40" t="str">
        <f>'2a. Database N flows'!R161</f>
        <v>text</v>
      </c>
      <c r="H160" s="40" t="str">
        <f>'2a. Database N flows'!U161</f>
        <v>N wasted</v>
      </c>
      <c r="I160" s="40" t="str">
        <f>'2a. Database N flows'!T161</f>
        <v>Germany</v>
      </c>
      <c r="J160" s="40" t="str">
        <f t="shared" si="2"/>
        <v>HY.GW-AT.AT-Emissions</v>
      </c>
    </row>
    <row r="161" spans="1:10" x14ac:dyDescent="0.25">
      <c r="A161" s="40" t="str">
        <f>'2a. Database N flows'!D162&amp;"."&amp;'2a. Database N flows'!E162</f>
        <v>HY.GW</v>
      </c>
      <c r="B161" s="40" t="str">
        <f>'2a. Database N flows'!G162&amp;"."&amp;'2a. Database N flows'!H162</f>
        <v>AT.AT</v>
      </c>
      <c r="C161" s="40" t="str">
        <f>'2a. Database N flows'!J162</f>
        <v>Emissions</v>
      </c>
      <c r="D161" s="40" t="str">
        <f>'2a. Database N flows'!M162</f>
        <v>N2O</v>
      </c>
      <c r="E161" s="40">
        <f>'2a. Database N flows'!N162</f>
        <v>1.25</v>
      </c>
      <c r="F161" s="178">
        <f>'2a. Database N flows'!P162</f>
        <v>2018</v>
      </c>
      <c r="G161" s="40" t="str">
        <f>'2a. Database N flows'!R162</f>
        <v>text</v>
      </c>
      <c r="H161" s="40" t="str">
        <f>'2a. Database N flows'!U162</f>
        <v>N wasted</v>
      </c>
      <c r="I161" s="40" t="str">
        <f>'2a. Database N flows'!T162</f>
        <v>Germany</v>
      </c>
      <c r="J161" s="40" t="str">
        <f t="shared" si="2"/>
        <v>HY.GW-AT.AT-Emissions</v>
      </c>
    </row>
    <row r="162" spans="1:10" x14ac:dyDescent="0.25">
      <c r="A162" s="40" t="str">
        <f>'2a. Database N flows'!D163&amp;"."&amp;'2a. Database N flows'!E163</f>
        <v>HY.GW</v>
      </c>
      <c r="B162" s="40" t="str">
        <f>'2a. Database N flows'!G163&amp;"."&amp;'2a. Database N flows'!H163</f>
        <v>AT.AT</v>
      </c>
      <c r="C162" s="40" t="str">
        <f>'2a. Database N flows'!J163</f>
        <v>Emissions</v>
      </c>
      <c r="D162" s="40" t="str">
        <f>'2a. Database N flows'!M163</f>
        <v>NOx</v>
      </c>
      <c r="E162" s="40">
        <f>'2a. Database N flows'!N163</f>
        <v>1.25</v>
      </c>
      <c r="F162" s="178">
        <f>'2a. Database N flows'!P163</f>
        <v>2018</v>
      </c>
      <c r="G162" s="40" t="str">
        <f>'2a. Database N flows'!R163</f>
        <v>text</v>
      </c>
      <c r="H162" s="40" t="str">
        <f>'2a. Database N flows'!U163</f>
        <v>N wasted</v>
      </c>
      <c r="I162" s="40" t="str">
        <f>'2a. Database N flows'!T163</f>
        <v>Germany</v>
      </c>
      <c r="J162" s="40" t="str">
        <f t="shared" si="2"/>
        <v>HY.GW-AT.AT-Emissions</v>
      </c>
    </row>
    <row r="163" spans="1:10" x14ac:dyDescent="0.25">
      <c r="A163" s="40" t="str">
        <f>'2a. Database N flows'!D164&amp;"."&amp;'2a. Database N flows'!E164</f>
        <v>HY.GW</v>
      </c>
      <c r="B163" s="40" t="str">
        <f>'2a. Database N flows'!G164&amp;"."&amp;'2a. Database N flows'!H164</f>
        <v>HY.CW</v>
      </c>
      <c r="C163" s="40" t="str">
        <f>'2a. Database N flows'!J164</f>
        <v>Inflow to coastal waters</v>
      </c>
      <c r="D163" s="40" t="str">
        <f>'2a. Database N flows'!M164</f>
        <v>Nmix</v>
      </c>
      <c r="E163" s="40">
        <f>'2a. Database N flows'!N164</f>
        <v>1.25</v>
      </c>
      <c r="F163" s="178">
        <f>'2a. Database N flows'!P164</f>
        <v>2018</v>
      </c>
      <c r="G163" s="40" t="str">
        <f>'2a. Database N flows'!R164</f>
        <v>text</v>
      </c>
      <c r="H163" s="40" t="str">
        <f>'2a. Database N flows'!U164</f>
        <v>-</v>
      </c>
      <c r="I163" s="40" t="str">
        <f>'2a. Database N flows'!T164</f>
        <v>Germany</v>
      </c>
      <c r="J163" s="40" t="str">
        <f t="shared" si="2"/>
        <v>HY.GW-HY.CW-Inflow to coastal waters</v>
      </c>
    </row>
    <row r="164" spans="1:10" x14ac:dyDescent="0.25">
      <c r="A164" s="40" t="str">
        <f>'2a. Database N flows'!D165&amp;"."&amp;'2a. Database N flows'!E165</f>
        <v>HY.GW</v>
      </c>
      <c r="B164" s="40" t="str">
        <f>'2a. Database N flows'!G165&amp;"."&amp;'2a. Database N flows'!H165</f>
        <v>HY.SW</v>
      </c>
      <c r="C164" s="40" t="str">
        <f>'2a. Database N flows'!J165</f>
        <v>Groundwater outflow</v>
      </c>
      <c r="D164" s="40" t="str">
        <f>'2a. Database N flows'!M165</f>
        <v>Nmix</v>
      </c>
      <c r="E164" s="40">
        <f>'2a. Database N flows'!N165</f>
        <v>1.25</v>
      </c>
      <c r="F164" s="178">
        <f>'2a. Database N flows'!P165</f>
        <v>2018</v>
      </c>
      <c r="G164" s="40" t="str">
        <f>'2a. Database N flows'!R165</f>
        <v>text</v>
      </c>
      <c r="H164" s="40" t="str">
        <f>'2a. Database N flows'!U165</f>
        <v>-</v>
      </c>
      <c r="I164" s="40" t="str">
        <f>'2a. Database N flows'!T165</f>
        <v>Germany</v>
      </c>
      <c r="J164" s="40" t="str">
        <f t="shared" si="2"/>
        <v>HY.GW-HY.SW-Groundwater outflow</v>
      </c>
    </row>
    <row r="165" spans="1:10" x14ac:dyDescent="0.25">
      <c r="A165" s="40" t="str">
        <f>'2a. Database N flows'!D166&amp;"."&amp;'2a. Database N flows'!E166</f>
        <v>HY.GW</v>
      </c>
      <c r="B165" s="40" t="str">
        <f>'2a. Database N flows'!G166&amp;"."&amp;'2a. Database N flows'!H166</f>
        <v>RW.RW</v>
      </c>
      <c r="C165" s="40" t="str">
        <f>'2a. Database N flows'!J166</f>
        <v>Export of groundwater</v>
      </c>
      <c r="D165" s="40" t="str">
        <f>'2a. Database N flows'!M166</f>
        <v>Nmix</v>
      </c>
      <c r="E165" s="40">
        <f>'2a. Database N flows'!N166</f>
        <v>1.25</v>
      </c>
      <c r="F165" s="178">
        <f>'2a. Database N flows'!P166</f>
        <v>2018</v>
      </c>
      <c r="G165" s="40" t="str">
        <f>'2a. Database N flows'!R166</f>
        <v>text</v>
      </c>
      <c r="H165" s="40" t="str">
        <f>'2a. Database N flows'!U166</f>
        <v>-</v>
      </c>
      <c r="I165" s="40" t="str">
        <f>'2a. Database N flows'!T166</f>
        <v>Germany</v>
      </c>
      <c r="J165" s="40" t="str">
        <f t="shared" si="2"/>
        <v>HY.GW-RW.RW-Export of groundwater</v>
      </c>
    </row>
    <row r="166" spans="1:10" x14ac:dyDescent="0.25">
      <c r="A166" s="40" t="str">
        <f>'2a. Database N flows'!D167&amp;"."&amp;'2a. Database N flows'!E167</f>
        <v>HY.SW</v>
      </c>
      <c r="B166" s="40" t="str">
        <f>'2a. Database N flows'!G167&amp;"."&amp;'2a. Database N flows'!H167</f>
        <v>MP.FP</v>
      </c>
      <c r="C166" s="40" t="str">
        <f>'2a. Database N flows'!J167</f>
        <v>Fish (wild catch)</v>
      </c>
      <c r="D166" s="40" t="str">
        <f>'2a. Database N flows'!M167</f>
        <v>Nmix</v>
      </c>
      <c r="E166" s="40">
        <f>'2a. Database N flows'!N167</f>
        <v>1.25</v>
      </c>
      <c r="F166" s="178">
        <f>'2a. Database N flows'!P167</f>
        <v>2018</v>
      </c>
      <c r="G166" s="40" t="str">
        <f>'2a. Database N flows'!R167</f>
        <v>text</v>
      </c>
      <c r="H166" s="40" t="str">
        <f>'2a. Database N flows'!U167</f>
        <v>useful output</v>
      </c>
      <c r="I166" s="40" t="str">
        <f>'2a. Database N flows'!T167</f>
        <v>Germany</v>
      </c>
      <c r="J166" s="40" t="str">
        <f t="shared" si="2"/>
        <v>HY.SW-MP.FP-Fish (wild catch)</v>
      </c>
    </row>
    <row r="167" spans="1:10" x14ac:dyDescent="0.25">
      <c r="A167" s="40" t="str">
        <f>'2a. Database N flows'!D168&amp;"."&amp;'2a. Database N flows'!E168</f>
        <v>HY.SW</v>
      </c>
      <c r="B167" s="40" t="str">
        <f>'2a. Database N flows'!G168&amp;"."&amp;'2a. Database N flows'!H168</f>
        <v>AG.BC</v>
      </c>
      <c r="C167" s="40" t="str">
        <f>'2a. Database N flows'!J168</f>
        <v>Biomass for energy production</v>
      </c>
      <c r="D167" s="40" t="str">
        <f>'2a. Database N flows'!M168</f>
        <v>Nmix</v>
      </c>
      <c r="E167" s="40">
        <f>'2a. Database N flows'!N168</f>
        <v>1.25</v>
      </c>
      <c r="F167" s="178">
        <f>'2a. Database N flows'!P168</f>
        <v>2018</v>
      </c>
      <c r="G167" s="40" t="str">
        <f>'2a. Database N flows'!R168</f>
        <v>text</v>
      </c>
      <c r="H167" s="40" t="str">
        <f>'2a. Database N flows'!U168</f>
        <v>useful output</v>
      </c>
      <c r="I167" s="40" t="str">
        <f>'2a. Database N flows'!T168</f>
        <v>Germany</v>
      </c>
      <c r="J167" s="40" t="str">
        <f t="shared" si="2"/>
        <v>HY.SW-AG.BC-Biomass for energy production</v>
      </c>
    </row>
    <row r="168" spans="1:10" x14ac:dyDescent="0.25">
      <c r="A168" s="40" t="str">
        <f>'2a. Database N flows'!D169&amp;"."&amp;'2a. Database N flows'!E169</f>
        <v>HY.SW</v>
      </c>
      <c r="B168" s="40" t="str">
        <f>'2a. Database N flows'!G169&amp;"."&amp;'2a. Database N flows'!H169</f>
        <v>AT.AT</v>
      </c>
      <c r="C168" s="40" t="str">
        <f>'2a. Database N flows'!J169</f>
        <v>Emissions</v>
      </c>
      <c r="D168" s="40" t="str">
        <f>'2a. Database N flows'!M169</f>
        <v>N2</v>
      </c>
      <c r="E168" s="40">
        <f>'2a. Database N flows'!N169</f>
        <v>1.25</v>
      </c>
      <c r="F168" s="178">
        <f>'2a. Database N flows'!P169</f>
        <v>2018</v>
      </c>
      <c r="G168" s="40" t="str">
        <f>'2a. Database N flows'!R169</f>
        <v>text</v>
      </c>
      <c r="H168" s="40" t="str">
        <f>'2a. Database N flows'!U169</f>
        <v>N wasted</v>
      </c>
      <c r="I168" s="40" t="str">
        <f>'2a. Database N flows'!T169</f>
        <v>Germany</v>
      </c>
      <c r="J168" s="40" t="str">
        <f t="shared" si="2"/>
        <v>HY.SW-AT.AT-Emissions</v>
      </c>
    </row>
    <row r="169" spans="1:10" x14ac:dyDescent="0.25">
      <c r="A169" s="40" t="str">
        <f>'2a. Database N flows'!D170&amp;"."&amp;'2a. Database N flows'!E170</f>
        <v>HY.SW</v>
      </c>
      <c r="B169" s="40" t="str">
        <f>'2a. Database N flows'!G170&amp;"."&amp;'2a. Database N flows'!H170</f>
        <v>AT.AT</v>
      </c>
      <c r="C169" s="40" t="str">
        <f>'2a. Database N flows'!J170</f>
        <v>Emissions</v>
      </c>
      <c r="D169" s="40" t="str">
        <f>'2a. Database N flows'!M170</f>
        <v>N2O</v>
      </c>
      <c r="E169" s="40">
        <f>'2a. Database N flows'!N170</f>
        <v>1.25</v>
      </c>
      <c r="F169" s="178">
        <f>'2a. Database N flows'!P170</f>
        <v>2018</v>
      </c>
      <c r="G169" s="40" t="str">
        <f>'2a. Database N flows'!R170</f>
        <v>text</v>
      </c>
      <c r="H169" s="40" t="str">
        <f>'2a. Database N flows'!U170</f>
        <v>N wasted</v>
      </c>
      <c r="I169" s="40" t="str">
        <f>'2a. Database N flows'!T170</f>
        <v>Germany</v>
      </c>
      <c r="J169" s="40" t="str">
        <f t="shared" si="2"/>
        <v>HY.SW-AT.AT-Emissions</v>
      </c>
    </row>
    <row r="170" spans="1:10" x14ac:dyDescent="0.25">
      <c r="A170" s="40" t="str">
        <f>'2a. Database N flows'!D171&amp;"."&amp;'2a. Database N flows'!E171</f>
        <v>HY.SW</v>
      </c>
      <c r="B170" s="40" t="str">
        <f>'2a. Database N flows'!G171&amp;"."&amp;'2a. Database N flows'!H171</f>
        <v>AT.AT</v>
      </c>
      <c r="C170" s="40" t="str">
        <f>'2a. Database N flows'!J171</f>
        <v>Emissions</v>
      </c>
      <c r="D170" s="40" t="str">
        <f>'2a. Database N flows'!M171</f>
        <v>NOx</v>
      </c>
      <c r="E170" s="40">
        <f>'2a. Database N flows'!N171</f>
        <v>1.25</v>
      </c>
      <c r="F170" s="178">
        <f>'2a. Database N flows'!P171</f>
        <v>2018</v>
      </c>
      <c r="G170" s="40" t="str">
        <f>'2a. Database N flows'!R171</f>
        <v>text</v>
      </c>
      <c r="H170" s="40" t="str">
        <f>'2a. Database N flows'!U171</f>
        <v>N wasted</v>
      </c>
      <c r="I170" s="40" t="str">
        <f>'2a. Database N flows'!T171</f>
        <v>Germany</v>
      </c>
      <c r="J170" s="40" t="str">
        <f t="shared" si="2"/>
        <v>HY.SW-AT.AT-Emissions</v>
      </c>
    </row>
    <row r="171" spans="1:10" x14ac:dyDescent="0.25">
      <c r="A171" s="40" t="str">
        <f>'2a. Database N flows'!D172&amp;"."&amp;'2a. Database N flows'!E172</f>
        <v>HY.SW</v>
      </c>
      <c r="B171" s="40" t="str">
        <f>'2a. Database N flows'!G172&amp;"."&amp;'2a. Database N flows'!H172</f>
        <v>HY.GW</v>
      </c>
      <c r="C171" s="40" t="str">
        <f>'2a. Database N flows'!J172</f>
        <v>Inflow to groundwater</v>
      </c>
      <c r="D171" s="40" t="str">
        <f>'2a. Database N flows'!M172</f>
        <v>Nmix</v>
      </c>
      <c r="E171" s="40">
        <f>'2a. Database N flows'!N172</f>
        <v>1.25</v>
      </c>
      <c r="F171" s="178">
        <f>'2a. Database N flows'!P172</f>
        <v>2018</v>
      </c>
      <c r="G171" s="40" t="str">
        <f>'2a. Database N flows'!R172</f>
        <v>text</v>
      </c>
      <c r="H171" s="40" t="str">
        <f>'2a. Database N flows'!U172</f>
        <v>-</v>
      </c>
      <c r="I171" s="40" t="str">
        <f>'2a. Database N flows'!T172</f>
        <v>Germany</v>
      </c>
      <c r="J171" s="40" t="str">
        <f t="shared" si="2"/>
        <v>HY.SW-HY.GW-Inflow to groundwater</v>
      </c>
    </row>
    <row r="172" spans="1:10" x14ac:dyDescent="0.25">
      <c r="A172" s="40" t="str">
        <f>'2a. Database N flows'!D173&amp;"."&amp;'2a. Database N flows'!E173</f>
        <v>HY.SW</v>
      </c>
      <c r="B172" s="40" t="str">
        <f>'2a. Database N flows'!G173&amp;"."&amp;'2a. Database N flows'!H173</f>
        <v>HY.CW</v>
      </c>
      <c r="C172" s="40" t="str">
        <f>'2a. Database N flows'!J173</f>
        <v>Inflow to coastal waters</v>
      </c>
      <c r="D172" s="40" t="str">
        <f>'2a. Database N flows'!M173</f>
        <v>Nmix</v>
      </c>
      <c r="E172" s="40">
        <f>'2a. Database N flows'!N173</f>
        <v>1.25</v>
      </c>
      <c r="F172" s="178">
        <f>'2a. Database N flows'!P173</f>
        <v>2018</v>
      </c>
      <c r="G172" s="40" t="str">
        <f>'2a. Database N flows'!R173</f>
        <v>text</v>
      </c>
      <c r="H172" s="40" t="str">
        <f>'2a. Database N flows'!U173</f>
        <v>-</v>
      </c>
      <c r="I172" s="40" t="str">
        <f>'2a. Database N flows'!T173</f>
        <v>Germany</v>
      </c>
      <c r="J172" s="40" t="str">
        <f t="shared" si="2"/>
        <v>HY.SW-HY.CW-Inflow to coastal waters</v>
      </c>
    </row>
    <row r="173" spans="1:10" x14ac:dyDescent="0.25">
      <c r="A173" s="40" t="str">
        <f>'2a. Database N flows'!D174&amp;"."&amp;'2a. Database N flows'!E174</f>
        <v>HY.SW</v>
      </c>
      <c r="B173" s="40" t="str">
        <f>'2a. Database N flows'!G174&amp;"."&amp;'2a. Database N flows'!H174</f>
        <v>RW.RW</v>
      </c>
      <c r="C173" s="40" t="str">
        <f>'2a. Database N flows'!J174</f>
        <v>Export of surface water</v>
      </c>
      <c r="D173" s="40" t="str">
        <f>'2a. Database N flows'!M174</f>
        <v>Nmix</v>
      </c>
      <c r="E173" s="40">
        <f>'2a. Database N flows'!N174</f>
        <v>1.25</v>
      </c>
      <c r="F173" s="178">
        <f>'2a. Database N flows'!P174</f>
        <v>2018</v>
      </c>
      <c r="G173" s="40" t="str">
        <f>'2a. Database N flows'!R174</f>
        <v>text</v>
      </c>
      <c r="H173" s="40" t="str">
        <f>'2a. Database N flows'!U174</f>
        <v>-</v>
      </c>
      <c r="I173" s="40" t="str">
        <f>'2a. Database N flows'!T174</f>
        <v>Germany</v>
      </c>
      <c r="J173" s="40" t="str">
        <f t="shared" si="2"/>
        <v>HY.SW-RW.RW-Export of surface water</v>
      </c>
    </row>
    <row r="174" spans="1:10" x14ac:dyDescent="0.25">
      <c r="A174" s="40" t="str">
        <f>'2a. Database N flows'!D175&amp;"."&amp;'2a. Database N flows'!E175</f>
        <v>HY.CW</v>
      </c>
      <c r="B174" s="40" t="str">
        <f>'2a. Database N flows'!G175&amp;"."&amp;'2a. Database N flows'!H175</f>
        <v>MP.FP</v>
      </c>
      <c r="C174" s="40" t="str">
        <f>'2a. Database N flows'!J175</f>
        <v>Shellfish</v>
      </c>
      <c r="D174" s="40" t="str">
        <f>'2a. Database N flows'!M175</f>
        <v>Nmix</v>
      </c>
      <c r="E174" s="40">
        <f>'2a. Database N flows'!N175</f>
        <v>1.25</v>
      </c>
      <c r="F174" s="178">
        <f>'2a. Database N flows'!P175</f>
        <v>2018</v>
      </c>
      <c r="G174" s="40" t="str">
        <f>'2a. Database N flows'!R175</f>
        <v>text</v>
      </c>
      <c r="H174" s="40" t="str">
        <f>'2a. Database N flows'!U175</f>
        <v>useful output</v>
      </c>
      <c r="I174" s="40" t="str">
        <f>'2a. Database N flows'!T175</f>
        <v>Germany</v>
      </c>
      <c r="J174" s="40" t="str">
        <f t="shared" si="2"/>
        <v>HY.CW-MP.FP-Shellfish</v>
      </c>
    </row>
    <row r="175" spans="1:10" x14ac:dyDescent="0.25">
      <c r="A175" s="40" t="str">
        <f>'2a. Database N flows'!D176&amp;"."&amp;'2a. Database N flows'!E176</f>
        <v>HY.CW</v>
      </c>
      <c r="B175" s="40" t="str">
        <f>'2a. Database N flows'!G176&amp;"."&amp;'2a. Database N flows'!H176</f>
        <v>AG.BC</v>
      </c>
      <c r="C175" s="40" t="str">
        <f>'2a. Database N flows'!J176</f>
        <v>Biomass for energy production</v>
      </c>
      <c r="D175" s="40" t="str">
        <f>'2a. Database N flows'!M176</f>
        <v>Nmix</v>
      </c>
      <c r="E175" s="40">
        <f>'2a. Database N flows'!N176</f>
        <v>1.25</v>
      </c>
      <c r="F175" s="178">
        <f>'2a. Database N flows'!P176</f>
        <v>2018</v>
      </c>
      <c r="G175" s="40" t="str">
        <f>'2a. Database N flows'!R176</f>
        <v>text</v>
      </c>
      <c r="H175" s="40" t="str">
        <f>'2a. Database N flows'!U176</f>
        <v>useful output</v>
      </c>
      <c r="I175" s="40" t="str">
        <f>'2a. Database N flows'!T176</f>
        <v>Germany</v>
      </c>
      <c r="J175" s="40" t="str">
        <f t="shared" si="2"/>
        <v>HY.CW-AG.BC-Biomass for energy production</v>
      </c>
    </row>
    <row r="176" spans="1:10" x14ac:dyDescent="0.25">
      <c r="A176" s="40" t="str">
        <f>'2a. Database N flows'!D177&amp;"."&amp;'2a. Database N flows'!E177</f>
        <v>HY.CW</v>
      </c>
      <c r="B176" s="40" t="str">
        <f>'2a. Database N flows'!G177&amp;"."&amp;'2a. Database N flows'!H177</f>
        <v>AT.AT</v>
      </c>
      <c r="C176" s="40" t="str">
        <f>'2a. Database N flows'!J177</f>
        <v>Emissions</v>
      </c>
      <c r="D176" s="40" t="str">
        <f>'2a. Database N flows'!M177</f>
        <v>N2</v>
      </c>
      <c r="E176" s="40">
        <f>'2a. Database N flows'!N177</f>
        <v>1.25</v>
      </c>
      <c r="F176" s="178">
        <f>'2a. Database N flows'!P177</f>
        <v>2018</v>
      </c>
      <c r="G176" s="40" t="str">
        <f>'2a. Database N flows'!R177</f>
        <v>text</v>
      </c>
      <c r="H176" s="40" t="str">
        <f>'2a. Database N flows'!U177</f>
        <v>N wasted</v>
      </c>
      <c r="I176" s="40" t="str">
        <f>'2a. Database N flows'!T177</f>
        <v>Germany</v>
      </c>
      <c r="J176" s="40" t="str">
        <f t="shared" si="2"/>
        <v>HY.CW-AT.AT-Emissions</v>
      </c>
    </row>
    <row r="177" spans="1:10" x14ac:dyDescent="0.25">
      <c r="A177" s="40" t="str">
        <f>'2a. Database N flows'!D178&amp;"."&amp;'2a. Database N flows'!E178</f>
        <v>HY.CW</v>
      </c>
      <c r="B177" s="40" t="str">
        <f>'2a. Database N flows'!G178&amp;"."&amp;'2a. Database N flows'!H178</f>
        <v>AT.AT</v>
      </c>
      <c r="C177" s="40" t="str">
        <f>'2a. Database N flows'!J178</f>
        <v>Emissions</v>
      </c>
      <c r="D177" s="40" t="str">
        <f>'2a. Database N flows'!M178</f>
        <v>N2O</v>
      </c>
      <c r="E177" s="40">
        <f>'2a. Database N flows'!N178</f>
        <v>1.25</v>
      </c>
      <c r="F177" s="178">
        <f>'2a. Database N flows'!P178</f>
        <v>2018</v>
      </c>
      <c r="G177" s="40" t="str">
        <f>'2a. Database N flows'!R178</f>
        <v>text</v>
      </c>
      <c r="H177" s="40" t="str">
        <f>'2a. Database N flows'!U178</f>
        <v>N wasted</v>
      </c>
      <c r="I177" s="40" t="str">
        <f>'2a. Database N flows'!T178</f>
        <v>Germany</v>
      </c>
      <c r="J177" s="40" t="str">
        <f t="shared" si="2"/>
        <v>HY.CW-AT.AT-Emissions</v>
      </c>
    </row>
    <row r="178" spans="1:10" x14ac:dyDescent="0.25">
      <c r="A178" s="40" t="str">
        <f>'2a. Database N flows'!D179&amp;"."&amp;'2a. Database N flows'!E179</f>
        <v>HY.CW</v>
      </c>
      <c r="B178" s="40" t="str">
        <f>'2a. Database N flows'!G179&amp;"."&amp;'2a. Database N flows'!H179</f>
        <v>AT.AT</v>
      </c>
      <c r="C178" s="40" t="str">
        <f>'2a. Database N flows'!J179</f>
        <v>Emissions</v>
      </c>
      <c r="D178" s="40" t="str">
        <f>'2a. Database N flows'!M179</f>
        <v>NOx</v>
      </c>
      <c r="E178" s="40">
        <f>'2a. Database N flows'!N179</f>
        <v>1.25</v>
      </c>
      <c r="F178" s="178">
        <f>'2a. Database N flows'!P179</f>
        <v>2018</v>
      </c>
      <c r="G178" s="40" t="str">
        <f>'2a. Database N flows'!R179</f>
        <v>text</v>
      </c>
      <c r="H178" s="40" t="str">
        <f>'2a. Database N flows'!U179</f>
        <v>N wasted</v>
      </c>
      <c r="I178" s="40" t="str">
        <f>'2a. Database N flows'!T179</f>
        <v>Germany</v>
      </c>
      <c r="J178" s="40" t="str">
        <f t="shared" si="2"/>
        <v>HY.CW-AT.AT-Emissions</v>
      </c>
    </row>
    <row r="179" spans="1:10" x14ac:dyDescent="0.25">
      <c r="A179" s="40" t="str">
        <f>'2a. Database N flows'!D180&amp;"."&amp;'2a. Database N flows'!E180</f>
        <v>HY.AC</v>
      </c>
      <c r="B179" s="40" t="str">
        <f>'2a. Database N flows'!G180&amp;"."&amp;'2a. Database N flows'!H180</f>
        <v>MP.FP</v>
      </c>
      <c r="C179" s="40" t="str">
        <f>'2a. Database N flows'!J180</f>
        <v>Coastal fish and seafood</v>
      </c>
      <c r="D179" s="40" t="str">
        <f>'2a. Database N flows'!M180</f>
        <v>Nmix</v>
      </c>
      <c r="E179" s="40">
        <f>'2a. Database N flows'!N180</f>
        <v>1.25</v>
      </c>
      <c r="F179" s="178">
        <f>'2a. Database N flows'!P180</f>
        <v>2018</v>
      </c>
      <c r="G179" s="40" t="str">
        <f>'2a. Database N flows'!R180</f>
        <v>text</v>
      </c>
      <c r="H179" s="40" t="str">
        <f>'2a. Database N flows'!U180</f>
        <v>useful output</v>
      </c>
      <c r="I179" s="40" t="str">
        <f>'2a. Database N flows'!T180</f>
        <v>Germany</v>
      </c>
      <c r="J179" s="40" t="str">
        <f t="shared" si="2"/>
        <v>HY.AC-MP.FP-Coastal fish and seafood</v>
      </c>
    </row>
    <row r="180" spans="1:10" x14ac:dyDescent="0.25">
      <c r="A180" s="40" t="str">
        <f>'2a. Database N flows'!D181&amp;"."&amp;'2a. Database N flows'!E181</f>
        <v>HY.AC</v>
      </c>
      <c r="B180" s="40" t="str">
        <f>'2a. Database N flows'!G181&amp;"."&amp;'2a. Database N flows'!H181</f>
        <v>MP.FP</v>
      </c>
      <c r="C180" s="40" t="str">
        <f>'2a. Database N flows'!J181</f>
        <v>Freshwater fish and seafood</v>
      </c>
      <c r="D180" s="40" t="str">
        <f>'2a. Database N flows'!M181</f>
        <v>Nmix</v>
      </c>
      <c r="E180" s="40">
        <f>'2a. Database N flows'!N181</f>
        <v>1.25</v>
      </c>
      <c r="F180" s="178">
        <f>'2a. Database N flows'!P181</f>
        <v>2018</v>
      </c>
      <c r="G180" s="40" t="str">
        <f>'2a. Database N flows'!R181</f>
        <v>text</v>
      </c>
      <c r="H180" s="40" t="str">
        <f>'2a. Database N flows'!U181</f>
        <v>useful output</v>
      </c>
      <c r="I180" s="40" t="str">
        <f>'2a. Database N flows'!T181</f>
        <v>Germany</v>
      </c>
      <c r="J180" s="40" t="str">
        <f t="shared" si="2"/>
        <v>HY.AC-MP.FP-Freshwater fish and seafood</v>
      </c>
    </row>
    <row r="181" spans="1:10" x14ac:dyDescent="0.25">
      <c r="A181" s="40" t="str">
        <f>'2a. Database N flows'!D182&amp;"."&amp;'2a. Database N flows'!E182</f>
        <v>HY.AC</v>
      </c>
      <c r="B181" s="40" t="str">
        <f>'2a. Database N flows'!G182&amp;"."&amp;'2a. Database N flows'!H182</f>
        <v>AT.AT</v>
      </c>
      <c r="C181" s="40" t="str">
        <f>'2a. Database N flows'!J182</f>
        <v>Emissions</v>
      </c>
      <c r="D181" s="40" t="str">
        <f>'2a. Database N flows'!M182</f>
        <v>NH3</v>
      </c>
      <c r="E181" s="40">
        <f>'2a. Database N flows'!N182</f>
        <v>1.25</v>
      </c>
      <c r="F181" s="178">
        <f>'2a. Database N flows'!P182</f>
        <v>2018</v>
      </c>
      <c r="G181" s="40" t="str">
        <f>'2a. Database N flows'!R182</f>
        <v>text</v>
      </c>
      <c r="H181" s="40" t="str">
        <f>'2a. Database N flows'!U182</f>
        <v>N wasted</v>
      </c>
      <c r="I181" s="40" t="str">
        <f>'2a. Database N flows'!T182</f>
        <v>Germany</v>
      </c>
      <c r="J181" s="40" t="str">
        <f t="shared" si="2"/>
        <v>HY.AC-AT.AT-Emissions</v>
      </c>
    </row>
    <row r="182" spans="1:10" x14ac:dyDescent="0.25">
      <c r="A182" s="40" t="str">
        <f>'2a. Database N flows'!D183&amp;"."&amp;'2a. Database N flows'!E183</f>
        <v>HY.AC</v>
      </c>
      <c r="B182" s="40" t="str">
        <f>'2a. Database N flows'!G183&amp;"."&amp;'2a. Database N flows'!H183</f>
        <v>HY.CW</v>
      </c>
      <c r="C182" s="40" t="str">
        <f>'2a. Database N flows'!J183</f>
        <v>Waste feed</v>
      </c>
      <c r="D182" s="40" t="str">
        <f>'2a. Database N flows'!M183</f>
        <v>Nmix</v>
      </c>
      <c r="E182" s="40">
        <f>'2a. Database N flows'!N183</f>
        <v>1.25</v>
      </c>
      <c r="F182" s="178">
        <f>'2a. Database N flows'!P183</f>
        <v>2018</v>
      </c>
      <c r="G182" s="40" t="str">
        <f>'2a. Database N flows'!R183</f>
        <v>text</v>
      </c>
      <c r="H182" s="40" t="str">
        <f>'2a. Database N flows'!U183</f>
        <v>N wasted</v>
      </c>
      <c r="I182" s="40" t="str">
        <f>'2a. Database N flows'!T183</f>
        <v>Germany</v>
      </c>
      <c r="J182" s="40" t="str">
        <f t="shared" si="2"/>
        <v>HY.AC-HY.CW-Waste feed</v>
      </c>
    </row>
    <row r="183" spans="1:10" x14ac:dyDescent="0.25">
      <c r="A183" s="40" t="str">
        <f>'2a. Database N flows'!D184&amp;"."&amp;'2a. Database N flows'!E184</f>
        <v>HY.AC</v>
      </c>
      <c r="B183" s="40" t="str">
        <f>'2a. Database N flows'!G184&amp;"."&amp;'2a. Database N flows'!H184</f>
        <v>HY.CW</v>
      </c>
      <c r="C183" s="40" t="str">
        <f>'2a. Database N flows'!J184</f>
        <v>Excretia</v>
      </c>
      <c r="D183" s="40" t="str">
        <f>'2a. Database N flows'!M184</f>
        <v>Nmix</v>
      </c>
      <c r="E183" s="40">
        <f>'2a. Database N flows'!N184</f>
        <v>1.25</v>
      </c>
      <c r="F183" s="178">
        <f>'2a. Database N flows'!P184</f>
        <v>2018</v>
      </c>
      <c r="G183" s="40" t="str">
        <f>'2a. Database N flows'!R184</f>
        <v>text</v>
      </c>
      <c r="H183" s="40" t="str">
        <f>'2a. Database N flows'!U184</f>
        <v>N wasted</v>
      </c>
      <c r="I183" s="40" t="str">
        <f>'2a. Database N flows'!T184</f>
        <v>Germany</v>
      </c>
      <c r="J183" s="40" t="str">
        <f t="shared" si="2"/>
        <v>HY.AC-HY.CW-Excretia</v>
      </c>
    </row>
    <row r="184" spans="1:10" x14ac:dyDescent="0.25">
      <c r="A184" s="40" t="str">
        <f>'2a. Database N flows'!D185&amp;"."&amp;'2a. Database N flows'!E185</f>
        <v>HY.AC</v>
      </c>
      <c r="B184" s="40" t="str">
        <f>'2a. Database N flows'!G185&amp;"."&amp;'2a. Database N flows'!H185</f>
        <v>HY.SW</v>
      </c>
      <c r="C184" s="40" t="str">
        <f>'2a. Database N flows'!J185</f>
        <v>Waste feed</v>
      </c>
      <c r="D184" s="40" t="str">
        <f>'2a. Database N flows'!M185</f>
        <v>Nmix</v>
      </c>
      <c r="E184" s="40">
        <f>'2a. Database N flows'!N185</f>
        <v>1.25</v>
      </c>
      <c r="F184" s="178">
        <f>'2a. Database N flows'!P185</f>
        <v>2018</v>
      </c>
      <c r="G184" s="40" t="str">
        <f>'2a. Database N flows'!R185</f>
        <v>text</v>
      </c>
      <c r="H184" s="40" t="str">
        <f>'2a. Database N flows'!U185</f>
        <v>N wasted</v>
      </c>
      <c r="I184" s="40" t="str">
        <f>'2a. Database N flows'!T185</f>
        <v>Germany</v>
      </c>
      <c r="J184" s="40" t="str">
        <f t="shared" si="2"/>
        <v>HY.AC-HY.SW-Waste feed</v>
      </c>
    </row>
    <row r="185" spans="1:10" x14ac:dyDescent="0.25">
      <c r="A185" s="40" t="str">
        <f>'2a. Database N flows'!D186&amp;"."&amp;'2a. Database N flows'!E186</f>
        <v>HY.AC</v>
      </c>
      <c r="B185" s="40" t="str">
        <f>'2a. Database N flows'!G186&amp;"."&amp;'2a. Database N flows'!H186</f>
        <v>HY.SW</v>
      </c>
      <c r="C185" s="40" t="str">
        <f>'2a. Database N flows'!J186</f>
        <v>Excretia</v>
      </c>
      <c r="D185" s="40" t="str">
        <f>'2a. Database N flows'!M186</f>
        <v>Nmix</v>
      </c>
      <c r="E185" s="40">
        <f>'2a. Database N flows'!N186</f>
        <v>1.25</v>
      </c>
      <c r="F185" s="178">
        <f>'2a. Database N flows'!P186</f>
        <v>2018</v>
      </c>
      <c r="G185" s="40" t="str">
        <f>'2a. Database N flows'!R186</f>
        <v>text</v>
      </c>
      <c r="H185" s="40" t="str">
        <f>'2a. Database N flows'!U186</f>
        <v>N wasted</v>
      </c>
      <c r="I185" s="40" t="str">
        <f>'2a. Database N flows'!T186</f>
        <v>Germany</v>
      </c>
      <c r="J185" s="40" t="str">
        <f t="shared" si="2"/>
        <v>HY.AC-HY.SW-Excretia</v>
      </c>
    </row>
    <row r="186" spans="1:10" x14ac:dyDescent="0.25">
      <c r="A186" s="40" t="str">
        <f>'2a. Database N flows'!D187&amp;"."&amp;'2a. Database N flows'!E187</f>
        <v>RW.RW</v>
      </c>
      <c r="B186" s="40" t="str">
        <f>'2a. Database N flows'!G187&amp;"."&amp;'2a. Database N flows'!H187</f>
        <v>EF.EC</v>
      </c>
      <c r="C186" s="40" t="str">
        <f>'2a. Database N flows'!J187</f>
        <v>Fuel import</v>
      </c>
      <c r="D186" s="40" t="str">
        <f>'2a. Database N flows'!M187</f>
        <v>Nmix</v>
      </c>
      <c r="E186" s="40">
        <f>'2a. Database N flows'!N187</f>
        <v>1.25</v>
      </c>
      <c r="F186" s="178">
        <f>'2a. Database N flows'!P187</f>
        <v>2018</v>
      </c>
      <c r="G186" s="40" t="str">
        <f>'2a. Database N flows'!R187</f>
        <v>text</v>
      </c>
      <c r="H186" s="40" t="str">
        <f>'2a. Database N flows'!U187</f>
        <v>import</v>
      </c>
      <c r="I186" s="40" t="str">
        <f>'2a. Database N flows'!T187</f>
        <v>Germany</v>
      </c>
      <c r="J186" s="40" t="str">
        <f t="shared" si="2"/>
        <v>RW.RW-EF.EC-Fuel import</v>
      </c>
    </row>
    <row r="187" spans="1:10" x14ac:dyDescent="0.25">
      <c r="A187" s="40" t="str">
        <f>'2a. Database N flows'!D188&amp;"."&amp;'2a. Database N flows'!E188</f>
        <v>RW.RW</v>
      </c>
      <c r="B187" s="40" t="str">
        <f>'2a. Database N flows'!G188&amp;"."&amp;'2a. Database N flows'!H188</f>
        <v>EF.TR</v>
      </c>
      <c r="C187" s="40" t="str">
        <f>'2a. Database N flows'!J188</f>
        <v>Import of transport fuel</v>
      </c>
      <c r="D187" s="40" t="str">
        <f>'2a. Database N flows'!M188</f>
        <v>Nmix</v>
      </c>
      <c r="E187" s="40">
        <f>'2a. Database N flows'!N188</f>
        <v>1.25</v>
      </c>
      <c r="F187" s="178">
        <f>'2a. Database N flows'!P188</f>
        <v>2018</v>
      </c>
      <c r="G187" s="40" t="str">
        <f>'2a. Database N flows'!R188</f>
        <v>text</v>
      </c>
      <c r="H187" s="40" t="str">
        <f>'2a. Database N flows'!U188</f>
        <v>import</v>
      </c>
      <c r="I187" s="40" t="str">
        <f>'2a. Database N flows'!T188</f>
        <v>Germany</v>
      </c>
      <c r="J187" s="40" t="str">
        <f t="shared" si="2"/>
        <v>RW.RW-EF.TR-Import of transport fuel</v>
      </c>
    </row>
    <row r="188" spans="1:10" x14ac:dyDescent="0.25">
      <c r="A188" s="40" t="str">
        <f>'2a. Database N flows'!D189&amp;"."&amp;'2a. Database N flows'!E189</f>
        <v>RW.RW</v>
      </c>
      <c r="B188" s="40" t="str">
        <f>'2a. Database N flows'!G189&amp;"."&amp;'2a. Database N flows'!H189</f>
        <v>MP.FP</v>
      </c>
      <c r="C188" s="40" t="str">
        <f>'2a. Database N flows'!J189</f>
        <v>Sea fish (landings)</v>
      </c>
      <c r="D188" s="40" t="str">
        <f>'2a. Database N flows'!M189</f>
        <v>Nmix</v>
      </c>
      <c r="E188" s="40">
        <f>'2a. Database N flows'!N189</f>
        <v>1.25</v>
      </c>
      <c r="F188" s="178">
        <f>'2a. Database N flows'!P189</f>
        <v>2018</v>
      </c>
      <c r="G188" s="40" t="str">
        <f>'2a. Database N flows'!R189</f>
        <v>text</v>
      </c>
      <c r="H188" s="40" t="str">
        <f>'2a. Database N flows'!U189</f>
        <v>import</v>
      </c>
      <c r="I188" s="40" t="str">
        <f>'2a. Database N flows'!T189</f>
        <v>Germany</v>
      </c>
      <c r="J188" s="40" t="str">
        <f t="shared" si="2"/>
        <v>RW.RW-MP.FP-Sea fish (landings)</v>
      </c>
    </row>
    <row r="189" spans="1:10" x14ac:dyDescent="0.25">
      <c r="A189" s="40" t="str">
        <f>'2a. Database N flows'!D190&amp;"."&amp;'2a. Database N flows'!E190</f>
        <v>RW.RW</v>
      </c>
      <c r="B189" s="40" t="str">
        <f>'2a. Database N flows'!G190&amp;"."&amp;'2a. Database N flows'!H190</f>
        <v>MP.FP</v>
      </c>
      <c r="C189" s="40" t="str">
        <f>'2a. Database N flows'!J190</f>
        <v>Food import</v>
      </c>
      <c r="D189" s="40" t="str">
        <f>'2a. Database N flows'!M190</f>
        <v>Nmix</v>
      </c>
      <c r="E189" s="40">
        <f>'2a. Database N flows'!N190</f>
        <v>1.25</v>
      </c>
      <c r="F189" s="178">
        <f>'2a. Database N flows'!P190</f>
        <v>2018</v>
      </c>
      <c r="G189" s="40" t="str">
        <f>'2a. Database N flows'!R190</f>
        <v>text</v>
      </c>
      <c r="H189" s="40" t="str">
        <f>'2a. Database N flows'!U190</f>
        <v>import</v>
      </c>
      <c r="I189" s="40" t="str">
        <f>'2a. Database N flows'!T190</f>
        <v>Germany</v>
      </c>
      <c r="J189" s="40" t="str">
        <f t="shared" si="2"/>
        <v>RW.RW-MP.FP-Food import</v>
      </c>
    </row>
    <row r="190" spans="1:10" x14ac:dyDescent="0.25">
      <c r="A190" s="40" t="str">
        <f>'2a. Database N flows'!D191&amp;"."&amp;'2a. Database N flows'!E191</f>
        <v>RW.RW</v>
      </c>
      <c r="B190" s="40" t="str">
        <f>'2a. Database N flows'!G191&amp;"."&amp;'2a. Database N flows'!H191</f>
        <v>MP.OP</v>
      </c>
      <c r="C190" s="40" t="str">
        <f>'2a. Database N flows'!J191</f>
        <v xml:space="preserve">Other goods import </v>
      </c>
      <c r="D190" s="40" t="str">
        <f>'2a. Database N flows'!M191</f>
        <v>Nmix</v>
      </c>
      <c r="E190" s="40">
        <f>'2a. Database N flows'!N191</f>
        <v>1.25</v>
      </c>
      <c r="F190" s="178">
        <f>'2a. Database N flows'!P191</f>
        <v>2018</v>
      </c>
      <c r="G190" s="40" t="str">
        <f>'2a. Database N flows'!R191</f>
        <v>text</v>
      </c>
      <c r="H190" s="40" t="str">
        <f>'2a. Database N flows'!U191</f>
        <v>import</v>
      </c>
      <c r="I190" s="40" t="str">
        <f>'2a. Database N flows'!T191</f>
        <v>Germany</v>
      </c>
      <c r="J190" s="40" t="str">
        <f t="shared" si="2"/>
        <v xml:space="preserve">RW.RW-MP.OP-Other goods import </v>
      </c>
    </row>
    <row r="191" spans="1:10" x14ac:dyDescent="0.25">
      <c r="A191" s="40" t="str">
        <f>'2a. Database N flows'!D192&amp;"."&amp;'2a. Database N flows'!E192</f>
        <v>RW.RW</v>
      </c>
      <c r="B191" s="40" t="str">
        <f>'2a. Database N flows'!G192&amp;"."&amp;'2a. Database N flows'!H192</f>
        <v>AG.MM</v>
      </c>
      <c r="C191" s="40" t="str">
        <f>'2a. Database N flows'!J192</f>
        <v>Animal feed import</v>
      </c>
      <c r="D191" s="40" t="str">
        <f>'2a. Database N flows'!M192</f>
        <v>Nmix</v>
      </c>
      <c r="E191" s="40">
        <f>'2a. Database N flows'!N192</f>
        <v>1.25</v>
      </c>
      <c r="F191" s="178">
        <f>'2a. Database N flows'!P192</f>
        <v>2018</v>
      </c>
      <c r="G191" s="40" t="str">
        <f>'2a. Database N flows'!R192</f>
        <v>text</v>
      </c>
      <c r="H191" s="40" t="str">
        <f>'2a. Database N flows'!U192</f>
        <v>import</v>
      </c>
      <c r="I191" s="40" t="str">
        <f>'2a. Database N flows'!T192</f>
        <v>Germany</v>
      </c>
      <c r="J191" s="40" t="str">
        <f t="shared" si="2"/>
        <v>RW.RW-AG.MM-Animal feed import</v>
      </c>
    </row>
    <row r="192" spans="1:10" x14ac:dyDescent="0.25">
      <c r="A192" s="40" t="str">
        <f>'2a. Database N flows'!D193&amp;"."&amp;'2a. Database N flows'!E193</f>
        <v>RW.RW</v>
      </c>
      <c r="B192" s="40" t="str">
        <f>'2a. Database N flows'!G193&amp;"."&amp;'2a. Database N flows'!H193</f>
        <v>AG.MM</v>
      </c>
      <c r="C192" s="40" t="str">
        <f>'2a. Database N flows'!J193</f>
        <v>Live animal import</v>
      </c>
      <c r="D192" s="40" t="str">
        <f>'2a. Database N flows'!M193</f>
        <v>Nmix</v>
      </c>
      <c r="E192" s="40">
        <f>'2a. Database N flows'!N193</f>
        <v>1.25</v>
      </c>
      <c r="F192" s="178">
        <f>'2a. Database N flows'!P193</f>
        <v>2018</v>
      </c>
      <c r="G192" s="40" t="str">
        <f>'2a. Database N flows'!R193</f>
        <v>text</v>
      </c>
      <c r="H192" s="40" t="str">
        <f>'2a. Database N flows'!U193</f>
        <v>import</v>
      </c>
      <c r="I192" s="40" t="str">
        <f>'2a. Database N flows'!T193</f>
        <v>Germany</v>
      </c>
      <c r="J192" s="40" t="str">
        <f t="shared" si="2"/>
        <v>RW.RW-AG.MM-Live animal import</v>
      </c>
    </row>
    <row r="193" spans="1:10" x14ac:dyDescent="0.25">
      <c r="A193" s="40" t="str">
        <f>'2a. Database N flows'!D194&amp;"."&amp;'2a. Database N flows'!E194</f>
        <v>RW.RW</v>
      </c>
      <c r="B193" s="40" t="str">
        <f>'2a. Database N flows'!G194&amp;"."&amp;'2a. Database N flows'!H194</f>
        <v>AG.SM</v>
      </c>
      <c r="C193" s="40" t="str">
        <f>'2a. Database N flows'!J194</f>
        <v>Manure import</v>
      </c>
      <c r="D193" s="40" t="str">
        <f>'2a. Database N flows'!M194</f>
        <v>Nmix</v>
      </c>
      <c r="E193" s="40">
        <f>'2a. Database N flows'!N194</f>
        <v>1.25</v>
      </c>
      <c r="F193" s="178">
        <f>'2a. Database N flows'!P194</f>
        <v>2018</v>
      </c>
      <c r="G193" s="40" t="str">
        <f>'2a. Database N flows'!R194</f>
        <v>text</v>
      </c>
      <c r="H193" s="40" t="str">
        <f>'2a. Database N flows'!U194</f>
        <v>import</v>
      </c>
      <c r="I193" s="40" t="str">
        <f>'2a. Database N flows'!T194</f>
        <v>Germany</v>
      </c>
      <c r="J193" s="40" t="str">
        <f t="shared" si="2"/>
        <v>RW.RW-AG.SM-Manure import</v>
      </c>
    </row>
    <row r="194" spans="1:10" x14ac:dyDescent="0.25">
      <c r="A194" s="40" t="str">
        <f>'2a. Database N flows'!D195&amp;"."&amp;'2a. Database N flows'!E195</f>
        <v>RW.RW</v>
      </c>
      <c r="B194" s="40" t="str">
        <f>'2a. Database N flows'!G195&amp;"."&amp;'2a. Database N flows'!H195</f>
        <v>AG.SM</v>
      </c>
      <c r="C194" s="40" t="str">
        <f>'2a. Database N flows'!J195</f>
        <v>Mineral fertilizer import</v>
      </c>
      <c r="D194" s="40" t="str">
        <f>'2a. Database N flows'!M195</f>
        <v>Nmix</v>
      </c>
      <c r="E194" s="40">
        <f>'2a. Database N flows'!N195</f>
        <v>1.25</v>
      </c>
      <c r="F194" s="178">
        <f>'2a. Database N flows'!P195</f>
        <v>2018</v>
      </c>
      <c r="G194" s="40" t="str">
        <f>'2a. Database N flows'!R195</f>
        <v>text</v>
      </c>
      <c r="H194" s="40" t="str">
        <f>'2a. Database N flows'!U195</f>
        <v>import</v>
      </c>
      <c r="I194" s="40" t="str">
        <f>'2a. Database N flows'!T195</f>
        <v>Germany</v>
      </c>
      <c r="J194" s="40" t="str">
        <f t="shared" si="2"/>
        <v>RW.RW-AG.SM-Mineral fertilizer import</v>
      </c>
    </row>
    <row r="195" spans="1:10" x14ac:dyDescent="0.25">
      <c r="A195" s="40" t="str">
        <f>'2a. Database N flows'!D196&amp;"."&amp;'2a. Database N flows'!E196</f>
        <v>RW.RW</v>
      </c>
      <c r="B195" s="40" t="str">
        <f>'2a. Database N flows'!G196&amp;"."&amp;'2a. Database N flows'!H196</f>
        <v>PR.SO</v>
      </c>
      <c r="C195" s="40" t="str">
        <f>'2a. Database N flows'!J196</f>
        <v>Solid waste import</v>
      </c>
      <c r="D195" s="40" t="str">
        <f>'2a. Database N flows'!M196</f>
        <v>Nmix</v>
      </c>
      <c r="E195" s="40">
        <f>'2a. Database N flows'!N196</f>
        <v>1.25</v>
      </c>
      <c r="F195" s="178">
        <f>'2a. Database N flows'!P196</f>
        <v>2018</v>
      </c>
      <c r="G195" s="40" t="str">
        <f>'2a. Database N flows'!R196</f>
        <v>text</v>
      </c>
      <c r="H195" s="40" t="str">
        <f>'2a. Database N flows'!U196</f>
        <v>import</v>
      </c>
      <c r="I195" s="40" t="str">
        <f>'2a. Database N flows'!T196</f>
        <v>Germany</v>
      </c>
      <c r="J195" s="40" t="str">
        <f t="shared" ref="J195:J197" si="3">A195&amp;"-"&amp;B195&amp;"-"&amp;C195</f>
        <v>RW.RW-PR.SO-Solid waste import</v>
      </c>
    </row>
    <row r="196" spans="1:10" x14ac:dyDescent="0.25">
      <c r="A196" s="40" t="str">
        <f>'2a. Database N flows'!D197&amp;"."&amp;'2a. Database N flows'!E197</f>
        <v>RW.RW</v>
      </c>
      <c r="B196" s="40" t="str">
        <f>'2a. Database N flows'!G197&amp;"."&amp;'2a. Database N flows'!H197</f>
        <v>AT.AT</v>
      </c>
      <c r="C196" s="40" t="str">
        <f>'2a. Database N flows'!J197</f>
        <v>Atmospheric inflow</v>
      </c>
      <c r="D196" s="40" t="str">
        <f>'2a. Database N flows'!M197</f>
        <v>OXN</v>
      </c>
      <c r="E196" s="40">
        <f>'2a. Database N flows'!N197</f>
        <v>1.25</v>
      </c>
      <c r="F196" s="178">
        <f>'2a. Database N flows'!P197</f>
        <v>2018</v>
      </c>
      <c r="G196" s="40" t="str">
        <f>'2a. Database N flows'!R197</f>
        <v>text</v>
      </c>
      <c r="H196" s="40" t="str">
        <f>'2a. Database N flows'!U197</f>
        <v>import</v>
      </c>
      <c r="I196" s="40" t="str">
        <f>'2a. Database N flows'!T197</f>
        <v>Germany</v>
      </c>
      <c r="J196" s="40" t="str">
        <f t="shared" si="3"/>
        <v>RW.RW-AT.AT-Atmospheric inflow</v>
      </c>
    </row>
    <row r="197" spans="1:10" x14ac:dyDescent="0.25">
      <c r="A197" s="40" t="str">
        <f>'2a. Database N flows'!D198&amp;"."&amp;'2a. Database N flows'!E198</f>
        <v>RW.RW</v>
      </c>
      <c r="B197" s="40" t="str">
        <f>'2a. Database N flows'!G198&amp;"."&amp;'2a. Database N flows'!H198</f>
        <v>AT.AT</v>
      </c>
      <c r="C197" s="40" t="str">
        <f>'2a. Database N flows'!J198</f>
        <v>Atmospheric inflow</v>
      </c>
      <c r="D197" s="40" t="str">
        <f>'2a. Database N flows'!M198</f>
        <v>RDN</v>
      </c>
      <c r="E197" s="40">
        <f>'2a. Database N flows'!N198</f>
        <v>1.25</v>
      </c>
      <c r="F197" s="178">
        <f>'2a. Database N flows'!P198</f>
        <v>2018</v>
      </c>
      <c r="G197" s="40" t="str">
        <f>'2a. Database N flows'!R198</f>
        <v>text</v>
      </c>
      <c r="H197" s="40" t="str">
        <f>'2a. Database N flows'!U198</f>
        <v>import</v>
      </c>
      <c r="I197" s="40" t="str">
        <f>'2a. Database N flows'!T198</f>
        <v>Germany</v>
      </c>
      <c r="J197" s="40" t="str">
        <f t="shared" si="3"/>
        <v>RW.RW-AT.AT-Atmospheric inflow</v>
      </c>
    </row>
    <row r="198" spans="1:10" x14ac:dyDescent="0.25">
      <c r="A198" s="40" t="str">
        <f>'2a. Database N flows'!D199&amp;"."&amp;'2a. Database N flows'!E199</f>
        <v>RW.RW</v>
      </c>
      <c r="B198" s="40" t="str">
        <f>'2a. Database N flows'!G199&amp;"."&amp;'2a. Database N flows'!H199</f>
        <v>HY.GW</v>
      </c>
      <c r="C198" s="40" t="str">
        <f>'2a. Database N flows'!J199</f>
        <v>Import of groundwater</v>
      </c>
      <c r="D198" s="40" t="str">
        <f>'2a. Database N flows'!M199</f>
        <v>Nmix</v>
      </c>
      <c r="E198" s="40">
        <f>'2a. Database N flows'!N199</f>
        <v>1.25</v>
      </c>
      <c r="F198" s="178">
        <f>'2a. Database N flows'!P199</f>
        <v>2018</v>
      </c>
      <c r="G198" s="40" t="str">
        <f>'2a. Database N flows'!R199</f>
        <v>text</v>
      </c>
      <c r="H198" s="40" t="str">
        <f>'2a. Database N flows'!U199</f>
        <v>import</v>
      </c>
      <c r="I198" s="40" t="str">
        <f>'2a. Database N flows'!T199</f>
        <v>Germany</v>
      </c>
      <c r="J198" s="40" t="str">
        <f>A198&amp;"-"&amp;B198&amp;"-"&amp;C198</f>
        <v>RW.RW-HY.GW-Import of groundwater</v>
      </c>
    </row>
    <row r="199" spans="1:10" x14ac:dyDescent="0.25">
      <c r="A199" s="40" t="str">
        <f>'2a. Database N flows'!D200&amp;"."&amp;'2a. Database N flows'!E200</f>
        <v>RW.RW</v>
      </c>
      <c r="B199" s="40" t="str">
        <f>'2a. Database N flows'!G200&amp;"."&amp;'2a. Database N flows'!H200</f>
        <v>HY.SW</v>
      </c>
      <c r="C199" s="40" t="str">
        <f>'2a. Database N flows'!J200</f>
        <v>Import of surface water</v>
      </c>
      <c r="D199" s="40" t="str">
        <f>'2a. Database N flows'!M200</f>
        <v>Nmix</v>
      </c>
      <c r="E199" s="40">
        <f>'2a. Database N flows'!N200</f>
        <v>1.25</v>
      </c>
      <c r="F199" s="178">
        <f>'2a. Database N flows'!P200</f>
        <v>2018</v>
      </c>
      <c r="G199" s="40" t="str">
        <f>'2a. Database N flows'!R200</f>
        <v>text</v>
      </c>
      <c r="H199" s="40" t="str">
        <f>'2a. Database N flows'!U200</f>
        <v>import</v>
      </c>
      <c r="I199" s="40" t="str">
        <f>'2a. Database N flows'!T200</f>
        <v>Germany</v>
      </c>
      <c r="J199" s="40" t="str">
        <f>A199&amp;"-"&amp;B199&amp;"-"&amp;C199</f>
        <v>RW.RW-HY.SW-Import of surface water</v>
      </c>
    </row>
    <row r="200" spans="1:10" x14ac:dyDescent="0.25">
      <c r="A200" s="40"/>
      <c r="B200" s="40"/>
      <c r="C200" s="40"/>
      <c r="D200" s="40"/>
      <c r="E200" s="40"/>
      <c r="F200" s="178"/>
      <c r="G200" s="40"/>
      <c r="H200" s="40"/>
      <c r="I200" s="40"/>
      <c r="J200" s="40"/>
    </row>
    <row r="201" spans="1:10" x14ac:dyDescent="0.25">
      <c r="A201" s="40" t="str">
        <f>'2a. Database N flows'!D202&amp;"."&amp;'2a. Database N flows'!E202</f>
        <v>EF.EC</v>
      </c>
      <c r="B201" s="40" t="str">
        <f>'2a. Database N flows'!G202&amp;"."&amp;'2a. Database N flows'!H202</f>
        <v>EF.IC</v>
      </c>
      <c r="C201" s="40" t="str">
        <f>'2a. Database N flows'!J202</f>
        <v>Fuel for industry</v>
      </c>
      <c r="D201" s="40" t="str">
        <f>'2a. Database N flows'!M202</f>
        <v>Nmix</v>
      </c>
      <c r="E201" s="40">
        <f>'2a. Database N flows'!N202</f>
        <v>1</v>
      </c>
      <c r="F201" s="178">
        <f>'2a. Database N flows'!P202</f>
        <v>2020</v>
      </c>
      <c r="G201" s="40" t="str">
        <f>'2a. Database N flows'!R202</f>
        <v>text</v>
      </c>
      <c r="H201" s="40" t="str">
        <f>'2a. Database N flows'!U202</f>
        <v>useful output</v>
      </c>
      <c r="I201" s="40" t="str">
        <f>'2a. Database N flows'!T202</f>
        <v>Germany</v>
      </c>
      <c r="J201" s="40" t="str">
        <f t="shared" ref="J201" si="4">A201&amp;"-"&amp;B201&amp;"-"&amp;C201</f>
        <v>EF.EC-EF.IC-Fuel for industry</v>
      </c>
    </row>
    <row r="202" spans="1:10" x14ac:dyDescent="0.25">
      <c r="A202" s="40" t="str">
        <f>'2a. Database N flows'!D203&amp;"."&amp;'2a. Database N flows'!E203</f>
        <v>EF.EC</v>
      </c>
      <c r="B202" s="40" t="str">
        <f>'2a. Database N flows'!G203&amp;"."&amp;'2a. Database N flows'!H203</f>
        <v>EF.TR</v>
      </c>
      <c r="C202" s="40" t="str">
        <f>'2a. Database N flows'!J203</f>
        <v>Fuel for transport</v>
      </c>
      <c r="D202" s="40" t="str">
        <f>'2a. Database N flows'!M203</f>
        <v>Nmix</v>
      </c>
      <c r="E202" s="40">
        <f>'2a. Database N flows'!N203</f>
        <v>1</v>
      </c>
      <c r="F202" s="178">
        <f>'2a. Database N flows'!P203</f>
        <v>2020</v>
      </c>
      <c r="G202" s="40" t="str">
        <f>'2a. Database N flows'!R203</f>
        <v>text</v>
      </c>
      <c r="H202" s="40" t="str">
        <f>'2a. Database N flows'!U203</f>
        <v>useful output</v>
      </c>
      <c r="I202" s="40" t="str">
        <f>'2a. Database N flows'!T203</f>
        <v>Germany</v>
      </c>
      <c r="J202" s="40" t="str">
        <f t="shared" ref="J202:J265" si="5">A202&amp;"-"&amp;B202&amp;"-"&amp;C202</f>
        <v>EF.EC-EF.TR-Fuel for transport</v>
      </c>
    </row>
    <row r="203" spans="1:10" x14ac:dyDescent="0.25">
      <c r="A203" s="40" t="str">
        <f>'2a. Database N flows'!D204&amp;"."&amp;'2a. Database N flows'!E204</f>
        <v>EF.EC</v>
      </c>
      <c r="B203" s="40" t="str">
        <f>'2a. Database N flows'!G204&amp;"."&amp;'2a. Database N flows'!H204</f>
        <v>EF.OE</v>
      </c>
      <c r="C203" s="40" t="str">
        <f>'2a. Database N flows'!J204</f>
        <v>Fuel for heating</v>
      </c>
      <c r="D203" s="40" t="str">
        <f>'2a. Database N flows'!M204</f>
        <v>Nmix</v>
      </c>
      <c r="E203" s="40">
        <f>'2a. Database N flows'!N204</f>
        <v>1</v>
      </c>
      <c r="F203" s="178">
        <f>'2a. Database N flows'!P204</f>
        <v>2020</v>
      </c>
      <c r="G203" s="40" t="str">
        <f>'2a. Database N flows'!R204</f>
        <v>text</v>
      </c>
      <c r="H203" s="40" t="str">
        <f>'2a. Database N flows'!U204</f>
        <v>useful output</v>
      </c>
      <c r="I203" s="40" t="str">
        <f>'2a. Database N flows'!T204</f>
        <v>Germany</v>
      </c>
      <c r="J203" s="40" t="str">
        <f t="shared" si="5"/>
        <v>EF.EC-EF.OE-Fuel for heating</v>
      </c>
    </row>
    <row r="204" spans="1:10" x14ac:dyDescent="0.25">
      <c r="A204" s="40" t="str">
        <f>'2a. Database N flows'!D205&amp;"."&amp;'2a. Database N flows'!E205</f>
        <v>EF.EC</v>
      </c>
      <c r="B204" s="40" t="str">
        <f>'2a. Database N flows'!G205&amp;"."&amp;'2a. Database N flows'!H205</f>
        <v>MP.OP</v>
      </c>
      <c r="C204" s="40" t="str">
        <f>'2a. Database N flows'!J205</f>
        <v>Fuel used as feedstock</v>
      </c>
      <c r="D204" s="40" t="str">
        <f>'2a. Database N flows'!M205</f>
        <v>Nmix</v>
      </c>
      <c r="E204" s="40">
        <f>'2a. Database N flows'!N205</f>
        <v>1</v>
      </c>
      <c r="F204" s="178">
        <f>'2a. Database N flows'!P205</f>
        <v>2020</v>
      </c>
      <c r="G204" s="40" t="str">
        <f>'2a. Database N flows'!R205</f>
        <v>text</v>
      </c>
      <c r="H204" s="40" t="str">
        <f>'2a. Database N flows'!U205</f>
        <v>useful output</v>
      </c>
      <c r="I204" s="40" t="str">
        <f>'2a. Database N flows'!T205</f>
        <v>Germany</v>
      </c>
      <c r="J204" s="40" t="str">
        <f t="shared" si="5"/>
        <v>EF.EC-MP.OP-Fuel used as feedstock</v>
      </c>
    </row>
    <row r="205" spans="1:10" x14ac:dyDescent="0.25">
      <c r="A205" s="40" t="str">
        <f>'2a. Database N flows'!D206&amp;"."&amp;'2a. Database N flows'!E206</f>
        <v>EF.EC</v>
      </c>
      <c r="B205" s="40" t="str">
        <f>'2a. Database N flows'!G206&amp;"."&amp;'2a. Database N flows'!H206</f>
        <v>AT.AT</v>
      </c>
      <c r="C205" s="40" t="str">
        <f>'2a. Database N flows'!J206</f>
        <v>Emissions</v>
      </c>
      <c r="D205" s="40" t="str">
        <f>'2a. Database N flows'!M206</f>
        <v>NH3</v>
      </c>
      <c r="E205" s="40">
        <f>'2a. Database N flows'!N206</f>
        <v>1</v>
      </c>
      <c r="F205" s="178">
        <f>'2a. Database N flows'!P206</f>
        <v>2020</v>
      </c>
      <c r="G205" s="40" t="str">
        <f>'2a. Database N flows'!R206</f>
        <v>text</v>
      </c>
      <c r="H205" s="40" t="str">
        <f>'2a. Database N flows'!U206</f>
        <v>N wastedd</v>
      </c>
      <c r="I205" s="40" t="str">
        <f>'2a. Database N flows'!T206</f>
        <v>Germany</v>
      </c>
      <c r="J205" s="40" t="str">
        <f t="shared" si="5"/>
        <v>EF.EC-AT.AT-Emissions</v>
      </c>
    </row>
    <row r="206" spans="1:10" x14ac:dyDescent="0.25">
      <c r="A206" s="40" t="str">
        <f>'2a. Database N flows'!D207&amp;"."&amp;'2a. Database N flows'!E207</f>
        <v>EF.EC</v>
      </c>
      <c r="B206" s="40" t="str">
        <f>'2a. Database N flows'!G207&amp;"."&amp;'2a. Database N flows'!H207</f>
        <v>AT.AT</v>
      </c>
      <c r="C206" s="40" t="str">
        <f>'2a. Database N flows'!J207</f>
        <v>Emissions</v>
      </c>
      <c r="D206" s="40" t="str">
        <f>'2a. Database N flows'!M207</f>
        <v>NOx</v>
      </c>
      <c r="E206" s="40">
        <f>'2a. Database N flows'!N207</f>
        <v>1</v>
      </c>
      <c r="F206" s="178">
        <f>'2a. Database N flows'!P207</f>
        <v>2020</v>
      </c>
      <c r="G206" s="40" t="str">
        <f>'2a. Database N flows'!R207</f>
        <v>text</v>
      </c>
      <c r="H206" s="40" t="str">
        <f>'2a. Database N flows'!U207</f>
        <v>N wasted</v>
      </c>
      <c r="I206" s="40" t="str">
        <f>'2a. Database N flows'!T207</f>
        <v>Germany</v>
      </c>
      <c r="J206" s="40" t="str">
        <f t="shared" si="5"/>
        <v>EF.EC-AT.AT-Emissions</v>
      </c>
    </row>
    <row r="207" spans="1:10" x14ac:dyDescent="0.25">
      <c r="A207" s="40" t="str">
        <f>'2a. Database N flows'!D208&amp;"."&amp;'2a. Database N flows'!E208</f>
        <v>EF.EC</v>
      </c>
      <c r="B207" s="40" t="str">
        <f>'2a. Database N flows'!G208&amp;"."&amp;'2a. Database N flows'!H208</f>
        <v>AT.AT</v>
      </c>
      <c r="C207" s="40" t="str">
        <f>'2a. Database N flows'!J208</f>
        <v>Emissions</v>
      </c>
      <c r="D207" s="40" t="str">
        <f>'2a. Database N flows'!M208</f>
        <v>N2O</v>
      </c>
      <c r="E207" s="40">
        <f>'2a. Database N flows'!N208</f>
        <v>1</v>
      </c>
      <c r="F207" s="178">
        <f>'2a. Database N flows'!P208</f>
        <v>2020</v>
      </c>
      <c r="G207" s="40" t="str">
        <f>'2a. Database N flows'!R208</f>
        <v>text</v>
      </c>
      <c r="H207" s="40" t="str">
        <f>'2a. Database N flows'!U208</f>
        <v>N wasted</v>
      </c>
      <c r="I207" s="40" t="str">
        <f>'2a. Database N flows'!T208</f>
        <v>Germany</v>
      </c>
      <c r="J207" s="40" t="str">
        <f t="shared" si="5"/>
        <v>EF.EC-AT.AT-Emissions</v>
      </c>
    </row>
    <row r="208" spans="1:10" x14ac:dyDescent="0.25">
      <c r="A208" s="40" t="str">
        <f>'2a. Database N flows'!D209&amp;"."&amp;'2a. Database N flows'!E209</f>
        <v>EF.EC</v>
      </c>
      <c r="B208" s="40" t="str">
        <f>'2a. Database N flows'!G209&amp;"."&amp;'2a. Database N flows'!H209</f>
        <v>AT.AT</v>
      </c>
      <c r="C208" s="40" t="str">
        <f>'2a. Database N flows'!J209</f>
        <v>Emissions</v>
      </c>
      <c r="D208" s="40" t="str">
        <f>'2a. Database N flows'!M209</f>
        <v>N2</v>
      </c>
      <c r="E208" s="40">
        <f>'2a. Database N flows'!N209</f>
        <v>1</v>
      </c>
      <c r="F208" s="178">
        <f>'2a. Database N flows'!P209</f>
        <v>2020</v>
      </c>
      <c r="G208" s="40" t="str">
        <f>'2a. Database N flows'!R209</f>
        <v>text</v>
      </c>
      <c r="H208" s="40" t="str">
        <f>'2a. Database N flows'!U209</f>
        <v>N wasted</v>
      </c>
      <c r="I208" s="40" t="str">
        <f>'2a. Database N flows'!T209</f>
        <v>Germany</v>
      </c>
      <c r="J208" s="40" t="str">
        <f t="shared" si="5"/>
        <v>EF.EC-AT.AT-Emissions</v>
      </c>
    </row>
    <row r="209" spans="1:10" x14ac:dyDescent="0.25">
      <c r="A209" s="40" t="str">
        <f>'2a. Database N flows'!D210&amp;"."&amp;'2a. Database N flows'!E210</f>
        <v>EF.EC</v>
      </c>
      <c r="B209" s="40" t="str">
        <f>'2a. Database N flows'!G210&amp;"."&amp;'2a. Database N flows'!H210</f>
        <v>RW.RW</v>
      </c>
      <c r="C209" s="40" t="str">
        <f>'2a. Database N flows'!J210</f>
        <v>Fuel export</v>
      </c>
      <c r="D209" s="40" t="str">
        <f>'2a. Database N flows'!M210</f>
        <v>Nmix</v>
      </c>
      <c r="E209" s="40">
        <f>'2a. Database N flows'!N210</f>
        <v>1</v>
      </c>
      <c r="F209" s="178">
        <f>'2a. Database N flows'!P210</f>
        <v>2020</v>
      </c>
      <c r="G209" s="40" t="str">
        <f>'2a. Database N flows'!R210</f>
        <v>text</v>
      </c>
      <c r="H209" s="40" t="str">
        <f>'2a. Database N flows'!U210</f>
        <v>useful output</v>
      </c>
      <c r="I209" s="40" t="str">
        <f>'2a. Database N flows'!T210</f>
        <v>Germany</v>
      </c>
      <c r="J209" s="40" t="str">
        <f t="shared" si="5"/>
        <v>EF.EC-RW.RW-Fuel export</v>
      </c>
    </row>
    <row r="210" spans="1:10" x14ac:dyDescent="0.25">
      <c r="A210" s="40" t="str">
        <f>'2a. Database N flows'!D211&amp;"."&amp;'2a. Database N flows'!E211</f>
        <v>EF.IC</v>
      </c>
      <c r="B210" s="40" t="str">
        <f>'2a. Database N flows'!G211&amp;"."&amp;'2a. Database N flows'!H211</f>
        <v>AT.AT</v>
      </c>
      <c r="C210" s="40" t="str">
        <f>'2a. Database N flows'!J211</f>
        <v>Emissions</v>
      </c>
      <c r="D210" s="40" t="str">
        <f>'2a. Database N flows'!M211</f>
        <v>NH3</v>
      </c>
      <c r="E210" s="40">
        <f>'2a. Database N flows'!N211</f>
        <v>1</v>
      </c>
      <c r="F210" s="178">
        <f>'2a. Database N flows'!P211</f>
        <v>2020</v>
      </c>
      <c r="G210" s="40" t="str">
        <f>'2a. Database N flows'!R211</f>
        <v>text</v>
      </c>
      <c r="H210" s="40" t="str">
        <f>'2a. Database N flows'!U211</f>
        <v>N wasted</v>
      </c>
      <c r="I210" s="40" t="str">
        <f>'2a. Database N flows'!T211</f>
        <v>Germany</v>
      </c>
      <c r="J210" s="40" t="str">
        <f t="shared" si="5"/>
        <v>EF.IC-AT.AT-Emissions</v>
      </c>
    </row>
    <row r="211" spans="1:10" x14ac:dyDescent="0.25">
      <c r="A211" s="40" t="str">
        <f>'2a. Database N flows'!D212&amp;"."&amp;'2a. Database N flows'!E212</f>
        <v>EF.IC</v>
      </c>
      <c r="B211" s="40" t="str">
        <f>'2a. Database N flows'!G212&amp;"."&amp;'2a. Database N flows'!H212</f>
        <v>AT.AT</v>
      </c>
      <c r="C211" s="40" t="str">
        <f>'2a. Database N flows'!J212</f>
        <v>Emissions</v>
      </c>
      <c r="D211" s="40" t="str">
        <f>'2a. Database N flows'!M212</f>
        <v>NOx</v>
      </c>
      <c r="E211" s="40">
        <f>'2a. Database N flows'!N212</f>
        <v>1</v>
      </c>
      <c r="F211" s="178">
        <f>'2a. Database N flows'!P212</f>
        <v>2020</v>
      </c>
      <c r="G211" s="40" t="str">
        <f>'2a. Database N flows'!R212</f>
        <v>text</v>
      </c>
      <c r="H211" s="40" t="str">
        <f>'2a. Database N flows'!U212</f>
        <v>N wasted</v>
      </c>
      <c r="I211" s="40" t="str">
        <f>'2a. Database N flows'!T212</f>
        <v>Germany</v>
      </c>
      <c r="J211" s="40" t="str">
        <f t="shared" si="5"/>
        <v>EF.IC-AT.AT-Emissions</v>
      </c>
    </row>
    <row r="212" spans="1:10" x14ac:dyDescent="0.25">
      <c r="A212" s="40" t="str">
        <f>'2a. Database N flows'!D213&amp;"."&amp;'2a. Database N flows'!E213</f>
        <v>EF.IC</v>
      </c>
      <c r="B212" s="40" t="str">
        <f>'2a. Database N flows'!G213&amp;"."&amp;'2a. Database N flows'!H213</f>
        <v>AT.AT</v>
      </c>
      <c r="C212" s="40" t="str">
        <f>'2a. Database N flows'!J213</f>
        <v>Emissions</v>
      </c>
      <c r="D212" s="40" t="str">
        <f>'2a. Database N flows'!M213</f>
        <v>N2O</v>
      </c>
      <c r="E212" s="40">
        <f>'2a. Database N flows'!N213</f>
        <v>1</v>
      </c>
      <c r="F212" s="178">
        <f>'2a. Database N flows'!P213</f>
        <v>2020</v>
      </c>
      <c r="G212" s="40" t="str">
        <f>'2a. Database N flows'!R213</f>
        <v>text</v>
      </c>
      <c r="H212" s="40" t="str">
        <f>'2a. Database N flows'!U213</f>
        <v>N wasted</v>
      </c>
      <c r="I212" s="40" t="str">
        <f>'2a. Database N flows'!T213</f>
        <v>Germany</v>
      </c>
      <c r="J212" s="40" t="str">
        <f t="shared" si="5"/>
        <v>EF.IC-AT.AT-Emissions</v>
      </c>
    </row>
    <row r="213" spans="1:10" x14ac:dyDescent="0.25">
      <c r="A213" s="40" t="str">
        <f>'2a. Database N flows'!D214&amp;"."&amp;'2a. Database N flows'!E214</f>
        <v>EF.IC</v>
      </c>
      <c r="B213" s="40" t="str">
        <f>'2a. Database N flows'!G214&amp;"."&amp;'2a. Database N flows'!H214</f>
        <v>AT.AT</v>
      </c>
      <c r="C213" s="40" t="str">
        <f>'2a. Database N flows'!J214</f>
        <v>Emissions</v>
      </c>
      <c r="D213" s="40" t="str">
        <f>'2a. Database N flows'!M214</f>
        <v>N2</v>
      </c>
      <c r="E213" s="40">
        <f>'2a. Database N flows'!N214</f>
        <v>1</v>
      </c>
      <c r="F213" s="178">
        <f>'2a. Database N flows'!P214</f>
        <v>2020</v>
      </c>
      <c r="G213" s="40" t="str">
        <f>'2a. Database N flows'!R214</f>
        <v>text</v>
      </c>
      <c r="H213" s="40" t="str">
        <f>'2a. Database N flows'!U214</f>
        <v>N wasted</v>
      </c>
      <c r="I213" s="40" t="str">
        <f>'2a. Database N flows'!T214</f>
        <v>Germany</v>
      </c>
      <c r="J213" s="40" t="str">
        <f t="shared" si="5"/>
        <v>EF.IC-AT.AT-Emissions</v>
      </c>
    </row>
    <row r="214" spans="1:10" x14ac:dyDescent="0.25">
      <c r="A214" s="40" t="str">
        <f>'2a. Database N flows'!D215&amp;"."&amp;'2a. Database N flows'!E215</f>
        <v>EF.TR</v>
      </c>
      <c r="B214" s="40" t="str">
        <f>'2a. Database N flows'!G215&amp;"."&amp;'2a. Database N flows'!H215</f>
        <v>AT.AT</v>
      </c>
      <c r="C214" s="40" t="str">
        <f>'2a. Database N flows'!J215</f>
        <v>Emissions</v>
      </c>
      <c r="D214" s="40" t="str">
        <f>'2a. Database N flows'!M215</f>
        <v>NH3</v>
      </c>
      <c r="E214" s="40">
        <f>'2a. Database N flows'!N215</f>
        <v>1</v>
      </c>
      <c r="F214" s="178">
        <f>'2a. Database N flows'!P215</f>
        <v>2020</v>
      </c>
      <c r="G214" s="40" t="str">
        <f>'2a. Database N flows'!R215</f>
        <v>text</v>
      </c>
      <c r="H214" s="40" t="str">
        <f>'2a. Database N flows'!U215</f>
        <v>N wasted</v>
      </c>
      <c r="I214" s="40" t="str">
        <f>'2a. Database N flows'!T215</f>
        <v>Germany</v>
      </c>
      <c r="J214" s="40" t="str">
        <f t="shared" si="5"/>
        <v>EF.TR-AT.AT-Emissions</v>
      </c>
    </row>
    <row r="215" spans="1:10" x14ac:dyDescent="0.25">
      <c r="A215" s="40" t="str">
        <f>'2a. Database N flows'!D216&amp;"."&amp;'2a. Database N flows'!E216</f>
        <v>EF.TR</v>
      </c>
      <c r="B215" s="40" t="str">
        <f>'2a. Database N flows'!G216&amp;"."&amp;'2a. Database N flows'!H216</f>
        <v>AT.AT</v>
      </c>
      <c r="C215" s="40" t="str">
        <f>'2a. Database N flows'!J216</f>
        <v>Emissions</v>
      </c>
      <c r="D215" s="40" t="str">
        <f>'2a. Database N flows'!M216</f>
        <v>NOx</v>
      </c>
      <c r="E215" s="40">
        <f>'2a. Database N flows'!N216</f>
        <v>1</v>
      </c>
      <c r="F215" s="178">
        <f>'2a. Database N flows'!P216</f>
        <v>2020</v>
      </c>
      <c r="G215" s="40" t="str">
        <f>'2a. Database N flows'!R216</f>
        <v>text</v>
      </c>
      <c r="H215" s="40" t="str">
        <f>'2a. Database N flows'!U216</f>
        <v>N wasted</v>
      </c>
      <c r="I215" s="40" t="str">
        <f>'2a. Database N flows'!T216</f>
        <v>Germany</v>
      </c>
      <c r="J215" s="40" t="str">
        <f t="shared" si="5"/>
        <v>EF.TR-AT.AT-Emissions</v>
      </c>
    </row>
    <row r="216" spans="1:10" x14ac:dyDescent="0.25">
      <c r="A216" s="40" t="str">
        <f>'2a. Database N flows'!D217&amp;"."&amp;'2a. Database N flows'!E217</f>
        <v>EF.TR</v>
      </c>
      <c r="B216" s="40" t="str">
        <f>'2a. Database N flows'!G217&amp;"."&amp;'2a. Database N flows'!H217</f>
        <v>AT.AT</v>
      </c>
      <c r="C216" s="40" t="str">
        <f>'2a. Database N flows'!J217</f>
        <v>Emissions</v>
      </c>
      <c r="D216" s="40" t="str">
        <f>'2a. Database N flows'!M217</f>
        <v>N2O</v>
      </c>
      <c r="E216" s="40">
        <f>'2a. Database N flows'!N217</f>
        <v>1</v>
      </c>
      <c r="F216" s="178">
        <f>'2a. Database N flows'!P217</f>
        <v>2020</v>
      </c>
      <c r="G216" s="40" t="str">
        <f>'2a. Database N flows'!R217</f>
        <v>text</v>
      </c>
      <c r="H216" s="40" t="str">
        <f>'2a. Database N flows'!U217</f>
        <v>N wasted</v>
      </c>
      <c r="I216" s="40" t="str">
        <f>'2a. Database N flows'!T217</f>
        <v>Germany</v>
      </c>
      <c r="J216" s="40" t="str">
        <f t="shared" si="5"/>
        <v>EF.TR-AT.AT-Emissions</v>
      </c>
    </row>
    <row r="217" spans="1:10" x14ac:dyDescent="0.25">
      <c r="A217" s="40" t="str">
        <f>'2a. Database N flows'!D218&amp;"."&amp;'2a. Database N flows'!E218</f>
        <v>EF.TR</v>
      </c>
      <c r="B217" s="40" t="str">
        <f>'2a. Database N flows'!G218&amp;"."&amp;'2a. Database N flows'!H218</f>
        <v>AT.AT</v>
      </c>
      <c r="C217" s="40" t="str">
        <f>'2a. Database N flows'!J218</f>
        <v>Emissions</v>
      </c>
      <c r="D217" s="40" t="str">
        <f>'2a. Database N flows'!M218</f>
        <v>N2</v>
      </c>
      <c r="E217" s="40">
        <f>'2a. Database N flows'!N218</f>
        <v>1</v>
      </c>
      <c r="F217" s="178">
        <f>'2a. Database N flows'!P218</f>
        <v>2020</v>
      </c>
      <c r="G217" s="40" t="str">
        <f>'2a. Database N flows'!R218</f>
        <v>text</v>
      </c>
      <c r="H217" s="40" t="str">
        <f>'2a. Database N flows'!U218</f>
        <v>N wasted</v>
      </c>
      <c r="I217" s="40" t="str">
        <f>'2a. Database N flows'!T218</f>
        <v>Germany</v>
      </c>
      <c r="J217" s="40" t="str">
        <f t="shared" si="5"/>
        <v>EF.TR-AT.AT-Emissions</v>
      </c>
    </row>
    <row r="218" spans="1:10" x14ac:dyDescent="0.25">
      <c r="A218" s="40" t="str">
        <f>'2a. Database N flows'!D219&amp;"."&amp;'2a. Database N flows'!E219</f>
        <v>EF.TR</v>
      </c>
      <c r="B218" s="40" t="str">
        <f>'2a. Database N flows'!G219&amp;"."&amp;'2a. Database N flows'!H219</f>
        <v>RW.RW</v>
      </c>
      <c r="C218" s="40" t="str">
        <f>'2a. Database N flows'!J219</f>
        <v>Export of transport fuels</v>
      </c>
      <c r="D218" s="40" t="str">
        <f>'2a. Database N flows'!M219</f>
        <v>Nmix</v>
      </c>
      <c r="E218" s="40">
        <f>'2a. Database N flows'!N219</f>
        <v>1</v>
      </c>
      <c r="F218" s="178">
        <f>'2a. Database N flows'!P219</f>
        <v>2020</v>
      </c>
      <c r="G218" s="40" t="str">
        <f>'2a. Database N flows'!R219</f>
        <v>text</v>
      </c>
      <c r="H218" s="40" t="str">
        <f>'2a. Database N flows'!U219</f>
        <v>useful output</v>
      </c>
      <c r="I218" s="40" t="str">
        <f>'2a. Database N flows'!T219</f>
        <v>Germany</v>
      </c>
      <c r="J218" s="40" t="str">
        <f t="shared" si="5"/>
        <v>EF.TR-RW.RW-Export of transport fuels</v>
      </c>
    </row>
    <row r="219" spans="1:10" x14ac:dyDescent="0.25">
      <c r="A219" s="40" t="str">
        <f>'2a. Database N flows'!D220&amp;"."&amp;'2a. Database N flows'!E220</f>
        <v>EF.OE</v>
      </c>
      <c r="B219" s="40" t="str">
        <f>'2a. Database N flows'!G220&amp;"."&amp;'2a. Database N flows'!H220</f>
        <v>AT.AT</v>
      </c>
      <c r="C219" s="40" t="str">
        <f>'2a. Database N flows'!J220</f>
        <v>Emissions</v>
      </c>
      <c r="D219" s="40" t="str">
        <f>'2a. Database N flows'!M220</f>
        <v>NH3</v>
      </c>
      <c r="E219" s="40">
        <f>'2a. Database N flows'!N220</f>
        <v>1</v>
      </c>
      <c r="F219" s="178">
        <f>'2a. Database N flows'!P220</f>
        <v>2020</v>
      </c>
      <c r="G219" s="40" t="str">
        <f>'2a. Database N flows'!R220</f>
        <v>text</v>
      </c>
      <c r="H219" s="40" t="str">
        <f>'2a. Database N flows'!U220</f>
        <v>N wasted</v>
      </c>
      <c r="I219" s="40" t="str">
        <f>'2a. Database N flows'!T220</f>
        <v>Germany</v>
      </c>
      <c r="J219" s="40" t="str">
        <f t="shared" si="5"/>
        <v>EF.OE-AT.AT-Emissions</v>
      </c>
    </row>
    <row r="220" spans="1:10" x14ac:dyDescent="0.25">
      <c r="A220" s="40" t="str">
        <f>'2a. Database N flows'!D221&amp;"."&amp;'2a. Database N flows'!E221</f>
        <v>EF.OE</v>
      </c>
      <c r="B220" s="40" t="str">
        <f>'2a. Database N flows'!G221&amp;"."&amp;'2a. Database N flows'!H221</f>
        <v>AT.AT</v>
      </c>
      <c r="C220" s="40" t="str">
        <f>'2a. Database N flows'!J221</f>
        <v>Emissions</v>
      </c>
      <c r="D220" s="40" t="str">
        <f>'2a. Database N flows'!M221</f>
        <v>NOx</v>
      </c>
      <c r="E220" s="40">
        <f>'2a. Database N flows'!N221</f>
        <v>1</v>
      </c>
      <c r="F220" s="178">
        <f>'2a. Database N flows'!P221</f>
        <v>2020</v>
      </c>
      <c r="G220" s="40" t="str">
        <f>'2a. Database N flows'!R221</f>
        <v>text</v>
      </c>
      <c r="H220" s="40" t="str">
        <f>'2a. Database N flows'!U221</f>
        <v>N wasted</v>
      </c>
      <c r="I220" s="40" t="str">
        <f>'2a. Database N flows'!T221</f>
        <v>Germany</v>
      </c>
      <c r="J220" s="40" t="str">
        <f t="shared" si="5"/>
        <v>EF.OE-AT.AT-Emissions</v>
      </c>
    </row>
    <row r="221" spans="1:10" x14ac:dyDescent="0.25">
      <c r="A221" s="40" t="str">
        <f>'2a. Database N flows'!D222&amp;"."&amp;'2a. Database N flows'!E222</f>
        <v>EF.OE</v>
      </c>
      <c r="B221" s="40" t="str">
        <f>'2a. Database N flows'!G222&amp;"."&amp;'2a. Database N flows'!H222</f>
        <v>AT.AT</v>
      </c>
      <c r="C221" s="40" t="str">
        <f>'2a. Database N flows'!J222</f>
        <v>Emissions</v>
      </c>
      <c r="D221" s="40" t="str">
        <f>'2a. Database N flows'!M222</f>
        <v>N2O</v>
      </c>
      <c r="E221" s="40">
        <f>'2a. Database N flows'!N222</f>
        <v>1</v>
      </c>
      <c r="F221" s="178">
        <f>'2a. Database N flows'!P222</f>
        <v>2020</v>
      </c>
      <c r="G221" s="40" t="str">
        <f>'2a. Database N flows'!R222</f>
        <v>text</v>
      </c>
      <c r="H221" s="40" t="str">
        <f>'2a. Database N flows'!U222</f>
        <v>N wasted</v>
      </c>
      <c r="I221" s="40" t="str">
        <f>'2a. Database N flows'!T222</f>
        <v>Germany</v>
      </c>
      <c r="J221" s="40" t="str">
        <f t="shared" si="5"/>
        <v>EF.OE-AT.AT-Emissions</v>
      </c>
    </row>
    <row r="222" spans="1:10" x14ac:dyDescent="0.25">
      <c r="A222" s="40" t="str">
        <f>'2a. Database N flows'!D223&amp;"."&amp;'2a. Database N flows'!E223</f>
        <v>EF.OE</v>
      </c>
      <c r="B222" s="40" t="str">
        <f>'2a. Database N flows'!G223&amp;"."&amp;'2a. Database N flows'!H223</f>
        <v>AT.AT</v>
      </c>
      <c r="C222" s="40" t="str">
        <f>'2a. Database N flows'!J223</f>
        <v>Emissions</v>
      </c>
      <c r="D222" s="40" t="str">
        <f>'2a. Database N flows'!M223</f>
        <v>N2</v>
      </c>
      <c r="E222" s="40">
        <f>'2a. Database N flows'!N223</f>
        <v>1</v>
      </c>
      <c r="F222" s="178">
        <f>'2a. Database N flows'!P223</f>
        <v>2020</v>
      </c>
      <c r="G222" s="40" t="str">
        <f>'2a. Database N flows'!R223</f>
        <v>text</v>
      </c>
      <c r="H222" s="40" t="str">
        <f>'2a. Database N flows'!U223</f>
        <v>N wasted</v>
      </c>
      <c r="I222" s="40" t="str">
        <f>'2a. Database N flows'!T223</f>
        <v>Germany</v>
      </c>
      <c r="J222" s="40" t="str">
        <f t="shared" si="5"/>
        <v>EF.OE-AT.AT-Emissions</v>
      </c>
    </row>
    <row r="223" spans="1:10" x14ac:dyDescent="0.25">
      <c r="A223" s="40" t="str">
        <f>'2a. Database N flows'!D224&amp;"."&amp;'2a. Database N flows'!E224</f>
        <v>MP.FP</v>
      </c>
      <c r="B223" s="40" t="str">
        <f>'2a. Database N flows'!G224&amp;"."&amp;'2a. Database N flows'!H224</f>
        <v>AG.SM</v>
      </c>
      <c r="C223" s="40" t="str">
        <f>'2a. Database N flows'!J224</f>
        <v xml:space="preserve">Seeds and planting material </v>
      </c>
      <c r="D223" s="40" t="str">
        <f>'2a. Database N flows'!M224</f>
        <v>Nmix</v>
      </c>
      <c r="E223" s="40">
        <f>'2a. Database N flows'!N224</f>
        <v>1</v>
      </c>
      <c r="F223" s="178">
        <f>'2a. Database N flows'!P224</f>
        <v>2020</v>
      </c>
      <c r="G223" s="40" t="str">
        <f>'2a. Database N flows'!R224</f>
        <v>text</v>
      </c>
      <c r="H223" s="40" t="str">
        <f>'2a. Database N flows'!U224</f>
        <v>useful output</v>
      </c>
      <c r="I223" s="40" t="str">
        <f>'2a. Database N flows'!T224</f>
        <v>Germany</v>
      </c>
      <c r="J223" s="40" t="str">
        <f t="shared" si="5"/>
        <v xml:space="preserve">MP.FP-AG.SM-Seeds and planting material </v>
      </c>
    </row>
    <row r="224" spans="1:10" x14ac:dyDescent="0.25">
      <c r="A224" s="40" t="str">
        <f>'2a. Database N flows'!D225&amp;"."&amp;'2a. Database N flows'!E225</f>
        <v>MP.FP</v>
      </c>
      <c r="B224" s="40" t="str">
        <f>'2a. Database N flows'!G225&amp;"."&amp;'2a. Database N flows'!H225</f>
        <v>AG.MM</v>
      </c>
      <c r="C224" s="40" t="str">
        <f>'2a. Database N flows'!J225</f>
        <v>Farm animal feed</v>
      </c>
      <c r="D224" s="40" t="str">
        <f>'2a. Database N flows'!M225</f>
        <v>Nmix</v>
      </c>
      <c r="E224" s="40">
        <f>'2a. Database N flows'!N225</f>
        <v>1</v>
      </c>
      <c r="F224" s="178">
        <f>'2a. Database N flows'!P225</f>
        <v>2020</v>
      </c>
      <c r="G224" s="40" t="str">
        <f>'2a. Database N flows'!R225</f>
        <v>text</v>
      </c>
      <c r="H224" s="40" t="str">
        <f>'2a. Database N flows'!U225</f>
        <v>useful output</v>
      </c>
      <c r="I224" s="40" t="str">
        <f>'2a. Database N flows'!T225</f>
        <v>Germany</v>
      </c>
      <c r="J224" s="40" t="str">
        <f t="shared" si="5"/>
        <v>MP.FP-AG.MM-Farm animal feed</v>
      </c>
    </row>
    <row r="225" spans="1:10" x14ac:dyDescent="0.25">
      <c r="A225" s="40" t="str">
        <f>'2a. Database N flows'!D226&amp;"."&amp;'2a. Database N flows'!E226</f>
        <v>MP.FP</v>
      </c>
      <c r="B225" s="40" t="str">
        <f>'2a. Database N flows'!G226&amp;"."&amp;'2a. Database N flows'!H226</f>
        <v>PR.SO</v>
      </c>
      <c r="C225" s="40" t="str">
        <f>'2a. Database N flows'!J226</f>
        <v>Organic waste as biofuels substrate</v>
      </c>
      <c r="D225" s="40" t="str">
        <f>'2a. Database N flows'!M226</f>
        <v>Nmix</v>
      </c>
      <c r="E225" s="40">
        <f>'2a. Database N flows'!N226</f>
        <v>1</v>
      </c>
      <c r="F225" s="178">
        <f>'2a. Database N flows'!P226</f>
        <v>2020</v>
      </c>
      <c r="G225" s="40" t="str">
        <f>'2a. Database N flows'!R226</f>
        <v>text</v>
      </c>
      <c r="H225" s="40" t="str">
        <f>'2a. Database N flows'!U226</f>
        <v>recycling</v>
      </c>
      <c r="I225" s="40" t="str">
        <f>'2a. Database N flows'!T226</f>
        <v>Germany</v>
      </c>
      <c r="J225" s="40" t="str">
        <f t="shared" si="5"/>
        <v>MP.FP-PR.SO-Organic waste as biofuels substrate</v>
      </c>
    </row>
    <row r="226" spans="1:10" x14ac:dyDescent="0.25">
      <c r="A226" s="40" t="str">
        <f>'2a. Database N flows'!D227&amp;"."&amp;'2a. Database N flows'!E227</f>
        <v>MP.FP</v>
      </c>
      <c r="B226" s="40" t="str">
        <f>'2a. Database N flows'!G227&amp;"."&amp;'2a. Database N flows'!H227</f>
        <v>PR.SO</v>
      </c>
      <c r="C226" s="40" t="str">
        <f>'2a. Database N flows'!J227</f>
        <v>Organic waste for composting</v>
      </c>
      <c r="D226" s="40" t="str">
        <f>'2a. Database N flows'!M227</f>
        <v>Nmix</v>
      </c>
      <c r="E226" s="40">
        <f>'2a. Database N flows'!N227</f>
        <v>1</v>
      </c>
      <c r="F226" s="178">
        <f>'2a. Database N flows'!P227</f>
        <v>2020</v>
      </c>
      <c r="G226" s="40" t="str">
        <f>'2a. Database N flows'!R227</f>
        <v>text</v>
      </c>
      <c r="H226" s="40" t="str">
        <f>'2a. Database N flows'!U227</f>
        <v>recycling</v>
      </c>
      <c r="I226" s="40" t="str">
        <f>'2a. Database N flows'!T227</f>
        <v>Germany</v>
      </c>
      <c r="J226" s="40" t="str">
        <f t="shared" si="5"/>
        <v>MP.FP-PR.SO-Organic waste for composting</v>
      </c>
    </row>
    <row r="227" spans="1:10" x14ac:dyDescent="0.25">
      <c r="A227" s="40" t="str">
        <f>'2a. Database N flows'!D228&amp;"."&amp;'2a. Database N flows'!E228</f>
        <v>MP.FP</v>
      </c>
      <c r="B227" s="40" t="str">
        <f>'2a. Database N flows'!G228&amp;"."&amp;'2a. Database N flows'!H228</f>
        <v>PR.SO</v>
      </c>
      <c r="C227" s="40" t="str">
        <f>'2a. Database N flows'!J228</f>
        <v>Food industry waste</v>
      </c>
      <c r="D227" s="40" t="str">
        <f>'2a. Database N flows'!M228</f>
        <v>Nmix</v>
      </c>
      <c r="E227" s="40">
        <f>'2a. Database N flows'!N228</f>
        <v>1</v>
      </c>
      <c r="F227" s="178">
        <f>'2a. Database N flows'!P228</f>
        <v>2020</v>
      </c>
      <c r="G227" s="40" t="str">
        <f>'2a. Database N flows'!R228</f>
        <v>text</v>
      </c>
      <c r="H227" s="40" t="str">
        <f>'2a. Database N flows'!U228</f>
        <v>N wasted</v>
      </c>
      <c r="I227" s="40" t="str">
        <f>'2a. Database N flows'!T228</f>
        <v>Germany</v>
      </c>
      <c r="J227" s="40" t="str">
        <f t="shared" si="5"/>
        <v>MP.FP-PR.SO-Food industry waste</v>
      </c>
    </row>
    <row r="228" spans="1:10" x14ac:dyDescent="0.25">
      <c r="A228" s="40" t="str">
        <f>'2a. Database N flows'!D229&amp;"."&amp;'2a. Database N flows'!E229</f>
        <v>MP.FP</v>
      </c>
      <c r="B228" s="40" t="str">
        <f>'2a. Database N flows'!G229&amp;"."&amp;'2a. Database N flows'!H229</f>
        <v>PR.WW</v>
      </c>
      <c r="C228" s="40" t="str">
        <f>'2a. Database N flows'!J229</f>
        <v>Food industry wastewater</v>
      </c>
      <c r="D228" s="40" t="str">
        <f>'2a. Database N flows'!M229</f>
        <v>Nmix</v>
      </c>
      <c r="E228" s="40">
        <f>'2a. Database N flows'!N229</f>
        <v>1</v>
      </c>
      <c r="F228" s="178">
        <f>'2a. Database N flows'!P229</f>
        <v>2020</v>
      </c>
      <c r="G228" s="40" t="str">
        <f>'2a. Database N flows'!R229</f>
        <v>text</v>
      </c>
      <c r="H228" s="40" t="str">
        <f>'2a. Database N flows'!U229</f>
        <v>N wasted</v>
      </c>
      <c r="I228" s="40" t="str">
        <f>'2a. Database N flows'!T229</f>
        <v>Germany</v>
      </c>
      <c r="J228" s="40" t="str">
        <f t="shared" si="5"/>
        <v>MP.FP-PR.WW-Food industry wastewater</v>
      </c>
    </row>
    <row r="229" spans="1:10" x14ac:dyDescent="0.25">
      <c r="A229" s="40" t="str">
        <f>'2a. Database N flows'!D230&amp;"."&amp;'2a. Database N flows'!E230</f>
        <v>MP.FP</v>
      </c>
      <c r="B229" s="40" t="str">
        <f>'2a. Database N flows'!G230&amp;"."&amp;'2a. Database N flows'!H230</f>
        <v>HS.HS</v>
      </c>
      <c r="C229" s="40" t="str">
        <f>'2a. Database N flows'!J230</f>
        <v>Food products</v>
      </c>
      <c r="D229" s="40" t="str">
        <f>'2a. Database N flows'!M230</f>
        <v>Nmix</v>
      </c>
      <c r="E229" s="40">
        <f>'2a. Database N flows'!N230</f>
        <v>1</v>
      </c>
      <c r="F229" s="178">
        <f>'2a. Database N flows'!P230</f>
        <v>2020</v>
      </c>
      <c r="G229" s="40" t="str">
        <f>'2a. Database N flows'!R230</f>
        <v>text</v>
      </c>
      <c r="H229" s="40" t="str">
        <f>'2a. Database N flows'!U230</f>
        <v>useful output</v>
      </c>
      <c r="I229" s="40" t="str">
        <f>'2a. Database N flows'!T230</f>
        <v>Germany</v>
      </c>
      <c r="J229" s="40" t="str">
        <f t="shared" si="5"/>
        <v>MP.FP-HS.HS-Food products</v>
      </c>
    </row>
    <row r="230" spans="1:10" x14ac:dyDescent="0.25">
      <c r="A230" s="40" t="str">
        <f>'2a. Database N flows'!D231&amp;"."&amp;'2a. Database N flows'!E231</f>
        <v>MP.FP</v>
      </c>
      <c r="B230" s="40" t="str">
        <f>'2a. Database N flows'!G231&amp;"."&amp;'2a. Database N flows'!H231</f>
        <v>HY.SW</v>
      </c>
      <c r="C230" s="40" t="str">
        <f>'2a. Database N flows'!J231</f>
        <v>Untreated wastewater</v>
      </c>
      <c r="D230" s="40" t="str">
        <f>'2a. Database N flows'!M231</f>
        <v>Nmix</v>
      </c>
      <c r="E230" s="40">
        <f>'2a. Database N flows'!N231</f>
        <v>1</v>
      </c>
      <c r="F230" s="178">
        <f>'2a. Database N flows'!P231</f>
        <v>2020</v>
      </c>
      <c r="G230" s="40" t="str">
        <f>'2a. Database N flows'!R231</f>
        <v>text</v>
      </c>
      <c r="H230" s="40" t="str">
        <f>'2a. Database N flows'!U231</f>
        <v>N wasted</v>
      </c>
      <c r="I230" s="40" t="str">
        <f>'2a. Database N flows'!T231</f>
        <v>Germany</v>
      </c>
      <c r="J230" s="40" t="str">
        <f t="shared" si="5"/>
        <v>MP.FP-HY.SW-Untreated wastewater</v>
      </c>
    </row>
    <row r="231" spans="1:10" x14ac:dyDescent="0.25">
      <c r="A231" s="40" t="str">
        <f>'2a. Database N flows'!D232&amp;"."&amp;'2a. Database N flows'!E232</f>
        <v>MP.FP</v>
      </c>
      <c r="B231" s="40" t="str">
        <f>'2a. Database N flows'!G232&amp;"."&amp;'2a. Database N flows'!H232</f>
        <v>HY.AC</v>
      </c>
      <c r="C231" s="40" t="str">
        <f>'2a. Database N flows'!J232</f>
        <v>Feed to freshwater aquaculture</v>
      </c>
      <c r="D231" s="40" t="str">
        <f>'2a. Database N flows'!M232</f>
        <v>Nmix</v>
      </c>
      <c r="E231" s="40">
        <f>'2a. Database N flows'!N232</f>
        <v>1</v>
      </c>
      <c r="F231" s="178">
        <f>'2a. Database N flows'!P232</f>
        <v>2020</v>
      </c>
      <c r="G231" s="40" t="str">
        <f>'2a. Database N flows'!R232</f>
        <v>text</v>
      </c>
      <c r="H231" s="40" t="str">
        <f>'2a. Database N flows'!U232</f>
        <v>useful output</v>
      </c>
      <c r="I231" s="40" t="str">
        <f>'2a. Database N flows'!T232</f>
        <v>Germany</v>
      </c>
      <c r="J231" s="40" t="str">
        <f t="shared" si="5"/>
        <v>MP.FP-HY.AC-Feed to freshwater aquaculture</v>
      </c>
    </row>
    <row r="232" spans="1:10" x14ac:dyDescent="0.25">
      <c r="A232" s="40" t="str">
        <f>'2a. Database N flows'!D233&amp;"."&amp;'2a. Database N flows'!E233</f>
        <v>MP.FP</v>
      </c>
      <c r="B232" s="40" t="str">
        <f>'2a. Database N flows'!G233&amp;"."&amp;'2a. Database N flows'!H233</f>
        <v>HY.AC</v>
      </c>
      <c r="C232" s="40" t="str">
        <f>'2a. Database N flows'!J233</f>
        <v>Feed to coastal aquaculture</v>
      </c>
      <c r="D232" s="40" t="str">
        <f>'2a. Database N flows'!M233</f>
        <v>Nmix</v>
      </c>
      <c r="E232" s="40">
        <f>'2a. Database N flows'!N233</f>
        <v>1</v>
      </c>
      <c r="F232" s="178">
        <f>'2a. Database N flows'!P233</f>
        <v>2020</v>
      </c>
      <c r="G232" s="40" t="str">
        <f>'2a. Database N flows'!R233</f>
        <v>text</v>
      </c>
      <c r="H232" s="40" t="str">
        <f>'2a. Database N flows'!U233</f>
        <v>useful output</v>
      </c>
      <c r="I232" s="40" t="str">
        <f>'2a. Database N flows'!T233</f>
        <v>Germany</v>
      </c>
      <c r="J232" s="40" t="str">
        <f t="shared" si="5"/>
        <v>MP.FP-HY.AC-Feed to coastal aquaculture</v>
      </c>
    </row>
    <row r="233" spans="1:10" x14ac:dyDescent="0.25">
      <c r="A233" s="40" t="str">
        <f>'2a. Database N flows'!D234&amp;"."&amp;'2a. Database N flows'!E234</f>
        <v>MP.FP</v>
      </c>
      <c r="B233" s="40" t="str">
        <f>'2a. Database N flows'!G234&amp;"."&amp;'2a. Database N flows'!H234</f>
        <v>RW.RW</v>
      </c>
      <c r="C233" s="40" t="str">
        <f>'2a. Database N flows'!J234</f>
        <v>Food export</v>
      </c>
      <c r="D233" s="40" t="str">
        <f>'2a. Database N flows'!M234</f>
        <v>Nmix</v>
      </c>
      <c r="E233" s="40">
        <f>'2a. Database N flows'!N234</f>
        <v>1</v>
      </c>
      <c r="F233" s="178">
        <f>'2a. Database N flows'!P234</f>
        <v>2020</v>
      </c>
      <c r="G233" s="40" t="str">
        <f>'2a. Database N flows'!R234</f>
        <v>text</v>
      </c>
      <c r="H233" s="40" t="str">
        <f>'2a. Database N flows'!U234</f>
        <v>useful output</v>
      </c>
      <c r="I233" s="40" t="str">
        <f>'2a. Database N flows'!T234</f>
        <v>Germany</v>
      </c>
      <c r="J233" s="40" t="str">
        <f t="shared" si="5"/>
        <v>MP.FP-RW.RW-Food export</v>
      </c>
    </row>
    <row r="234" spans="1:10" x14ac:dyDescent="0.25">
      <c r="A234" s="40" t="str">
        <f>'2a. Database N flows'!D235&amp;"."&amp;'2a. Database N flows'!E235</f>
        <v>MP.OP</v>
      </c>
      <c r="B234" s="40" t="str">
        <f>'2a. Database N flows'!G235&amp;"."&amp;'2a. Database N flows'!H235</f>
        <v>EF.IC</v>
      </c>
      <c r="C234" s="40" t="str">
        <f>'2a. Database N flows'!J235</f>
        <v>Industrial waste fuels</v>
      </c>
      <c r="D234" s="40" t="str">
        <f>'2a. Database N flows'!M235</f>
        <v>Nmix</v>
      </c>
      <c r="E234" s="40">
        <f>'2a. Database N flows'!N235</f>
        <v>1</v>
      </c>
      <c r="F234" s="178">
        <f>'2a. Database N flows'!P235</f>
        <v>2020</v>
      </c>
      <c r="G234" s="40" t="str">
        <f>'2a. Database N flows'!R235</f>
        <v>text</v>
      </c>
      <c r="H234" s="40" t="str">
        <f>'2a. Database N flows'!U235</f>
        <v>recycling</v>
      </c>
      <c r="I234" s="40" t="str">
        <f>'2a. Database N flows'!T235</f>
        <v>Germany</v>
      </c>
      <c r="J234" s="40" t="str">
        <f t="shared" si="5"/>
        <v>MP.OP-EF.IC-Industrial waste fuels</v>
      </c>
    </row>
    <row r="235" spans="1:10" x14ac:dyDescent="0.25">
      <c r="A235" s="40" t="str">
        <f>'2a. Database N flows'!D236&amp;"."&amp;'2a. Database N flows'!E236</f>
        <v>MP.OP</v>
      </c>
      <c r="B235" s="40" t="str">
        <f>'2a. Database N flows'!G236&amp;"."&amp;'2a. Database N flows'!H236</f>
        <v>EF.TR</v>
      </c>
      <c r="C235" s="40" t="str">
        <f>'2a. Database N flows'!J236</f>
        <v>Ammonia as fuel</v>
      </c>
      <c r="D235" s="40" t="str">
        <f>'2a. Database N flows'!M236</f>
        <v>NH3</v>
      </c>
      <c r="E235" s="40">
        <f>'2a. Database N flows'!N236</f>
        <v>1</v>
      </c>
      <c r="F235" s="178">
        <f>'2a. Database N flows'!P236</f>
        <v>2020</v>
      </c>
      <c r="G235" s="40" t="str">
        <f>'2a. Database N flows'!R236</f>
        <v>text</v>
      </c>
      <c r="H235" s="40" t="str">
        <f>'2a. Database N flows'!U236</f>
        <v>useful output</v>
      </c>
      <c r="I235" s="40" t="str">
        <f>'2a. Database N flows'!T236</f>
        <v>Germany</v>
      </c>
      <c r="J235" s="40" t="str">
        <f t="shared" si="5"/>
        <v>MP.OP-EF.TR-Ammonia as fuel</v>
      </c>
    </row>
    <row r="236" spans="1:10" x14ac:dyDescent="0.25">
      <c r="A236" s="40" t="str">
        <f>'2a. Database N flows'!D237&amp;"."&amp;'2a. Database N flows'!E237</f>
        <v>MP.OP</v>
      </c>
      <c r="B236" s="40" t="str">
        <f>'2a. Database N flows'!G237&amp;"."&amp;'2a. Database N flows'!H237</f>
        <v>AG.SM</v>
      </c>
      <c r="C236" s="40" t="str">
        <f>'2a. Database N flows'!J237</f>
        <v>Mineral fertilizer</v>
      </c>
      <c r="D236" s="40" t="str">
        <f>'2a. Database N flows'!M237</f>
        <v>Nmix</v>
      </c>
      <c r="E236" s="40">
        <f>'2a. Database N flows'!N237</f>
        <v>1</v>
      </c>
      <c r="F236" s="178">
        <f>'2a. Database N flows'!P237</f>
        <v>2020</v>
      </c>
      <c r="G236" s="40" t="str">
        <f>'2a. Database N flows'!R237</f>
        <v>text</v>
      </c>
      <c r="H236" s="40" t="str">
        <f>'2a. Database N flows'!U237</f>
        <v>useful output</v>
      </c>
      <c r="I236" s="40" t="str">
        <f>'2a. Database N flows'!T237</f>
        <v>Germany</v>
      </c>
      <c r="J236" s="40" t="str">
        <f t="shared" si="5"/>
        <v>MP.OP-AG.SM-Mineral fertilizer</v>
      </c>
    </row>
    <row r="237" spans="1:10" x14ac:dyDescent="0.25">
      <c r="A237" s="40" t="str">
        <f>'2a. Database N flows'!D238&amp;"."&amp;'2a. Database N flows'!E238</f>
        <v>MP.OP</v>
      </c>
      <c r="B237" s="40" t="str">
        <f>'2a. Database N flows'!G238&amp;"."&amp;'2a. Database N flows'!H238</f>
        <v>PR.SO</v>
      </c>
      <c r="C237" s="40" t="str">
        <f>'2a. Database N flows'!J238</f>
        <v>Other industry waste</v>
      </c>
      <c r="D237" s="40" t="str">
        <f>'2a. Database N flows'!M238</f>
        <v>Nmix</v>
      </c>
      <c r="E237" s="40">
        <f>'2a. Database N flows'!N238</f>
        <v>1</v>
      </c>
      <c r="F237" s="178">
        <f>'2a. Database N flows'!P238</f>
        <v>2020</v>
      </c>
      <c r="G237" s="40" t="str">
        <f>'2a. Database N flows'!R238</f>
        <v>text</v>
      </c>
      <c r="H237" s="40" t="str">
        <f>'2a. Database N flows'!U238</f>
        <v>N wasted</v>
      </c>
      <c r="I237" s="40" t="str">
        <f>'2a. Database N flows'!T238</f>
        <v>Germany</v>
      </c>
      <c r="J237" s="40" t="str">
        <f t="shared" si="5"/>
        <v>MP.OP-PR.SO-Other industry waste</v>
      </c>
    </row>
    <row r="238" spans="1:10" x14ac:dyDescent="0.25">
      <c r="A238" s="40" t="str">
        <f>'2a. Database N flows'!D239&amp;"."&amp;'2a. Database N flows'!E239</f>
        <v>MP.OP</v>
      </c>
      <c r="B238" s="40" t="str">
        <f>'2a. Database N flows'!G239&amp;"."&amp;'2a. Database N flows'!H239</f>
        <v>PR.WW</v>
      </c>
      <c r="C238" s="40" t="str">
        <f>'2a. Database N flows'!J239</f>
        <v>Other industry wastewater</v>
      </c>
      <c r="D238" s="40" t="str">
        <f>'2a. Database N flows'!M239</f>
        <v>Nmix</v>
      </c>
      <c r="E238" s="40">
        <f>'2a. Database N flows'!N239</f>
        <v>1</v>
      </c>
      <c r="F238" s="178">
        <f>'2a. Database N flows'!P239</f>
        <v>2020</v>
      </c>
      <c r="G238" s="40" t="str">
        <f>'2a. Database N flows'!R239</f>
        <v>text</v>
      </c>
      <c r="H238" s="40" t="str">
        <f>'2a. Database N flows'!U239</f>
        <v>N wasted</v>
      </c>
      <c r="I238" s="40" t="str">
        <f>'2a. Database N flows'!T239</f>
        <v>Germany</v>
      </c>
      <c r="J238" s="40" t="str">
        <f t="shared" si="5"/>
        <v>MP.OP-PR.WW-Other industry wastewater</v>
      </c>
    </row>
    <row r="239" spans="1:10" x14ac:dyDescent="0.25">
      <c r="A239" s="40" t="str">
        <f>'2a. Database N flows'!D240&amp;"."&amp;'2a. Database N flows'!E240</f>
        <v>MP.OP</v>
      </c>
      <c r="B239" s="40" t="str">
        <f>'2a. Database N flows'!G240&amp;"."&amp;'2a. Database N flows'!H240</f>
        <v>HS.HS</v>
      </c>
      <c r="C239" s="40" t="str">
        <f>'2a. Database N flows'!J240</f>
        <v>Mineral fertilizer</v>
      </c>
      <c r="D239" s="40" t="str">
        <f>'2a. Database N flows'!M240</f>
        <v>Nmix</v>
      </c>
      <c r="E239" s="40">
        <f>'2a. Database N flows'!N240</f>
        <v>1</v>
      </c>
      <c r="F239" s="178">
        <f>'2a. Database N flows'!P240</f>
        <v>2020</v>
      </c>
      <c r="G239" s="40" t="str">
        <f>'2a. Database N flows'!R240</f>
        <v>text</v>
      </c>
      <c r="H239" s="40" t="str">
        <f>'2a. Database N flows'!U240</f>
        <v>useful output</v>
      </c>
      <c r="I239" s="40" t="str">
        <f>'2a. Database N flows'!T240</f>
        <v>Germany</v>
      </c>
      <c r="J239" s="40" t="str">
        <f t="shared" si="5"/>
        <v>MP.OP-HS.HS-Mineral fertilizer</v>
      </c>
    </row>
    <row r="240" spans="1:10" x14ac:dyDescent="0.25">
      <c r="A240" s="40" t="str">
        <f>'2a. Database N flows'!D241&amp;"."&amp;'2a. Database N flows'!E241</f>
        <v>MP.OP</v>
      </c>
      <c r="B240" s="40" t="str">
        <f>'2a. Database N flows'!G241&amp;"."&amp;'2a. Database N flows'!H241</f>
        <v>HS.HS</v>
      </c>
      <c r="C240" s="40" t="str">
        <f>'2a. Database N flows'!J241</f>
        <v>Consumer goods</v>
      </c>
      <c r="D240" s="40" t="str">
        <f>'2a. Database N flows'!M241</f>
        <v>Nmix</v>
      </c>
      <c r="E240" s="40">
        <f>'2a. Database N flows'!N241</f>
        <v>1</v>
      </c>
      <c r="F240" s="178">
        <f>'2a. Database N flows'!P241</f>
        <v>2020</v>
      </c>
      <c r="G240" s="40" t="str">
        <f>'2a. Database N flows'!R241</f>
        <v>text</v>
      </c>
      <c r="H240" s="40" t="str">
        <f>'2a. Database N flows'!U241</f>
        <v>useful output</v>
      </c>
      <c r="I240" s="40" t="str">
        <f>'2a. Database N flows'!T241</f>
        <v>Germany</v>
      </c>
      <c r="J240" s="40" t="str">
        <f t="shared" si="5"/>
        <v>MP.OP-HS.HS-Consumer goods</v>
      </c>
    </row>
    <row r="241" spans="1:10" x14ac:dyDescent="0.25">
      <c r="A241" s="40" t="str">
        <f>'2a. Database N flows'!D242&amp;"."&amp;'2a. Database N flows'!E242</f>
        <v>MP.OP</v>
      </c>
      <c r="B241" s="40" t="str">
        <f>'2a. Database N flows'!G242&amp;"."&amp;'2a. Database N flows'!H242</f>
        <v>AT.AT</v>
      </c>
      <c r="C241" s="40" t="str">
        <f>'2a. Database N flows'!J242</f>
        <v>Emissions</v>
      </c>
      <c r="D241" s="40" t="str">
        <f>'2a. Database N flows'!M242</f>
        <v>NH3</v>
      </c>
      <c r="E241" s="40">
        <f>'2a. Database N flows'!N242</f>
        <v>1</v>
      </c>
      <c r="F241" s="178">
        <f>'2a. Database N flows'!P242</f>
        <v>2020</v>
      </c>
      <c r="G241" s="40" t="str">
        <f>'2a. Database N flows'!R242</f>
        <v>text</v>
      </c>
      <c r="H241" s="40" t="str">
        <f>'2a. Database N flows'!U242</f>
        <v>N wasted</v>
      </c>
      <c r="I241" s="40" t="str">
        <f>'2a. Database N flows'!T242</f>
        <v>Germany</v>
      </c>
      <c r="J241" s="40" t="str">
        <f t="shared" si="5"/>
        <v>MP.OP-AT.AT-Emissions</v>
      </c>
    </row>
    <row r="242" spans="1:10" x14ac:dyDescent="0.25">
      <c r="A242" s="40" t="str">
        <f>'2a. Database N flows'!D243&amp;"."&amp;'2a. Database N flows'!E243</f>
        <v>MP.OP</v>
      </c>
      <c r="B242" s="40" t="str">
        <f>'2a. Database N flows'!G243&amp;"."&amp;'2a. Database N flows'!H243</f>
        <v>AT.AT</v>
      </c>
      <c r="C242" s="40" t="str">
        <f>'2a. Database N flows'!J243</f>
        <v>Emissions</v>
      </c>
      <c r="D242" s="40" t="str">
        <f>'2a. Database N flows'!M243</f>
        <v>NOx</v>
      </c>
      <c r="E242" s="40">
        <f>'2a. Database N flows'!N243</f>
        <v>1</v>
      </c>
      <c r="F242" s="178">
        <f>'2a. Database N flows'!P243</f>
        <v>2020</v>
      </c>
      <c r="G242" s="40" t="str">
        <f>'2a. Database N flows'!R243</f>
        <v>text</v>
      </c>
      <c r="H242" s="40" t="str">
        <f>'2a. Database N flows'!U243</f>
        <v>N wasted</v>
      </c>
      <c r="I242" s="40" t="str">
        <f>'2a. Database N flows'!T243</f>
        <v>Germany</v>
      </c>
      <c r="J242" s="40" t="str">
        <f t="shared" si="5"/>
        <v>MP.OP-AT.AT-Emissions</v>
      </c>
    </row>
    <row r="243" spans="1:10" x14ac:dyDescent="0.25">
      <c r="A243" s="40" t="str">
        <f>'2a. Database N flows'!D244&amp;"."&amp;'2a. Database N flows'!E244</f>
        <v>MP.OP</v>
      </c>
      <c r="B243" s="40" t="str">
        <f>'2a. Database N flows'!G244&amp;"."&amp;'2a. Database N flows'!H244</f>
        <v>AT.AT</v>
      </c>
      <c r="C243" s="40" t="str">
        <f>'2a. Database N flows'!J244</f>
        <v>Emissions</v>
      </c>
      <c r="D243" s="40" t="str">
        <f>'2a. Database N flows'!M244</f>
        <v>N2O</v>
      </c>
      <c r="E243" s="40">
        <f>'2a. Database N flows'!N244</f>
        <v>1</v>
      </c>
      <c r="F243" s="178">
        <f>'2a. Database N flows'!P244</f>
        <v>2020</v>
      </c>
      <c r="G243" s="40" t="str">
        <f>'2a. Database N flows'!R244</f>
        <v>text</v>
      </c>
      <c r="H243" s="40" t="str">
        <f>'2a. Database N flows'!U244</f>
        <v>N wasted</v>
      </c>
      <c r="I243" s="40" t="str">
        <f>'2a. Database N flows'!T244</f>
        <v>Germany</v>
      </c>
      <c r="J243" s="40" t="str">
        <f t="shared" si="5"/>
        <v>MP.OP-AT.AT-Emissions</v>
      </c>
    </row>
    <row r="244" spans="1:10" x14ac:dyDescent="0.25">
      <c r="A244" s="40" t="str">
        <f>'2a. Database N flows'!D245&amp;"."&amp;'2a. Database N flows'!E245</f>
        <v>MP.OP</v>
      </c>
      <c r="B244" s="40" t="str">
        <f>'2a. Database N flows'!G245&amp;"."&amp;'2a. Database N flows'!H245</f>
        <v>HY.SW</v>
      </c>
      <c r="C244" s="40" t="str">
        <f>'2a. Database N flows'!J245</f>
        <v>Untreated wastewater</v>
      </c>
      <c r="D244" s="40" t="str">
        <f>'2a. Database N flows'!M245</f>
        <v>Nmix</v>
      </c>
      <c r="E244" s="40">
        <f>'2a. Database N flows'!N245</f>
        <v>1</v>
      </c>
      <c r="F244" s="178">
        <f>'2a. Database N flows'!P245</f>
        <v>2020</v>
      </c>
      <c r="G244" s="40" t="str">
        <f>'2a. Database N flows'!R245</f>
        <v>text</v>
      </c>
      <c r="H244" s="40" t="str">
        <f>'2a. Database N flows'!U245</f>
        <v>N wasted</v>
      </c>
      <c r="I244" s="40" t="str">
        <f>'2a. Database N flows'!T245</f>
        <v>Germany</v>
      </c>
      <c r="J244" s="40" t="str">
        <f t="shared" si="5"/>
        <v>MP.OP-HY.SW-Untreated wastewater</v>
      </c>
    </row>
    <row r="245" spans="1:10" x14ac:dyDescent="0.25">
      <c r="A245" s="40" t="str">
        <f>'2a. Database N flows'!D246&amp;"."&amp;'2a. Database N flows'!E246</f>
        <v>MP.OP</v>
      </c>
      <c r="B245" s="40" t="str">
        <f>'2a. Database N flows'!G246&amp;"."&amp;'2a. Database N flows'!H246</f>
        <v>RW.RW</v>
      </c>
      <c r="C245" s="40" t="str">
        <f>'2a. Database N flows'!J246</f>
        <v>Mineral fertilizer export</v>
      </c>
      <c r="D245" s="40" t="str">
        <f>'2a. Database N flows'!M246</f>
        <v>Nmix</v>
      </c>
      <c r="E245" s="40">
        <f>'2a. Database N flows'!N246</f>
        <v>1</v>
      </c>
      <c r="F245" s="178">
        <f>'2a. Database N flows'!P246</f>
        <v>2020</v>
      </c>
      <c r="G245" s="40" t="str">
        <f>'2a. Database N flows'!R246</f>
        <v>text</v>
      </c>
      <c r="H245" s="40" t="str">
        <f>'2a. Database N flows'!U246</f>
        <v>useful output</v>
      </c>
      <c r="I245" s="40" t="str">
        <f>'2a. Database N flows'!T246</f>
        <v>Germany</v>
      </c>
      <c r="J245" s="40" t="str">
        <f t="shared" si="5"/>
        <v>MP.OP-RW.RW-Mineral fertilizer export</v>
      </c>
    </row>
    <row r="246" spans="1:10" x14ac:dyDescent="0.25">
      <c r="A246" s="40" t="str">
        <f>'2a. Database N flows'!D247&amp;"."&amp;'2a. Database N flows'!E247</f>
        <v>MP.OP</v>
      </c>
      <c r="B246" s="40" t="str">
        <f>'2a. Database N flows'!G247&amp;"."&amp;'2a. Database N flows'!H247</f>
        <v>RW.RW</v>
      </c>
      <c r="C246" s="40" t="str">
        <f>'2a. Database N flows'!J247</f>
        <v>Other goods export</v>
      </c>
      <c r="D246" s="40" t="str">
        <f>'2a. Database N flows'!M247</f>
        <v>Nmix</v>
      </c>
      <c r="E246" s="40">
        <f>'2a. Database N flows'!N247</f>
        <v>1</v>
      </c>
      <c r="F246" s="178">
        <f>'2a. Database N flows'!P247</f>
        <v>2020</v>
      </c>
      <c r="G246" s="40" t="str">
        <f>'2a. Database N flows'!R247</f>
        <v>text</v>
      </c>
      <c r="H246" s="40" t="str">
        <f>'2a. Database N flows'!U247</f>
        <v>useful output</v>
      </c>
      <c r="I246" s="40" t="str">
        <f>'2a. Database N flows'!T247</f>
        <v>Germany</v>
      </c>
      <c r="J246" s="40" t="str">
        <f t="shared" si="5"/>
        <v>MP.OP-RW.RW-Other goods export</v>
      </c>
    </row>
    <row r="247" spans="1:10" x14ac:dyDescent="0.25">
      <c r="A247" s="40" t="str">
        <f>'2a. Database N flows'!D248&amp;"."&amp;'2a. Database N flows'!E248</f>
        <v>AG.SM</v>
      </c>
      <c r="B247" s="40" t="str">
        <f>'2a. Database N flows'!G248&amp;"."&amp;'2a. Database N flows'!H248</f>
        <v>MP.FP</v>
      </c>
      <c r="C247" s="40" t="str">
        <f>'2a. Database N flows'!J248</f>
        <v>Food crop products</v>
      </c>
      <c r="D247" s="40" t="str">
        <f>'2a. Database N flows'!M248</f>
        <v>Nmix</v>
      </c>
      <c r="E247" s="40">
        <f>'2a. Database N flows'!N248</f>
        <v>1</v>
      </c>
      <c r="F247" s="178">
        <f>'2a. Database N flows'!P248</f>
        <v>2020</v>
      </c>
      <c r="G247" s="40" t="str">
        <f>'2a. Database N flows'!R248</f>
        <v>text</v>
      </c>
      <c r="H247" s="40" t="str">
        <f>'2a. Database N flows'!U248</f>
        <v>useful output</v>
      </c>
      <c r="I247" s="40" t="str">
        <f>'2a. Database N flows'!T248</f>
        <v>Germany</v>
      </c>
      <c r="J247" s="40" t="str">
        <f t="shared" si="5"/>
        <v>AG.SM-MP.FP-Food crop products</v>
      </c>
    </row>
    <row r="248" spans="1:10" x14ac:dyDescent="0.25">
      <c r="A248" s="40" t="str">
        <f>'2a. Database N flows'!D249&amp;"."&amp;'2a. Database N flows'!E249</f>
        <v>AG.SM</v>
      </c>
      <c r="B248" s="40" t="str">
        <f>'2a. Database N flows'!G249&amp;"."&amp;'2a. Database N flows'!H249</f>
        <v>MP.OP</v>
      </c>
      <c r="C248" s="40" t="str">
        <f>'2a. Database N flows'!J249</f>
        <v>Crop products for industrial use</v>
      </c>
      <c r="D248" s="40" t="str">
        <f>'2a. Database N flows'!M249</f>
        <v>Nmix</v>
      </c>
      <c r="E248" s="40">
        <f>'2a. Database N flows'!N249</f>
        <v>1</v>
      </c>
      <c r="F248" s="178">
        <f>'2a. Database N flows'!P249</f>
        <v>2020</v>
      </c>
      <c r="G248" s="40" t="str">
        <f>'2a. Database N flows'!R249</f>
        <v>text</v>
      </c>
      <c r="H248" s="40" t="str">
        <f>'2a. Database N flows'!U249</f>
        <v>useful output</v>
      </c>
      <c r="I248" s="40" t="str">
        <f>'2a. Database N flows'!T249</f>
        <v>Germany</v>
      </c>
      <c r="J248" s="40" t="str">
        <f t="shared" si="5"/>
        <v>AG.SM-MP.OP-Crop products for industrial use</v>
      </c>
    </row>
    <row r="249" spans="1:10" x14ac:dyDescent="0.25">
      <c r="A249" s="40" t="str">
        <f>'2a. Database N flows'!D250&amp;"."&amp;'2a. Database N flows'!E250</f>
        <v>AG.SM</v>
      </c>
      <c r="B249" s="40" t="str">
        <f>'2a. Database N flows'!G250&amp;"."&amp;'2a. Database N flows'!H250</f>
        <v>AG.MM</v>
      </c>
      <c r="C249" s="40" t="str">
        <f>'2a. Database N flows'!J250</f>
        <v>Fodder crops</v>
      </c>
      <c r="D249" s="40" t="str">
        <f>'2a. Database N flows'!M250</f>
        <v>Nmix</v>
      </c>
      <c r="E249" s="40">
        <f>'2a. Database N flows'!N250</f>
        <v>1</v>
      </c>
      <c r="F249" s="178">
        <f>'2a. Database N flows'!P250</f>
        <v>2020</v>
      </c>
      <c r="G249" s="40" t="str">
        <f>'2a. Database N flows'!R250</f>
        <v>text</v>
      </c>
      <c r="H249" s="40" t="str">
        <f>'2a. Database N flows'!U250</f>
        <v>useful output</v>
      </c>
      <c r="I249" s="40" t="str">
        <f>'2a. Database N flows'!T250</f>
        <v>Germany</v>
      </c>
      <c r="J249" s="40" t="str">
        <f t="shared" si="5"/>
        <v>AG.SM-AG.MM-Fodder crops</v>
      </c>
    </row>
    <row r="250" spans="1:10" x14ac:dyDescent="0.25">
      <c r="A250" s="40" t="str">
        <f>'2a. Database N flows'!D251&amp;"."&amp;'2a. Database N flows'!E251</f>
        <v>AG.SM</v>
      </c>
      <c r="B250" s="40" t="str">
        <f>'2a. Database N flows'!G251&amp;"."&amp;'2a. Database N flows'!H251</f>
        <v>AG.BC</v>
      </c>
      <c r="C250" s="40" t="str">
        <f>'2a. Database N flows'!J251</f>
        <v>Farm crops substrate</v>
      </c>
      <c r="D250" s="40" t="str">
        <f>'2a. Database N flows'!M251</f>
        <v>Nmix</v>
      </c>
      <c r="E250" s="40">
        <f>'2a. Database N flows'!N251</f>
        <v>1</v>
      </c>
      <c r="F250" s="178">
        <f>'2a. Database N flows'!P251</f>
        <v>2020</v>
      </c>
      <c r="G250" s="40" t="str">
        <f>'2a. Database N flows'!R251</f>
        <v>text</v>
      </c>
      <c r="H250" s="40" t="str">
        <f>'2a. Database N flows'!U251</f>
        <v>useful output</v>
      </c>
      <c r="I250" s="40" t="str">
        <f>'2a. Database N flows'!T251</f>
        <v>Germany</v>
      </c>
      <c r="J250" s="40" t="str">
        <f t="shared" si="5"/>
        <v>AG.SM-AG.BC-Farm crops substrate</v>
      </c>
    </row>
    <row r="251" spans="1:10" x14ac:dyDescent="0.25">
      <c r="A251" s="40" t="str">
        <f>'2a. Database N flows'!D252&amp;"."&amp;'2a. Database N flows'!E252</f>
        <v>AG.SM</v>
      </c>
      <c r="B251" s="40" t="str">
        <f>'2a. Database N flows'!G252&amp;"."&amp;'2a. Database N flows'!H252</f>
        <v>FS.FO</v>
      </c>
      <c r="C251" s="40" t="str">
        <f>'2a. Database N flows'!J252</f>
        <v>Overland flow</v>
      </c>
      <c r="D251" s="40" t="str">
        <f>'2a. Database N flows'!M252</f>
        <v>Nmix</v>
      </c>
      <c r="E251" s="40">
        <f>'2a. Database N flows'!N252</f>
        <v>1</v>
      </c>
      <c r="F251" s="178">
        <f>'2a. Database N flows'!P252</f>
        <v>2020</v>
      </c>
      <c r="G251" s="40" t="str">
        <f>'2a. Database N flows'!R252</f>
        <v>text</v>
      </c>
      <c r="H251" s="40" t="str">
        <f>'2a. Database N flows'!U252</f>
        <v>N wasted</v>
      </c>
      <c r="I251" s="40" t="str">
        <f>'2a. Database N flows'!T252</f>
        <v>Germany</v>
      </c>
      <c r="J251" s="40" t="str">
        <f t="shared" si="5"/>
        <v>AG.SM-FS.FO-Overland flow</v>
      </c>
    </row>
    <row r="252" spans="1:10" x14ac:dyDescent="0.25">
      <c r="A252" s="40" t="str">
        <f>'2a. Database N flows'!D253&amp;"."&amp;'2a. Database N flows'!E253</f>
        <v>AG.SM</v>
      </c>
      <c r="B252" s="40" t="str">
        <f>'2a. Database N flows'!G253&amp;"."&amp;'2a. Database N flows'!H253</f>
        <v>FS.OL</v>
      </c>
      <c r="C252" s="40" t="str">
        <f>'2a. Database N flows'!J253</f>
        <v>Overland flow</v>
      </c>
      <c r="D252" s="40" t="str">
        <f>'2a. Database N flows'!M253</f>
        <v>Nmix</v>
      </c>
      <c r="E252" s="40">
        <f>'2a. Database N flows'!N253</f>
        <v>1</v>
      </c>
      <c r="F252" s="178">
        <f>'2a. Database N flows'!P253</f>
        <v>2020</v>
      </c>
      <c r="G252" s="40" t="str">
        <f>'2a. Database N flows'!R253</f>
        <v>text</v>
      </c>
      <c r="H252" s="40" t="str">
        <f>'2a. Database N flows'!U253</f>
        <v>N wasted</v>
      </c>
      <c r="I252" s="40" t="str">
        <f>'2a. Database N flows'!T253</f>
        <v>Germany</v>
      </c>
      <c r="J252" s="40" t="str">
        <f t="shared" si="5"/>
        <v>AG.SM-FS.OL-Overland flow</v>
      </c>
    </row>
    <row r="253" spans="1:10" x14ac:dyDescent="0.25">
      <c r="A253" s="40" t="str">
        <f>'2a. Database N flows'!D254&amp;"."&amp;'2a. Database N flows'!E254</f>
        <v>AG.SM</v>
      </c>
      <c r="B253" s="40" t="str">
        <f>'2a. Database N flows'!G254&amp;"."&amp;'2a. Database N flows'!H254</f>
        <v>FS.WL</v>
      </c>
      <c r="C253" s="40" t="str">
        <f>'2a. Database N flows'!J254</f>
        <v>Overland flow</v>
      </c>
      <c r="D253" s="40" t="str">
        <f>'2a. Database N flows'!M254</f>
        <v>Nmix</v>
      </c>
      <c r="E253" s="40">
        <f>'2a. Database N flows'!N254</f>
        <v>1</v>
      </c>
      <c r="F253" s="178">
        <f>'2a. Database N flows'!P254</f>
        <v>2020</v>
      </c>
      <c r="G253" s="40" t="str">
        <f>'2a. Database N flows'!R254</f>
        <v>text</v>
      </c>
      <c r="H253" s="40" t="str">
        <f>'2a. Database N flows'!U254</f>
        <v>N wasted</v>
      </c>
      <c r="I253" s="40" t="str">
        <f>'2a. Database N flows'!T254</f>
        <v>Germany</v>
      </c>
      <c r="J253" s="40" t="str">
        <f t="shared" si="5"/>
        <v>AG.SM-FS.WL-Overland flow</v>
      </c>
    </row>
    <row r="254" spans="1:10" x14ac:dyDescent="0.25">
      <c r="A254" s="40" t="str">
        <f>'2a. Database N flows'!D255&amp;"."&amp;'2a. Database N flows'!E255</f>
        <v>AG.SM</v>
      </c>
      <c r="B254" s="40" t="str">
        <f>'2a. Database N flows'!G255&amp;"."&amp;'2a. Database N flows'!H255</f>
        <v>AT.AT</v>
      </c>
      <c r="C254" s="40" t="str">
        <f>'2a. Database N flows'!J255</f>
        <v>Emissions</v>
      </c>
      <c r="D254" s="40" t="str">
        <f>'2a. Database N flows'!M255</f>
        <v>NH3</v>
      </c>
      <c r="E254" s="40">
        <f>'2a. Database N flows'!N255</f>
        <v>1</v>
      </c>
      <c r="F254" s="178">
        <f>'2a. Database N flows'!P255</f>
        <v>2020</v>
      </c>
      <c r="G254" s="40" t="str">
        <f>'2a. Database N flows'!R255</f>
        <v>text</v>
      </c>
      <c r="H254" s="40" t="str">
        <f>'2a. Database N flows'!U255</f>
        <v>N wasted</v>
      </c>
      <c r="I254" s="40" t="str">
        <f>'2a. Database N flows'!T255</f>
        <v>Germany</v>
      </c>
      <c r="J254" s="40" t="str">
        <f t="shared" si="5"/>
        <v>AG.SM-AT.AT-Emissions</v>
      </c>
    </row>
    <row r="255" spans="1:10" x14ac:dyDescent="0.25">
      <c r="A255" s="40" t="str">
        <f>'2a. Database N flows'!D256&amp;"."&amp;'2a. Database N flows'!E256</f>
        <v>AG.SM</v>
      </c>
      <c r="B255" s="40" t="str">
        <f>'2a. Database N flows'!G256&amp;"."&amp;'2a. Database N flows'!H256</f>
        <v>AT.AT</v>
      </c>
      <c r="C255" s="40" t="str">
        <f>'2a. Database N flows'!J256</f>
        <v>Emissions</v>
      </c>
      <c r="D255" s="40" t="str">
        <f>'2a. Database N flows'!M256</f>
        <v>N2O</v>
      </c>
      <c r="E255" s="40">
        <f>'2a. Database N flows'!N256</f>
        <v>1</v>
      </c>
      <c r="F255" s="178">
        <f>'2a. Database N flows'!P256</f>
        <v>2020</v>
      </c>
      <c r="G255" s="40" t="str">
        <f>'2a. Database N flows'!R256</f>
        <v>text</v>
      </c>
      <c r="H255" s="40" t="str">
        <f>'2a. Database N flows'!U256</f>
        <v>N wasted</v>
      </c>
      <c r="I255" s="40" t="str">
        <f>'2a. Database N flows'!T256</f>
        <v>Germany</v>
      </c>
      <c r="J255" s="40" t="str">
        <f t="shared" si="5"/>
        <v>AG.SM-AT.AT-Emissions</v>
      </c>
    </row>
    <row r="256" spans="1:10" x14ac:dyDescent="0.25">
      <c r="A256" s="40" t="str">
        <f>'2a. Database N flows'!D257&amp;"."&amp;'2a. Database N flows'!E257</f>
        <v>AG.SM</v>
      </c>
      <c r="B256" s="40" t="str">
        <f>'2a. Database N flows'!G257&amp;"."&amp;'2a. Database N flows'!H257</f>
        <v>AT.AT</v>
      </c>
      <c r="C256" s="40" t="str">
        <f>'2a. Database N flows'!J257</f>
        <v>Emissions</v>
      </c>
      <c r="D256" s="40" t="str">
        <f>'2a. Database N flows'!M257</f>
        <v>NOx</v>
      </c>
      <c r="E256" s="40">
        <f>'2a. Database N flows'!N257</f>
        <v>1</v>
      </c>
      <c r="F256" s="178">
        <f>'2a. Database N flows'!P257</f>
        <v>2020</v>
      </c>
      <c r="G256" s="40" t="str">
        <f>'2a. Database N flows'!R257</f>
        <v>text</v>
      </c>
      <c r="H256" s="40" t="str">
        <f>'2a. Database N flows'!U257</f>
        <v>N wasted</v>
      </c>
      <c r="I256" s="40" t="str">
        <f>'2a. Database N flows'!T257</f>
        <v>Germany</v>
      </c>
      <c r="J256" s="40" t="str">
        <f t="shared" si="5"/>
        <v>AG.SM-AT.AT-Emissions</v>
      </c>
    </row>
    <row r="257" spans="1:10" x14ac:dyDescent="0.25">
      <c r="A257" s="40" t="str">
        <f>'2a. Database N flows'!D258&amp;"."&amp;'2a. Database N flows'!E258</f>
        <v>AG.SM</v>
      </c>
      <c r="B257" s="40" t="str">
        <f>'2a. Database N flows'!G258&amp;"."&amp;'2a. Database N flows'!H258</f>
        <v>AT.AT</v>
      </c>
      <c r="C257" s="40" t="str">
        <f>'2a. Database N flows'!J258</f>
        <v>Emissions</v>
      </c>
      <c r="D257" s="40" t="str">
        <f>'2a. Database N flows'!M258</f>
        <v>N2</v>
      </c>
      <c r="E257" s="40">
        <f>'2a. Database N flows'!N258</f>
        <v>1</v>
      </c>
      <c r="F257" s="178">
        <f>'2a. Database N flows'!P258</f>
        <v>2020</v>
      </c>
      <c r="G257" s="40" t="str">
        <f>'2a. Database N flows'!R258</f>
        <v>text</v>
      </c>
      <c r="H257" s="40" t="str">
        <f>'2a. Database N flows'!U258</f>
        <v>N wasted</v>
      </c>
      <c r="I257" s="40" t="str">
        <f>'2a. Database N flows'!T258</f>
        <v>Germany</v>
      </c>
      <c r="J257" s="40" t="str">
        <f t="shared" si="5"/>
        <v>AG.SM-AT.AT-Emissions</v>
      </c>
    </row>
    <row r="258" spans="1:10" x14ac:dyDescent="0.25">
      <c r="A258" s="40" t="str">
        <f>'2a. Database N flows'!D259&amp;"."&amp;'2a. Database N flows'!E259</f>
        <v>AG.SM</v>
      </c>
      <c r="B258" s="40" t="str">
        <f>'2a. Database N flows'!G259&amp;"."&amp;'2a. Database N flows'!H259</f>
        <v>HY.GW</v>
      </c>
      <c r="C258" s="40" t="str">
        <f>'2a. Database N flows'!J259</f>
        <v>Leaching</v>
      </c>
      <c r="D258" s="40" t="str">
        <f>'2a. Database N flows'!M259</f>
        <v>Nmix</v>
      </c>
      <c r="E258" s="40">
        <f>'2a. Database N flows'!N259</f>
        <v>1</v>
      </c>
      <c r="F258" s="178">
        <f>'2a. Database N flows'!P259</f>
        <v>2020</v>
      </c>
      <c r="G258" s="40" t="str">
        <f>'2a. Database N flows'!R259</f>
        <v>text</v>
      </c>
      <c r="H258" s="40" t="str">
        <f>'2a. Database N flows'!U259</f>
        <v>N wasted</v>
      </c>
      <c r="I258" s="40" t="str">
        <f>'2a. Database N flows'!T259</f>
        <v>Germany</v>
      </c>
      <c r="J258" s="40" t="str">
        <f t="shared" si="5"/>
        <v>AG.SM-HY.GW-Leaching</v>
      </c>
    </row>
    <row r="259" spans="1:10" x14ac:dyDescent="0.25">
      <c r="A259" s="40" t="str">
        <f>'2a. Database N flows'!D260&amp;"."&amp;'2a. Database N flows'!E260</f>
        <v>AG.SM</v>
      </c>
      <c r="B259" s="40" t="str">
        <f>'2a. Database N flows'!G260&amp;"."&amp;'2a. Database N flows'!H260</f>
        <v>HY.SW</v>
      </c>
      <c r="C259" s="40" t="str">
        <f>'2a. Database N flows'!J260</f>
        <v>Overland flow</v>
      </c>
      <c r="D259" s="40" t="str">
        <f>'2a. Database N flows'!M260</f>
        <v>Nmix</v>
      </c>
      <c r="E259" s="40">
        <f>'2a. Database N flows'!N260</f>
        <v>1</v>
      </c>
      <c r="F259" s="178">
        <f>'2a. Database N flows'!P260</f>
        <v>2020</v>
      </c>
      <c r="G259" s="40" t="str">
        <f>'2a. Database N flows'!R260</f>
        <v>text</v>
      </c>
      <c r="H259" s="40" t="str">
        <f>'2a. Database N flows'!U260</f>
        <v>N wasted</v>
      </c>
      <c r="I259" s="40" t="str">
        <f>'2a. Database N flows'!T260</f>
        <v>Germany</v>
      </c>
      <c r="J259" s="40" t="str">
        <f t="shared" si="5"/>
        <v>AG.SM-HY.SW-Overland flow</v>
      </c>
    </row>
    <row r="260" spans="1:10" x14ac:dyDescent="0.25">
      <c r="A260" s="40" t="str">
        <f>'2a. Database N flows'!D261&amp;"."&amp;'2a. Database N flows'!E261</f>
        <v>AG.MM</v>
      </c>
      <c r="B260" s="40" t="str">
        <f>'2a. Database N flows'!G261&amp;"."&amp;'2a. Database N flows'!H261</f>
        <v>MP.FP</v>
      </c>
      <c r="C260" s="40" t="str">
        <f>'2a. Database N flows'!J261</f>
        <v>Animal products</v>
      </c>
      <c r="D260" s="40" t="str">
        <f>'2a. Database N flows'!M261</f>
        <v>Nmix</v>
      </c>
      <c r="E260" s="40">
        <f>'2a. Database N flows'!N261</f>
        <v>1</v>
      </c>
      <c r="F260" s="178">
        <f>'2a. Database N flows'!P261</f>
        <v>2020</v>
      </c>
      <c r="G260" s="40" t="str">
        <f>'2a. Database N flows'!R261</f>
        <v>text</v>
      </c>
      <c r="H260" s="40" t="str">
        <f>'2a. Database N flows'!U261</f>
        <v>useful output</v>
      </c>
      <c r="I260" s="40" t="str">
        <f>'2a. Database N flows'!T261</f>
        <v>Germany</v>
      </c>
      <c r="J260" s="40" t="str">
        <f t="shared" si="5"/>
        <v>AG.MM-MP.FP-Animal products</v>
      </c>
    </row>
    <row r="261" spans="1:10" x14ac:dyDescent="0.25">
      <c r="A261" s="40" t="str">
        <f>'2a. Database N flows'!D262&amp;"."&amp;'2a. Database N flows'!E262</f>
        <v>AG.MM</v>
      </c>
      <c r="B261" s="40" t="str">
        <f>'2a. Database N flows'!G262&amp;"."&amp;'2a. Database N flows'!H262</f>
        <v>MP.OP</v>
      </c>
      <c r="C261" s="40" t="str">
        <f>'2a. Database N flows'!J262</f>
        <v>Non-edible animal products</v>
      </c>
      <c r="D261" s="40" t="str">
        <f>'2a. Database N flows'!M262</f>
        <v>Nmix</v>
      </c>
      <c r="E261" s="40">
        <f>'2a. Database N flows'!N262</f>
        <v>1</v>
      </c>
      <c r="F261" s="178">
        <f>'2a. Database N flows'!P262</f>
        <v>2020</v>
      </c>
      <c r="G261" s="40" t="str">
        <f>'2a. Database N flows'!R262</f>
        <v>text</v>
      </c>
      <c r="H261" s="40" t="str">
        <f>'2a. Database N flows'!U262</f>
        <v>useful output</v>
      </c>
      <c r="I261" s="40" t="str">
        <f>'2a. Database N flows'!T262</f>
        <v>Germany</v>
      </c>
      <c r="J261" s="40" t="str">
        <f t="shared" si="5"/>
        <v>AG.MM-MP.OP-Non-edible animal products</v>
      </c>
    </row>
    <row r="262" spans="1:10" x14ac:dyDescent="0.25">
      <c r="A262" s="40" t="str">
        <f>'2a. Database N flows'!D263&amp;"."&amp;'2a. Database N flows'!E263</f>
        <v>AG.MM</v>
      </c>
      <c r="B262" s="40" t="str">
        <f>'2a. Database N flows'!G263&amp;"."&amp;'2a. Database N flows'!H263</f>
        <v>AG.SM</v>
      </c>
      <c r="C262" s="40" t="str">
        <f>'2a. Database N flows'!J263</f>
        <v>Manure application</v>
      </c>
      <c r="D262" s="40" t="str">
        <f>'2a. Database N flows'!M263</f>
        <v>Nmix</v>
      </c>
      <c r="E262" s="40">
        <f>'2a. Database N flows'!N263</f>
        <v>1</v>
      </c>
      <c r="F262" s="178">
        <f>'2a. Database N flows'!P263</f>
        <v>2020</v>
      </c>
      <c r="G262" s="40" t="str">
        <f>'2a. Database N flows'!R263</f>
        <v>text</v>
      </c>
      <c r="H262" s="40" t="str">
        <f>'2a. Database N flows'!U263</f>
        <v>recycling</v>
      </c>
      <c r="I262" s="40" t="str">
        <f>'2a. Database N flows'!T263</f>
        <v>Germany</v>
      </c>
      <c r="J262" s="40" t="str">
        <f t="shared" si="5"/>
        <v>AG.MM-AG.SM-Manure application</v>
      </c>
    </row>
    <row r="263" spans="1:10" x14ac:dyDescent="0.25">
      <c r="A263" s="40" t="str">
        <f>'2a. Database N flows'!D264&amp;"."&amp;'2a. Database N flows'!E264</f>
        <v>AG.MM</v>
      </c>
      <c r="B263" s="40" t="str">
        <f>'2a. Database N flows'!G264&amp;"."&amp;'2a. Database N flows'!H264</f>
        <v>AG.BC</v>
      </c>
      <c r="C263" s="40" t="str">
        <f>'2a. Database N flows'!J264</f>
        <v>Manure for biofuel production</v>
      </c>
      <c r="D263" s="40" t="str">
        <f>'2a. Database N flows'!M264</f>
        <v>Nmix</v>
      </c>
      <c r="E263" s="40">
        <f>'2a. Database N flows'!N264</f>
        <v>1</v>
      </c>
      <c r="F263" s="178">
        <f>'2a. Database N flows'!P264</f>
        <v>2020</v>
      </c>
      <c r="G263" s="40" t="str">
        <f>'2a. Database N flows'!R264</f>
        <v>text</v>
      </c>
      <c r="H263" s="40" t="str">
        <f>'2a. Database N flows'!U264</f>
        <v>recycling</v>
      </c>
      <c r="I263" s="40" t="str">
        <f>'2a. Database N flows'!T264</f>
        <v>Germany</v>
      </c>
      <c r="J263" s="40" t="str">
        <f t="shared" si="5"/>
        <v>AG.MM-AG.BC-Manure for biofuel production</v>
      </c>
    </row>
    <row r="264" spans="1:10" x14ac:dyDescent="0.25">
      <c r="A264" s="40" t="str">
        <f>'2a. Database N flows'!D265&amp;"."&amp;'2a. Database N flows'!E265</f>
        <v>AG.MM</v>
      </c>
      <c r="B264" s="40" t="str">
        <f>'2a. Database N flows'!G265&amp;"."&amp;'2a. Database N flows'!H265</f>
        <v>AT.AT</v>
      </c>
      <c r="C264" s="40" t="str">
        <f>'2a. Database N flows'!J265</f>
        <v>Emissions</v>
      </c>
      <c r="D264" s="40" t="str">
        <f>'2a. Database N flows'!M265</f>
        <v>NH3</v>
      </c>
      <c r="E264" s="40">
        <f>'2a. Database N flows'!N265</f>
        <v>1</v>
      </c>
      <c r="F264" s="178">
        <f>'2a. Database N flows'!P265</f>
        <v>2020</v>
      </c>
      <c r="G264" s="40" t="str">
        <f>'2a. Database N flows'!R265</f>
        <v>text</v>
      </c>
      <c r="H264" s="40" t="str">
        <f>'2a. Database N flows'!U265</f>
        <v>N wasted</v>
      </c>
      <c r="I264" s="40" t="str">
        <f>'2a. Database N flows'!T265</f>
        <v>Germany</v>
      </c>
      <c r="J264" s="40" t="str">
        <f t="shared" si="5"/>
        <v>AG.MM-AT.AT-Emissions</v>
      </c>
    </row>
    <row r="265" spans="1:10" x14ac:dyDescent="0.25">
      <c r="A265" s="40" t="str">
        <f>'2a. Database N flows'!D266&amp;"."&amp;'2a. Database N flows'!E266</f>
        <v>AG.MM</v>
      </c>
      <c r="B265" s="40" t="str">
        <f>'2a. Database N flows'!G266&amp;"."&amp;'2a. Database N flows'!H266</f>
        <v>AT.AT</v>
      </c>
      <c r="C265" s="40" t="str">
        <f>'2a. Database N flows'!J266</f>
        <v>Emissions</v>
      </c>
      <c r="D265" s="40" t="str">
        <f>'2a. Database N flows'!M266</f>
        <v>N2O</v>
      </c>
      <c r="E265" s="40">
        <f>'2a. Database N flows'!N266</f>
        <v>1</v>
      </c>
      <c r="F265" s="178">
        <f>'2a. Database N flows'!P266</f>
        <v>2020</v>
      </c>
      <c r="G265" s="40" t="str">
        <f>'2a. Database N flows'!R266</f>
        <v>text</v>
      </c>
      <c r="H265" s="40" t="str">
        <f>'2a. Database N flows'!U266</f>
        <v>N wasted</v>
      </c>
      <c r="I265" s="40" t="str">
        <f>'2a. Database N flows'!T266</f>
        <v>Germany</v>
      </c>
      <c r="J265" s="40" t="str">
        <f t="shared" si="5"/>
        <v>AG.MM-AT.AT-Emissions</v>
      </c>
    </row>
    <row r="266" spans="1:10" x14ac:dyDescent="0.25">
      <c r="A266" s="40" t="str">
        <f>'2a. Database N flows'!D267&amp;"."&amp;'2a. Database N flows'!E267</f>
        <v>AG.MM</v>
      </c>
      <c r="B266" s="40" t="str">
        <f>'2a. Database N flows'!G267&amp;"."&amp;'2a. Database N flows'!H267</f>
        <v>AT.AT</v>
      </c>
      <c r="C266" s="40" t="str">
        <f>'2a. Database N flows'!J267</f>
        <v>Emissions</v>
      </c>
      <c r="D266" s="40" t="str">
        <f>'2a. Database N flows'!M267</f>
        <v>NOx</v>
      </c>
      <c r="E266" s="40">
        <f>'2a. Database N flows'!N267</f>
        <v>1</v>
      </c>
      <c r="F266" s="178">
        <f>'2a. Database N flows'!P267</f>
        <v>2020</v>
      </c>
      <c r="G266" s="40" t="str">
        <f>'2a. Database N flows'!R267</f>
        <v>text</v>
      </c>
      <c r="H266" s="40" t="str">
        <f>'2a. Database N flows'!U267</f>
        <v>N wasted</v>
      </c>
      <c r="I266" s="40" t="str">
        <f>'2a. Database N flows'!T267</f>
        <v>Germany</v>
      </c>
      <c r="J266" s="40" t="str">
        <f t="shared" ref="J266:J329" si="6">A266&amp;"-"&amp;B266&amp;"-"&amp;C266</f>
        <v>AG.MM-AT.AT-Emissions</v>
      </c>
    </row>
    <row r="267" spans="1:10" x14ac:dyDescent="0.25">
      <c r="A267" s="40" t="str">
        <f>'2a. Database N flows'!D268&amp;"."&amp;'2a. Database N flows'!E268</f>
        <v>AG.MM</v>
      </c>
      <c r="B267" s="40" t="str">
        <f>'2a. Database N flows'!G268&amp;"."&amp;'2a. Database N flows'!H268</f>
        <v>HY.GW</v>
      </c>
      <c r="C267" s="40" t="str">
        <f>'2a. Database N flows'!J268</f>
        <v>Leaching</v>
      </c>
      <c r="D267" s="40" t="str">
        <f>'2a. Database N flows'!M268</f>
        <v>Nmix</v>
      </c>
      <c r="E267" s="40">
        <f>'2a. Database N flows'!N268</f>
        <v>1</v>
      </c>
      <c r="F267" s="178">
        <f>'2a. Database N flows'!P268</f>
        <v>2020</v>
      </c>
      <c r="G267" s="40" t="str">
        <f>'2a. Database N flows'!R268</f>
        <v>text</v>
      </c>
      <c r="H267" s="40" t="str">
        <f>'2a. Database N flows'!U268</f>
        <v>N wasted</v>
      </c>
      <c r="I267" s="40" t="str">
        <f>'2a. Database N flows'!T268</f>
        <v>Germany</v>
      </c>
      <c r="J267" s="40" t="str">
        <f t="shared" si="6"/>
        <v>AG.MM-HY.GW-Leaching</v>
      </c>
    </row>
    <row r="268" spans="1:10" x14ac:dyDescent="0.25">
      <c r="A268" s="40" t="str">
        <f>'2a. Database N flows'!D269&amp;"."&amp;'2a. Database N flows'!E269</f>
        <v>AG.MM</v>
      </c>
      <c r="B268" s="40" t="str">
        <f>'2a. Database N flows'!G269&amp;"."&amp;'2a. Database N flows'!H269</f>
        <v>RW.RW</v>
      </c>
      <c r="C268" s="40" t="str">
        <f>'2a. Database N flows'!J269</f>
        <v>Live animal export</v>
      </c>
      <c r="D268" s="40" t="str">
        <f>'2a. Database N flows'!M269</f>
        <v>Nmix</v>
      </c>
      <c r="E268" s="40">
        <f>'2a. Database N flows'!N269</f>
        <v>1</v>
      </c>
      <c r="F268" s="178">
        <f>'2a. Database N flows'!P269</f>
        <v>2020</v>
      </c>
      <c r="G268" s="40" t="str">
        <f>'2a. Database N flows'!R269</f>
        <v>text</v>
      </c>
      <c r="H268" s="40" t="str">
        <f>'2a. Database N flows'!U269</f>
        <v>useful output</v>
      </c>
      <c r="I268" s="40" t="str">
        <f>'2a. Database N flows'!T269</f>
        <v>Germany</v>
      </c>
      <c r="J268" s="40" t="str">
        <f t="shared" si="6"/>
        <v>AG.MM-RW.RW-Live animal export</v>
      </c>
    </row>
    <row r="269" spans="1:10" x14ac:dyDescent="0.25">
      <c r="A269" s="40" t="str">
        <f>'2a. Database N flows'!D270&amp;"."&amp;'2a. Database N flows'!E270</f>
        <v>AG.MM</v>
      </c>
      <c r="B269" s="40" t="str">
        <f>'2a. Database N flows'!G270&amp;"."&amp;'2a. Database N flows'!H270</f>
        <v>RW.RW</v>
      </c>
      <c r="C269" s="40" t="str">
        <f>'2a. Database N flows'!J270</f>
        <v>Manure export</v>
      </c>
      <c r="D269" s="40" t="str">
        <f>'2a. Database N flows'!M270</f>
        <v>Nmix</v>
      </c>
      <c r="E269" s="40">
        <f>'2a. Database N flows'!N270</f>
        <v>1</v>
      </c>
      <c r="F269" s="178">
        <f>'2a. Database N flows'!P270</f>
        <v>2020</v>
      </c>
      <c r="G269" s="40" t="str">
        <f>'2a. Database N flows'!R270</f>
        <v>text</v>
      </c>
      <c r="H269" s="40" t="str">
        <f>'2a. Database N flows'!U270</f>
        <v>N wasted</v>
      </c>
      <c r="I269" s="40" t="str">
        <f>'2a. Database N flows'!T270</f>
        <v>Germany</v>
      </c>
      <c r="J269" s="40" t="str">
        <f t="shared" si="6"/>
        <v>AG.MM-RW.RW-Manure export</v>
      </c>
    </row>
    <row r="270" spans="1:10" x14ac:dyDescent="0.25">
      <c r="A270" s="40" t="str">
        <f>'2a. Database N flows'!D271&amp;"."&amp;'2a. Database N flows'!E271</f>
        <v>AG.BC</v>
      </c>
      <c r="B270" s="40" t="str">
        <f>'2a. Database N flows'!G271&amp;"."&amp;'2a. Database N flows'!H271</f>
        <v>EF.IC</v>
      </c>
      <c r="C270" s="40" t="str">
        <f>'2a. Database N flows'!J271</f>
        <v>Biofuels</v>
      </c>
      <c r="D270" s="40" t="str">
        <f>'2a. Database N flows'!M271</f>
        <v>Nmix</v>
      </c>
      <c r="E270" s="40">
        <f>'2a. Database N flows'!N271</f>
        <v>1</v>
      </c>
      <c r="F270" s="178">
        <f>'2a. Database N flows'!P271</f>
        <v>2020</v>
      </c>
      <c r="G270" s="40" t="str">
        <f>'2a. Database N flows'!R271</f>
        <v>text</v>
      </c>
      <c r="H270" s="40" t="str">
        <f>'2a. Database N flows'!U271</f>
        <v>useful output</v>
      </c>
      <c r="I270" s="40" t="str">
        <f>'2a. Database N flows'!T271</f>
        <v>Germany</v>
      </c>
      <c r="J270" s="40" t="str">
        <f t="shared" si="6"/>
        <v>AG.BC-EF.IC-Biofuels</v>
      </c>
    </row>
    <row r="271" spans="1:10" x14ac:dyDescent="0.25">
      <c r="A271" s="40" t="str">
        <f>'2a. Database N flows'!D272&amp;"."&amp;'2a. Database N flows'!E272</f>
        <v>AG.BC</v>
      </c>
      <c r="B271" s="40" t="str">
        <f>'2a. Database N flows'!G272&amp;"."&amp;'2a. Database N flows'!H272</f>
        <v>EF.TR</v>
      </c>
      <c r="C271" s="40" t="str">
        <f>'2a. Database N flows'!J272</f>
        <v>Biofuels</v>
      </c>
      <c r="D271" s="40" t="str">
        <f>'2a. Database N flows'!M272</f>
        <v>Nmix</v>
      </c>
      <c r="E271" s="40">
        <f>'2a. Database N flows'!N272</f>
        <v>1</v>
      </c>
      <c r="F271" s="178">
        <f>'2a. Database N flows'!P272</f>
        <v>2020</v>
      </c>
      <c r="G271" s="40" t="str">
        <f>'2a. Database N flows'!R272</f>
        <v>text</v>
      </c>
      <c r="H271" s="40" t="str">
        <f>'2a. Database N flows'!U272</f>
        <v>useful output</v>
      </c>
      <c r="I271" s="40" t="str">
        <f>'2a. Database N flows'!T272</f>
        <v>Germany</v>
      </c>
      <c r="J271" s="40" t="str">
        <f t="shared" si="6"/>
        <v>AG.BC-EF.TR-Biofuels</v>
      </c>
    </row>
    <row r="272" spans="1:10" x14ac:dyDescent="0.25">
      <c r="A272" s="40" t="str">
        <f>'2a. Database N flows'!D273&amp;"."&amp;'2a. Database N flows'!E273</f>
        <v>AG.BC</v>
      </c>
      <c r="B272" s="40" t="str">
        <f>'2a. Database N flows'!G273&amp;"."&amp;'2a. Database N flows'!H273</f>
        <v>EF.OE</v>
      </c>
      <c r="C272" s="40" t="str">
        <f>'2a. Database N flows'!J273</f>
        <v>Biofuels</v>
      </c>
      <c r="D272" s="40" t="str">
        <f>'2a. Database N flows'!M273</f>
        <v>Nmix</v>
      </c>
      <c r="E272" s="40">
        <f>'2a. Database N flows'!N273</f>
        <v>1</v>
      </c>
      <c r="F272" s="178">
        <f>'2a. Database N flows'!P273</f>
        <v>2020</v>
      </c>
      <c r="G272" s="40" t="str">
        <f>'2a. Database N flows'!R273</f>
        <v>text</v>
      </c>
      <c r="H272" s="40" t="str">
        <f>'2a. Database N flows'!U273</f>
        <v>useful output</v>
      </c>
      <c r="I272" s="40" t="str">
        <f>'2a. Database N flows'!T273</f>
        <v>Germany</v>
      </c>
      <c r="J272" s="40" t="str">
        <f t="shared" si="6"/>
        <v>AG.BC-EF.OE-Biofuels</v>
      </c>
    </row>
    <row r="273" spans="1:10" x14ac:dyDescent="0.25">
      <c r="A273" s="40" t="str">
        <f>'2a. Database N flows'!D274&amp;"."&amp;'2a. Database N flows'!E274</f>
        <v>AG.BC</v>
      </c>
      <c r="B273" s="40" t="str">
        <f>'2a. Database N flows'!G274&amp;"."&amp;'2a. Database N flows'!H274</f>
        <v>AG.SM</v>
      </c>
      <c r="C273" s="40" t="str">
        <f>'2a. Database N flows'!J274</f>
        <v>Digestate fertilizer</v>
      </c>
      <c r="D273" s="40" t="str">
        <f>'2a. Database N flows'!M274</f>
        <v>Nmix</v>
      </c>
      <c r="E273" s="40">
        <f>'2a. Database N flows'!N274</f>
        <v>1</v>
      </c>
      <c r="F273" s="178">
        <f>'2a. Database N flows'!P274</f>
        <v>2020</v>
      </c>
      <c r="G273" s="40" t="str">
        <f>'2a. Database N flows'!R274</f>
        <v>text</v>
      </c>
      <c r="H273" s="40" t="str">
        <f>'2a. Database N flows'!U274</f>
        <v>recycling</v>
      </c>
      <c r="I273" s="40" t="str">
        <f>'2a. Database N flows'!T274</f>
        <v>Germany</v>
      </c>
      <c r="J273" s="40" t="str">
        <f t="shared" si="6"/>
        <v>AG.BC-AG.SM-Digestate fertilizer</v>
      </c>
    </row>
    <row r="274" spans="1:10" x14ac:dyDescent="0.25">
      <c r="A274" s="40" t="str">
        <f>'2a. Database N flows'!D275&amp;"."&amp;'2a. Database N flows'!E275</f>
        <v>AG.BC</v>
      </c>
      <c r="B274" s="40" t="str">
        <f>'2a. Database N flows'!G275&amp;"."&amp;'2a. Database N flows'!H275</f>
        <v>AG.SM</v>
      </c>
      <c r="C274" s="40" t="str">
        <f>'2a. Database N flows'!J275</f>
        <v>Compost for agriculture</v>
      </c>
      <c r="D274" s="40" t="str">
        <f>'2a. Database N flows'!M275</f>
        <v>Nmix</v>
      </c>
      <c r="E274" s="40">
        <f>'2a. Database N flows'!N275</f>
        <v>1</v>
      </c>
      <c r="F274" s="178">
        <f>'2a. Database N flows'!P275</f>
        <v>2020</v>
      </c>
      <c r="G274" s="40" t="str">
        <f>'2a. Database N flows'!R275</f>
        <v>text</v>
      </c>
      <c r="H274" s="40" t="str">
        <f>'2a. Database N flows'!U275</f>
        <v>recycling</v>
      </c>
      <c r="I274" s="40" t="str">
        <f>'2a. Database N flows'!T275</f>
        <v>Germany</v>
      </c>
      <c r="J274" s="40" t="str">
        <f t="shared" si="6"/>
        <v>AG.BC-AG.SM-Compost for agriculture</v>
      </c>
    </row>
    <row r="275" spans="1:10" x14ac:dyDescent="0.25">
      <c r="A275" s="40" t="str">
        <f>'2a. Database N flows'!D276&amp;"."&amp;'2a. Database N flows'!E276</f>
        <v>AG.BC</v>
      </c>
      <c r="B275" s="40" t="str">
        <f>'2a. Database N flows'!G276&amp;"."&amp;'2a. Database N flows'!H276</f>
        <v>AG.MM</v>
      </c>
      <c r="C275" s="40" t="str">
        <f>'2a. Database N flows'!J276</f>
        <v>Biofuels production residues</v>
      </c>
      <c r="D275" s="40" t="str">
        <f>'2a. Database N flows'!M276</f>
        <v>Nmix</v>
      </c>
      <c r="E275" s="40">
        <f>'2a. Database N flows'!N276</f>
        <v>1</v>
      </c>
      <c r="F275" s="178">
        <f>'2a. Database N flows'!P276</f>
        <v>2020</v>
      </c>
      <c r="G275" s="40" t="str">
        <f>'2a. Database N flows'!R276</f>
        <v>text</v>
      </c>
      <c r="H275" s="40" t="str">
        <f>'2a. Database N flows'!U276</f>
        <v>recycling</v>
      </c>
      <c r="I275" s="40" t="str">
        <f>'2a. Database N flows'!T276</f>
        <v>Germany</v>
      </c>
      <c r="J275" s="40" t="str">
        <f t="shared" si="6"/>
        <v>AG.BC-AG.MM-Biofuels production residues</v>
      </c>
    </row>
    <row r="276" spans="1:10" x14ac:dyDescent="0.25">
      <c r="A276" s="40" t="str">
        <f>'2a. Database N flows'!D277&amp;"."&amp;'2a. Database N flows'!E277</f>
        <v>AG.BC</v>
      </c>
      <c r="B276" s="40" t="str">
        <f>'2a. Database N flows'!G277&amp;"."&amp;'2a. Database N flows'!H277</f>
        <v>PR.WW</v>
      </c>
      <c r="C276" s="40" t="str">
        <f>'2a. Database N flows'!J277</f>
        <v>Wastewater</v>
      </c>
      <c r="D276" s="40" t="str">
        <f>'2a. Database N flows'!M277</f>
        <v>Nmix</v>
      </c>
      <c r="E276" s="40">
        <f>'2a. Database N flows'!N277</f>
        <v>1</v>
      </c>
      <c r="F276" s="178">
        <f>'2a. Database N flows'!P277</f>
        <v>2020</v>
      </c>
      <c r="G276" s="40" t="str">
        <f>'2a. Database N flows'!R277</f>
        <v>text</v>
      </c>
      <c r="H276" s="40" t="str">
        <f>'2a. Database N flows'!U277</f>
        <v>N wasted</v>
      </c>
      <c r="I276" s="40" t="str">
        <f>'2a. Database N flows'!T277</f>
        <v>Germany</v>
      </c>
      <c r="J276" s="40" t="str">
        <f t="shared" si="6"/>
        <v>AG.BC-PR.WW-Wastewater</v>
      </c>
    </row>
    <row r="277" spans="1:10" x14ac:dyDescent="0.25">
      <c r="A277" s="40" t="str">
        <f>'2a. Database N flows'!D278&amp;"."&amp;'2a. Database N flows'!E278</f>
        <v>AG.BC</v>
      </c>
      <c r="B277" s="40" t="str">
        <f>'2a. Database N flows'!G278&amp;"."&amp;'2a. Database N flows'!H278</f>
        <v>HS.HS</v>
      </c>
      <c r="C277" s="40" t="str">
        <f>'2a. Database N flows'!J278</f>
        <v>Compost for private gardens</v>
      </c>
      <c r="D277" s="40" t="str">
        <f>'2a. Database N flows'!M278</f>
        <v>Nmix</v>
      </c>
      <c r="E277" s="40">
        <f>'2a. Database N flows'!N278</f>
        <v>1</v>
      </c>
      <c r="F277" s="178">
        <f>'2a. Database N flows'!P278</f>
        <v>2020</v>
      </c>
      <c r="G277" s="40" t="str">
        <f>'2a. Database N flows'!R278</f>
        <v>text</v>
      </c>
      <c r="H277" s="40" t="str">
        <f>'2a. Database N flows'!U278</f>
        <v>recycling</v>
      </c>
      <c r="I277" s="40" t="str">
        <f>'2a. Database N flows'!T278</f>
        <v>Germany</v>
      </c>
      <c r="J277" s="40" t="str">
        <f t="shared" si="6"/>
        <v>AG.BC-HS.HS-Compost for private gardens</v>
      </c>
    </row>
    <row r="278" spans="1:10" x14ac:dyDescent="0.25">
      <c r="A278" s="40" t="str">
        <f>'2a. Database N flows'!D279&amp;"."&amp;'2a. Database N flows'!E279</f>
        <v>AG.BC</v>
      </c>
      <c r="B278" s="40" t="str">
        <f>'2a. Database N flows'!G279&amp;"."&amp;'2a. Database N flows'!H279</f>
        <v>AT.AT</v>
      </c>
      <c r="C278" s="40" t="str">
        <f>'2a. Database N flows'!J279</f>
        <v>Emissions</v>
      </c>
      <c r="D278" s="40" t="str">
        <f>'2a. Database N flows'!M279</f>
        <v>NOx</v>
      </c>
      <c r="E278" s="40">
        <f>'2a. Database N flows'!N279</f>
        <v>1</v>
      </c>
      <c r="F278" s="178">
        <f>'2a. Database N flows'!P279</f>
        <v>2020</v>
      </c>
      <c r="G278" s="40" t="str">
        <f>'2a. Database N flows'!R279</f>
        <v>text</v>
      </c>
      <c r="H278" s="40" t="str">
        <f>'2a. Database N flows'!U279</f>
        <v>N wasted</v>
      </c>
      <c r="I278" s="40" t="str">
        <f>'2a. Database N flows'!T279</f>
        <v>Germany</v>
      </c>
      <c r="J278" s="40" t="str">
        <f t="shared" si="6"/>
        <v>AG.BC-AT.AT-Emissions</v>
      </c>
    </row>
    <row r="279" spans="1:10" x14ac:dyDescent="0.25">
      <c r="A279" s="40" t="str">
        <f>'2a. Database N flows'!D280&amp;"."&amp;'2a. Database N flows'!E280</f>
        <v>AG.BC</v>
      </c>
      <c r="B279" s="40" t="str">
        <f>'2a. Database N flows'!G280&amp;"."&amp;'2a. Database N flows'!H280</f>
        <v>AT.AT</v>
      </c>
      <c r="C279" s="40" t="str">
        <f>'2a. Database N flows'!J280</f>
        <v>Emissions</v>
      </c>
      <c r="D279" s="40" t="str">
        <f>'2a. Database N flows'!M280</f>
        <v>N2O</v>
      </c>
      <c r="E279" s="40">
        <f>'2a. Database N flows'!N280</f>
        <v>1</v>
      </c>
      <c r="F279" s="178">
        <f>'2a. Database N flows'!P280</f>
        <v>2020</v>
      </c>
      <c r="G279" s="40" t="str">
        <f>'2a. Database N flows'!R280</f>
        <v>text</v>
      </c>
      <c r="H279" s="40" t="str">
        <f>'2a. Database N flows'!U280</f>
        <v>N wasted</v>
      </c>
      <c r="I279" s="40" t="str">
        <f>'2a. Database N flows'!T280</f>
        <v>Germany</v>
      </c>
      <c r="J279" s="40" t="str">
        <f t="shared" si="6"/>
        <v>AG.BC-AT.AT-Emissions</v>
      </c>
    </row>
    <row r="280" spans="1:10" x14ac:dyDescent="0.25">
      <c r="A280" s="40" t="str">
        <f>'2a. Database N flows'!D281&amp;"."&amp;'2a. Database N flows'!E281</f>
        <v>AG.BC</v>
      </c>
      <c r="B280" s="40" t="str">
        <f>'2a. Database N flows'!G281&amp;"."&amp;'2a. Database N flows'!H281</f>
        <v>AT.AT</v>
      </c>
      <c r="C280" s="40" t="str">
        <f>'2a. Database N flows'!J281</f>
        <v>Emissions</v>
      </c>
      <c r="D280" s="40" t="str">
        <f>'2a. Database N flows'!M281</f>
        <v>NH3</v>
      </c>
      <c r="E280" s="40">
        <f>'2a. Database N flows'!N281</f>
        <v>1</v>
      </c>
      <c r="F280" s="178">
        <f>'2a. Database N flows'!P281</f>
        <v>2020</v>
      </c>
      <c r="G280" s="40" t="str">
        <f>'2a. Database N flows'!R281</f>
        <v>text</v>
      </c>
      <c r="H280" s="40" t="str">
        <f>'2a. Database N flows'!U281</f>
        <v>N wasted</v>
      </c>
      <c r="I280" s="40" t="str">
        <f>'2a. Database N flows'!T281</f>
        <v>Germany</v>
      </c>
      <c r="J280" s="40" t="str">
        <f t="shared" si="6"/>
        <v>AG.BC-AT.AT-Emissions</v>
      </c>
    </row>
    <row r="281" spans="1:10" x14ac:dyDescent="0.25">
      <c r="A281" s="40" t="str">
        <f>'2a. Database N flows'!D282&amp;"."&amp;'2a. Database N flows'!E282</f>
        <v>FS.FO</v>
      </c>
      <c r="B281" s="40" t="str">
        <f>'2a. Database N flows'!G282&amp;"."&amp;'2a. Database N flows'!H282</f>
        <v>AT.AT</v>
      </c>
      <c r="C281" s="40" t="str">
        <f>'2a. Database N flows'!J282</f>
        <v>Emissions</v>
      </c>
      <c r="D281" s="40" t="str">
        <f>'2a. Database N flows'!M282</f>
        <v>N2</v>
      </c>
      <c r="E281" s="40">
        <f>'2a. Database N flows'!N282</f>
        <v>1</v>
      </c>
      <c r="F281" s="178">
        <f>'2a. Database N flows'!P282</f>
        <v>2020</v>
      </c>
      <c r="G281" s="40" t="str">
        <f>'2a. Database N flows'!R282</f>
        <v>text</v>
      </c>
      <c r="H281" s="40" t="str">
        <f>'2a. Database N flows'!U282</f>
        <v>N wasted</v>
      </c>
      <c r="I281" s="40" t="str">
        <f>'2a. Database N flows'!T282</f>
        <v>Germany</v>
      </c>
      <c r="J281" s="40" t="str">
        <f t="shared" si="6"/>
        <v>FS.FO-AT.AT-Emissions</v>
      </c>
    </row>
    <row r="282" spans="1:10" x14ac:dyDescent="0.25">
      <c r="A282" s="40" t="str">
        <f>'2a. Database N flows'!D283&amp;"."&amp;'2a. Database N flows'!E283</f>
        <v>FS.FO</v>
      </c>
      <c r="B282" s="40" t="str">
        <f>'2a. Database N flows'!G283&amp;"."&amp;'2a. Database N flows'!H283</f>
        <v>AT.AT</v>
      </c>
      <c r="C282" s="40" t="str">
        <f>'2a. Database N flows'!J283</f>
        <v>Emissions</v>
      </c>
      <c r="D282" s="40" t="str">
        <f>'2a. Database N flows'!M283</f>
        <v>N2O</v>
      </c>
      <c r="E282" s="40">
        <f>'2a. Database N flows'!N283</f>
        <v>1</v>
      </c>
      <c r="F282" s="178">
        <f>'2a. Database N flows'!P283</f>
        <v>2020</v>
      </c>
      <c r="G282" s="40" t="str">
        <f>'2a. Database N flows'!R283</f>
        <v>text</v>
      </c>
      <c r="H282" s="40" t="str">
        <f>'2a. Database N flows'!U283</f>
        <v>N wasted</v>
      </c>
      <c r="I282" s="40" t="str">
        <f>'2a. Database N flows'!T283</f>
        <v>Germany</v>
      </c>
      <c r="J282" s="40" t="str">
        <f t="shared" si="6"/>
        <v>FS.FO-AT.AT-Emissions</v>
      </c>
    </row>
    <row r="283" spans="1:10" x14ac:dyDescent="0.25">
      <c r="A283" s="40" t="str">
        <f>'2a. Database N flows'!D284&amp;"."&amp;'2a. Database N flows'!E284</f>
        <v>FS.FO</v>
      </c>
      <c r="B283" s="40" t="str">
        <f>'2a. Database N flows'!G284&amp;"."&amp;'2a. Database N flows'!H284</f>
        <v>AT.AT</v>
      </c>
      <c r="C283" s="40" t="str">
        <f>'2a. Database N flows'!J284</f>
        <v>Emissions</v>
      </c>
      <c r="D283" s="40" t="str">
        <f>'2a. Database N flows'!M284</f>
        <v>NOx</v>
      </c>
      <c r="E283" s="40">
        <f>'2a. Database N flows'!N284</f>
        <v>1</v>
      </c>
      <c r="F283" s="178">
        <f>'2a. Database N flows'!P284</f>
        <v>2020</v>
      </c>
      <c r="G283" s="40" t="str">
        <f>'2a. Database N flows'!R284</f>
        <v>text</v>
      </c>
      <c r="H283" s="40" t="str">
        <f>'2a. Database N flows'!U284</f>
        <v>N wasted</v>
      </c>
      <c r="I283" s="40" t="str">
        <f>'2a. Database N flows'!T284</f>
        <v>Germany</v>
      </c>
      <c r="J283" s="40" t="str">
        <f t="shared" si="6"/>
        <v>FS.FO-AT.AT-Emissions</v>
      </c>
    </row>
    <row r="284" spans="1:10" x14ac:dyDescent="0.25">
      <c r="A284" s="40" t="str">
        <f>'2a. Database N flows'!D285&amp;"."&amp;'2a. Database N flows'!E285</f>
        <v>FS.FO</v>
      </c>
      <c r="B284" s="40" t="str">
        <f>'2a. Database N flows'!G285&amp;"."&amp;'2a. Database N flows'!H285</f>
        <v>HY.GW</v>
      </c>
      <c r="C284" s="40" t="str">
        <f>'2a. Database N flows'!J285</f>
        <v>Leaching</v>
      </c>
      <c r="D284" s="40" t="str">
        <f>'2a. Database N flows'!M285</f>
        <v>Nmix</v>
      </c>
      <c r="E284" s="40">
        <f>'2a. Database N flows'!N285</f>
        <v>1</v>
      </c>
      <c r="F284" s="178">
        <f>'2a. Database N flows'!P285</f>
        <v>2020</v>
      </c>
      <c r="G284" s="40" t="str">
        <f>'2a. Database N flows'!R285</f>
        <v>text</v>
      </c>
      <c r="H284" s="40" t="str">
        <f>'2a. Database N flows'!U285</f>
        <v>N wasted</v>
      </c>
      <c r="I284" s="40" t="str">
        <f>'2a. Database N flows'!T285</f>
        <v>Germany</v>
      </c>
      <c r="J284" s="40" t="str">
        <f t="shared" si="6"/>
        <v>FS.FO-HY.GW-Leaching</v>
      </c>
    </row>
    <row r="285" spans="1:10" x14ac:dyDescent="0.25">
      <c r="A285" s="40" t="str">
        <f>'2a. Database N flows'!D286&amp;"."&amp;'2a. Database N flows'!E286</f>
        <v>FS.FO</v>
      </c>
      <c r="B285" s="40" t="str">
        <f>'2a. Database N flows'!G286&amp;"."&amp;'2a. Database N flows'!H286</f>
        <v>MP.OP</v>
      </c>
      <c r="C285" s="40" t="str">
        <f>'2a. Database N flows'!J286</f>
        <v>Industrial round wood</v>
      </c>
      <c r="D285" s="40" t="str">
        <f>'2a. Database N flows'!M286</f>
        <v>Nmix</v>
      </c>
      <c r="E285" s="40">
        <f>'2a. Database N flows'!N286</f>
        <v>1</v>
      </c>
      <c r="F285" s="178">
        <f>'2a. Database N flows'!P286</f>
        <v>2020</v>
      </c>
      <c r="G285" s="40" t="str">
        <f>'2a. Database N flows'!R286</f>
        <v>text</v>
      </c>
      <c r="H285" s="40" t="str">
        <f>'2a. Database N flows'!U286</f>
        <v>useful output</v>
      </c>
      <c r="I285" s="40" t="str">
        <f>'2a. Database N flows'!T286</f>
        <v>Germany</v>
      </c>
      <c r="J285" s="40" t="str">
        <f t="shared" si="6"/>
        <v>FS.FO-MP.OP-Industrial round wood</v>
      </c>
    </row>
    <row r="286" spans="1:10" x14ac:dyDescent="0.25">
      <c r="A286" s="40" t="str">
        <f>'2a. Database N flows'!D287&amp;"."&amp;'2a. Database N flows'!E287</f>
        <v>FS.FO</v>
      </c>
      <c r="B286" s="40" t="str">
        <f>'2a. Database N flows'!G287&amp;"."&amp;'2a. Database N flows'!H287</f>
        <v>EF.OE</v>
      </c>
      <c r="C286" s="40" t="str">
        <f>'2a. Database N flows'!J287</f>
        <v>Fuel wood for households</v>
      </c>
      <c r="D286" s="40" t="str">
        <f>'2a. Database N flows'!M287</f>
        <v>Nmix</v>
      </c>
      <c r="E286" s="40">
        <f>'2a. Database N flows'!N287</f>
        <v>1</v>
      </c>
      <c r="F286" s="178">
        <f>'2a. Database N flows'!P287</f>
        <v>2020</v>
      </c>
      <c r="G286" s="40" t="str">
        <f>'2a. Database N flows'!R287</f>
        <v>text</v>
      </c>
      <c r="H286" s="40" t="str">
        <f>'2a. Database N flows'!U287</f>
        <v>useful output</v>
      </c>
      <c r="I286" s="40" t="str">
        <f>'2a. Database N flows'!T287</f>
        <v>Germany</v>
      </c>
      <c r="J286" s="40" t="str">
        <f t="shared" si="6"/>
        <v>FS.FO-EF.OE-Fuel wood for households</v>
      </c>
    </row>
    <row r="287" spans="1:10" x14ac:dyDescent="0.25">
      <c r="A287" s="40" t="str">
        <f>'2a. Database N flows'!D288&amp;"."&amp;'2a. Database N flows'!E288</f>
        <v>FS.FO</v>
      </c>
      <c r="B287" s="40" t="str">
        <f>'2a. Database N flows'!G288&amp;"."&amp;'2a. Database N flows'!H288</f>
        <v>EF.IC</v>
      </c>
      <c r="C287" s="40" t="str">
        <f>'2a. Database N flows'!J288</f>
        <v>Fuel wood for industry</v>
      </c>
      <c r="D287" s="40" t="str">
        <f>'2a. Database N flows'!M288</f>
        <v>Nmix</v>
      </c>
      <c r="E287" s="40">
        <f>'2a. Database N flows'!N288</f>
        <v>1</v>
      </c>
      <c r="F287" s="178">
        <f>'2a. Database N flows'!P288</f>
        <v>2020</v>
      </c>
      <c r="G287" s="40" t="str">
        <f>'2a. Database N flows'!R288</f>
        <v>text</v>
      </c>
      <c r="H287" s="40" t="str">
        <f>'2a. Database N flows'!U288</f>
        <v>useful output</v>
      </c>
      <c r="I287" s="40" t="str">
        <f>'2a. Database N flows'!T288</f>
        <v>Germany</v>
      </c>
      <c r="J287" s="40" t="str">
        <f t="shared" si="6"/>
        <v>FS.FO-EF.IC-Fuel wood for industry</v>
      </c>
    </row>
    <row r="288" spans="1:10" x14ac:dyDescent="0.25">
      <c r="A288" s="40" t="str">
        <f>'2a. Database N flows'!D289&amp;"."&amp;'2a. Database N flows'!E289</f>
        <v>FS.FO</v>
      </c>
      <c r="B288" s="40" t="str">
        <f>'2a. Database N flows'!G289&amp;"."&amp;'2a. Database N flows'!H289</f>
        <v>EF.EC</v>
      </c>
      <c r="C288" s="40" t="str">
        <f>'2a. Database N flows'!J289</f>
        <v>Fuel wood for co-fired power plants</v>
      </c>
      <c r="D288" s="40" t="str">
        <f>'2a. Database N flows'!M289</f>
        <v>Nmix</v>
      </c>
      <c r="E288" s="40">
        <f>'2a. Database N flows'!N289</f>
        <v>1</v>
      </c>
      <c r="F288" s="178">
        <f>'2a. Database N flows'!P289</f>
        <v>2020</v>
      </c>
      <c r="G288" s="40" t="str">
        <f>'2a. Database N flows'!R289</f>
        <v>text</v>
      </c>
      <c r="H288" s="40" t="str">
        <f>'2a. Database N flows'!U289</f>
        <v>useful output</v>
      </c>
      <c r="I288" s="40" t="str">
        <f>'2a. Database N flows'!T289</f>
        <v>Germany</v>
      </c>
      <c r="J288" s="40" t="str">
        <f t="shared" si="6"/>
        <v>FS.FO-EF.EC-Fuel wood for co-fired power plants</v>
      </c>
    </row>
    <row r="289" spans="1:10" x14ac:dyDescent="0.25">
      <c r="A289" s="40" t="str">
        <f>'2a. Database N flows'!D290&amp;"."&amp;'2a. Database N flows'!E290</f>
        <v>FS.OL</v>
      </c>
      <c r="B289" s="40" t="str">
        <f>'2a. Database N flows'!G290&amp;"."&amp;'2a. Database N flows'!H290</f>
        <v>AT.AT</v>
      </c>
      <c r="C289" s="40" t="str">
        <f>'2a. Database N flows'!J290</f>
        <v>Emissions</v>
      </c>
      <c r="D289" s="40" t="str">
        <f>'2a. Database N flows'!M290</f>
        <v>N2</v>
      </c>
      <c r="E289" s="40">
        <f>'2a. Database N flows'!N290</f>
        <v>1</v>
      </c>
      <c r="F289" s="178">
        <f>'2a. Database N flows'!P290</f>
        <v>2020</v>
      </c>
      <c r="G289" s="40" t="str">
        <f>'2a. Database N flows'!R290</f>
        <v>text</v>
      </c>
      <c r="H289" s="40" t="str">
        <f>'2a. Database N flows'!U290</f>
        <v>N wasted</v>
      </c>
      <c r="I289" s="40" t="str">
        <f>'2a. Database N flows'!T290</f>
        <v>Germany</v>
      </c>
      <c r="J289" s="40" t="str">
        <f t="shared" si="6"/>
        <v>FS.OL-AT.AT-Emissions</v>
      </c>
    </row>
    <row r="290" spans="1:10" x14ac:dyDescent="0.25">
      <c r="A290" s="40" t="str">
        <f>'2a. Database N flows'!D291&amp;"."&amp;'2a. Database N flows'!E291</f>
        <v>FS.OL</v>
      </c>
      <c r="B290" s="40" t="str">
        <f>'2a. Database N flows'!G291&amp;"."&amp;'2a. Database N flows'!H291</f>
        <v>AT.AT</v>
      </c>
      <c r="C290" s="40" t="str">
        <f>'2a. Database N flows'!J291</f>
        <v>Emissions</v>
      </c>
      <c r="D290" s="40" t="str">
        <f>'2a. Database N flows'!M291</f>
        <v>N2O</v>
      </c>
      <c r="E290" s="40">
        <f>'2a. Database N flows'!N291</f>
        <v>1</v>
      </c>
      <c r="F290" s="178">
        <f>'2a. Database N flows'!P291</f>
        <v>2020</v>
      </c>
      <c r="G290" s="40" t="str">
        <f>'2a. Database N flows'!R291</f>
        <v>text</v>
      </c>
      <c r="H290" s="40" t="str">
        <f>'2a. Database N flows'!U291</f>
        <v>N wasted</v>
      </c>
      <c r="I290" s="40" t="str">
        <f>'2a. Database N flows'!T291</f>
        <v>Germany</v>
      </c>
      <c r="J290" s="40" t="str">
        <f t="shared" si="6"/>
        <v>FS.OL-AT.AT-Emissions</v>
      </c>
    </row>
    <row r="291" spans="1:10" x14ac:dyDescent="0.25">
      <c r="A291" s="40" t="str">
        <f>'2a. Database N flows'!D292&amp;"."&amp;'2a. Database N flows'!E292</f>
        <v>FS.OL</v>
      </c>
      <c r="B291" s="40" t="str">
        <f>'2a. Database N flows'!G292&amp;"."&amp;'2a. Database N flows'!H292</f>
        <v>AT.AT</v>
      </c>
      <c r="C291" s="40" t="str">
        <f>'2a. Database N flows'!J292</f>
        <v>Emissions</v>
      </c>
      <c r="D291" s="40" t="str">
        <f>'2a. Database N flows'!M292</f>
        <v>NOx</v>
      </c>
      <c r="E291" s="40">
        <f>'2a. Database N flows'!N292</f>
        <v>1</v>
      </c>
      <c r="F291" s="178">
        <f>'2a. Database N flows'!P292</f>
        <v>2020</v>
      </c>
      <c r="G291" s="40" t="str">
        <f>'2a. Database N flows'!R292</f>
        <v>text</v>
      </c>
      <c r="H291" s="40" t="str">
        <f>'2a. Database N flows'!U292</f>
        <v>N wasted</v>
      </c>
      <c r="I291" s="40" t="str">
        <f>'2a. Database N flows'!T292</f>
        <v>Germany</v>
      </c>
      <c r="J291" s="40" t="str">
        <f t="shared" si="6"/>
        <v>FS.OL-AT.AT-Emissions</v>
      </c>
    </row>
    <row r="292" spans="1:10" x14ac:dyDescent="0.25">
      <c r="A292" s="40" t="str">
        <f>'2a. Database N flows'!D293&amp;"."&amp;'2a. Database N flows'!E293</f>
        <v>FS.OL</v>
      </c>
      <c r="B292" s="40" t="str">
        <f>'2a. Database N flows'!G293&amp;"."&amp;'2a. Database N flows'!H293</f>
        <v>HY.GW</v>
      </c>
      <c r="C292" s="40" t="str">
        <f>'2a. Database N flows'!J293</f>
        <v>Leaching</v>
      </c>
      <c r="D292" s="40" t="str">
        <f>'2a. Database N flows'!M293</f>
        <v>Nmix</v>
      </c>
      <c r="E292" s="40">
        <f>'2a. Database N flows'!N293</f>
        <v>1</v>
      </c>
      <c r="F292" s="178">
        <f>'2a. Database N flows'!P293</f>
        <v>2020</v>
      </c>
      <c r="G292" s="40" t="str">
        <f>'2a. Database N flows'!R293</f>
        <v>text</v>
      </c>
      <c r="H292" s="40" t="str">
        <f>'2a. Database N flows'!U293</f>
        <v>N wasted</v>
      </c>
      <c r="I292" s="40" t="str">
        <f>'2a. Database N flows'!T293</f>
        <v>Germany</v>
      </c>
      <c r="J292" s="40" t="str">
        <f t="shared" si="6"/>
        <v>FS.OL-HY.GW-Leaching</v>
      </c>
    </row>
    <row r="293" spans="1:10" x14ac:dyDescent="0.25">
      <c r="A293" s="40" t="str">
        <f>'2a. Database N flows'!D294&amp;"."&amp;'2a. Database N flows'!E294</f>
        <v>FS.WL</v>
      </c>
      <c r="B293" s="40" t="str">
        <f>'2a. Database N flows'!G294&amp;"."&amp;'2a. Database N flows'!H294</f>
        <v>AT.AT</v>
      </c>
      <c r="C293" s="40" t="str">
        <f>'2a. Database N flows'!J294</f>
        <v>Emissions</v>
      </c>
      <c r="D293" s="40" t="str">
        <f>'2a. Database N flows'!M294</f>
        <v>N2</v>
      </c>
      <c r="E293" s="40">
        <f>'2a. Database N flows'!N294</f>
        <v>1</v>
      </c>
      <c r="F293" s="178">
        <f>'2a. Database N flows'!P294</f>
        <v>2020</v>
      </c>
      <c r="G293" s="40" t="str">
        <f>'2a. Database N flows'!R294</f>
        <v>text</v>
      </c>
      <c r="H293" s="40" t="str">
        <f>'2a. Database N flows'!U294</f>
        <v>N wasted</v>
      </c>
      <c r="I293" s="40" t="str">
        <f>'2a. Database N flows'!T294</f>
        <v>Germany</v>
      </c>
      <c r="J293" s="40" t="str">
        <f t="shared" si="6"/>
        <v>FS.WL-AT.AT-Emissions</v>
      </c>
    </row>
    <row r="294" spans="1:10" x14ac:dyDescent="0.25">
      <c r="A294" s="40" t="str">
        <f>'2a. Database N flows'!D295&amp;"."&amp;'2a. Database N flows'!E295</f>
        <v>FS.WL</v>
      </c>
      <c r="B294" s="40" t="str">
        <f>'2a. Database N flows'!G295&amp;"."&amp;'2a. Database N flows'!H295</f>
        <v>AT.AT</v>
      </c>
      <c r="C294" s="40" t="str">
        <f>'2a. Database N flows'!J295</f>
        <v>Emissions</v>
      </c>
      <c r="D294" s="40" t="str">
        <f>'2a. Database N flows'!M295</f>
        <v>N2O</v>
      </c>
      <c r="E294" s="40">
        <f>'2a. Database N flows'!N295</f>
        <v>1</v>
      </c>
      <c r="F294" s="178">
        <f>'2a. Database N flows'!P295</f>
        <v>2020</v>
      </c>
      <c r="G294" s="40" t="str">
        <f>'2a. Database N flows'!R295</f>
        <v>text</v>
      </c>
      <c r="H294" s="40" t="str">
        <f>'2a. Database N flows'!U295</f>
        <v>N wasted</v>
      </c>
      <c r="I294" s="40" t="str">
        <f>'2a. Database N flows'!T295</f>
        <v>Germany</v>
      </c>
      <c r="J294" s="40" t="str">
        <f t="shared" si="6"/>
        <v>FS.WL-AT.AT-Emissions</v>
      </c>
    </row>
    <row r="295" spans="1:10" x14ac:dyDescent="0.25">
      <c r="A295" s="40" t="str">
        <f>'2a. Database N flows'!D296&amp;"."&amp;'2a. Database N flows'!E296</f>
        <v>FS.WL</v>
      </c>
      <c r="B295" s="40" t="str">
        <f>'2a. Database N flows'!G296&amp;"."&amp;'2a. Database N flows'!H296</f>
        <v>AT.AT</v>
      </c>
      <c r="C295" s="40" t="str">
        <f>'2a. Database N flows'!J296</f>
        <v>Emissions</v>
      </c>
      <c r="D295" s="40" t="str">
        <f>'2a. Database N flows'!M296</f>
        <v>NOx</v>
      </c>
      <c r="E295" s="40">
        <f>'2a. Database N flows'!N296</f>
        <v>1</v>
      </c>
      <c r="F295" s="178">
        <f>'2a. Database N flows'!P296</f>
        <v>2020</v>
      </c>
      <c r="G295" s="40" t="str">
        <f>'2a. Database N flows'!R296</f>
        <v>text</v>
      </c>
      <c r="H295" s="40" t="str">
        <f>'2a. Database N flows'!U296</f>
        <v>N wasted</v>
      </c>
      <c r="I295" s="40" t="str">
        <f>'2a. Database N flows'!T296</f>
        <v>Germany</v>
      </c>
      <c r="J295" s="40" t="str">
        <f t="shared" si="6"/>
        <v>FS.WL-AT.AT-Emissions</v>
      </c>
    </row>
    <row r="296" spans="1:10" x14ac:dyDescent="0.25">
      <c r="A296" s="40" t="str">
        <f>'2a. Database N flows'!D297&amp;"."&amp;'2a. Database N flows'!E297</f>
        <v>FS.WL</v>
      </c>
      <c r="B296" s="40" t="str">
        <f>'2a. Database N flows'!G297&amp;"."&amp;'2a. Database N flows'!H297</f>
        <v>HY.GW</v>
      </c>
      <c r="C296" s="40" t="str">
        <f>'2a. Database N flows'!J297</f>
        <v xml:space="preserve">Leaching </v>
      </c>
      <c r="D296" s="40" t="str">
        <f>'2a. Database N flows'!M297</f>
        <v>Nmix</v>
      </c>
      <c r="E296" s="40">
        <f>'2a. Database N flows'!N297</f>
        <v>1</v>
      </c>
      <c r="F296" s="178">
        <f>'2a. Database N flows'!P297</f>
        <v>2020</v>
      </c>
      <c r="G296" s="40" t="str">
        <f>'2a. Database N flows'!R297</f>
        <v>text</v>
      </c>
      <c r="H296" s="40" t="str">
        <f>'2a. Database N flows'!U297</f>
        <v>N wasted</v>
      </c>
      <c r="I296" s="40" t="str">
        <f>'2a. Database N flows'!T297</f>
        <v>Germany</v>
      </c>
      <c r="J296" s="40" t="str">
        <f t="shared" si="6"/>
        <v xml:space="preserve">FS.WL-HY.GW-Leaching </v>
      </c>
    </row>
    <row r="297" spans="1:10" x14ac:dyDescent="0.25">
      <c r="A297" s="40" t="str">
        <f>'2a. Database N flows'!D298&amp;"."&amp;'2a. Database N flows'!E298</f>
        <v>PR.SO</v>
      </c>
      <c r="B297" s="40" t="str">
        <f>'2a. Database N flows'!G298&amp;"."&amp;'2a. Database N flows'!H298</f>
        <v>EF.IC</v>
      </c>
      <c r="C297" s="40" t="str">
        <f>'2a. Database N flows'!J298</f>
        <v>Biofuels</v>
      </c>
      <c r="D297" s="40" t="str">
        <f>'2a. Database N flows'!M298</f>
        <v>Nmix</v>
      </c>
      <c r="E297" s="40">
        <f>'2a. Database N flows'!N298</f>
        <v>1</v>
      </c>
      <c r="F297" s="178">
        <f>'2a. Database N flows'!P298</f>
        <v>2020</v>
      </c>
      <c r="G297" s="40" t="str">
        <f>'2a. Database N flows'!R298</f>
        <v>text</v>
      </c>
      <c r="H297" s="40" t="str">
        <f>'2a. Database N flows'!U298</f>
        <v>recycling</v>
      </c>
      <c r="I297" s="40" t="str">
        <f>'2a. Database N flows'!T298</f>
        <v>Germany</v>
      </c>
      <c r="J297" s="40" t="str">
        <f t="shared" si="6"/>
        <v>PR.SO-EF.IC-Biofuels</v>
      </c>
    </row>
    <row r="298" spans="1:10" x14ac:dyDescent="0.25">
      <c r="A298" s="40" t="str">
        <f>'2a. Database N flows'!D299&amp;"."&amp;'2a. Database N flows'!E299</f>
        <v>PR.SO</v>
      </c>
      <c r="B298" s="40" t="str">
        <f>'2a. Database N flows'!G299&amp;"."&amp;'2a. Database N flows'!H299</f>
        <v>EF.TR</v>
      </c>
      <c r="C298" s="40" t="str">
        <f>'2a. Database N flows'!J299</f>
        <v>Biofuels</v>
      </c>
      <c r="D298" s="40" t="str">
        <f>'2a. Database N flows'!M299</f>
        <v>Nmix</v>
      </c>
      <c r="E298" s="40">
        <f>'2a. Database N flows'!N299</f>
        <v>1</v>
      </c>
      <c r="F298" s="178">
        <f>'2a. Database N flows'!P299</f>
        <v>2020</v>
      </c>
      <c r="G298" s="40" t="str">
        <f>'2a. Database N flows'!R299</f>
        <v>text</v>
      </c>
      <c r="H298" s="40" t="str">
        <f>'2a. Database N flows'!U299</f>
        <v>recycling</v>
      </c>
      <c r="I298" s="40" t="str">
        <f>'2a. Database N flows'!T299</f>
        <v>Germany</v>
      </c>
      <c r="J298" s="40" t="str">
        <f t="shared" si="6"/>
        <v>PR.SO-EF.TR-Biofuels</v>
      </c>
    </row>
    <row r="299" spans="1:10" x14ac:dyDescent="0.25">
      <c r="A299" s="40" t="str">
        <f>'2a. Database N flows'!D300&amp;"."&amp;'2a. Database N flows'!E300</f>
        <v>PR.SO</v>
      </c>
      <c r="B299" s="40" t="str">
        <f>'2a. Database N flows'!G300&amp;"."&amp;'2a. Database N flows'!H300</f>
        <v>EF.OE</v>
      </c>
      <c r="C299" s="40" t="str">
        <f>'2a. Database N flows'!J300</f>
        <v>Biofuels</v>
      </c>
      <c r="D299" s="40" t="str">
        <f>'2a. Database N flows'!M300</f>
        <v>Nmix</v>
      </c>
      <c r="E299" s="40">
        <f>'2a. Database N flows'!N300</f>
        <v>1</v>
      </c>
      <c r="F299" s="178">
        <f>'2a. Database N flows'!P300</f>
        <v>2020</v>
      </c>
      <c r="G299" s="40" t="str">
        <f>'2a. Database N flows'!R300</f>
        <v>text</v>
      </c>
      <c r="H299" s="40" t="str">
        <f>'2a. Database N flows'!U300</f>
        <v>recycling</v>
      </c>
      <c r="I299" s="40" t="str">
        <f>'2a. Database N flows'!T300</f>
        <v>Germany</v>
      </c>
      <c r="J299" s="40" t="str">
        <f t="shared" si="6"/>
        <v>PR.SO-EF.OE-Biofuels</v>
      </c>
    </row>
    <row r="300" spans="1:10" x14ac:dyDescent="0.25">
      <c r="A300" s="40" t="str">
        <f>'2a. Database N flows'!D301&amp;"."&amp;'2a. Database N flows'!E301</f>
        <v>PR.SO</v>
      </c>
      <c r="B300" s="40" t="str">
        <f>'2a. Database N flows'!G301&amp;"."&amp;'2a. Database N flows'!H301</f>
        <v>AG.SM</v>
      </c>
      <c r="C300" s="40" t="str">
        <f>'2a. Database N flows'!J301</f>
        <v>Compost for agriculture</v>
      </c>
      <c r="D300" s="40" t="str">
        <f>'2a. Database N flows'!M301</f>
        <v>Nmix</v>
      </c>
      <c r="E300" s="40">
        <f>'2a. Database N flows'!N301</f>
        <v>1</v>
      </c>
      <c r="F300" s="178">
        <f>'2a. Database N flows'!P301</f>
        <v>2020</v>
      </c>
      <c r="G300" s="40" t="str">
        <f>'2a. Database N flows'!R301</f>
        <v>text</v>
      </c>
      <c r="H300" s="40" t="str">
        <f>'2a. Database N flows'!U301</f>
        <v>recycling</v>
      </c>
      <c r="I300" s="40" t="str">
        <f>'2a. Database N flows'!T301</f>
        <v>Germany</v>
      </c>
      <c r="J300" s="40" t="str">
        <f t="shared" si="6"/>
        <v>PR.SO-AG.SM-Compost for agriculture</v>
      </c>
    </row>
    <row r="301" spans="1:10" x14ac:dyDescent="0.25">
      <c r="A301" s="40" t="str">
        <f>'2a. Database N flows'!D302&amp;"."&amp;'2a. Database N flows'!E302</f>
        <v>PR.SO</v>
      </c>
      <c r="B301" s="40" t="str">
        <f>'2a. Database N flows'!G302&amp;"."&amp;'2a. Database N flows'!H302</f>
        <v>PR.WW</v>
      </c>
      <c r="C301" s="40" t="str">
        <f>'2a. Database N flows'!J302</f>
        <v>Wastewater from landfills</v>
      </c>
      <c r="D301" s="40" t="str">
        <f>'2a. Database N flows'!M302</f>
        <v>Nmix</v>
      </c>
      <c r="E301" s="40">
        <f>'2a. Database N flows'!N302</f>
        <v>1</v>
      </c>
      <c r="F301" s="178">
        <f>'2a. Database N flows'!P302</f>
        <v>2020</v>
      </c>
      <c r="G301" s="40" t="str">
        <f>'2a. Database N flows'!R302</f>
        <v>text</v>
      </c>
      <c r="H301" s="40" t="str">
        <f>'2a. Database N flows'!U302</f>
        <v>N wasted</v>
      </c>
      <c r="I301" s="40" t="str">
        <f>'2a. Database N flows'!T302</f>
        <v>Germany</v>
      </c>
      <c r="J301" s="40" t="str">
        <f t="shared" si="6"/>
        <v>PR.SO-PR.WW-Wastewater from landfills</v>
      </c>
    </row>
    <row r="302" spans="1:10" x14ac:dyDescent="0.25">
      <c r="A302" s="40" t="str">
        <f>'2a. Database N flows'!D303&amp;"."&amp;'2a. Database N flows'!E303</f>
        <v>PR.SO</v>
      </c>
      <c r="B302" s="40" t="str">
        <f>'2a. Database N flows'!G303&amp;"."&amp;'2a. Database N flows'!H303</f>
        <v>PR.WW</v>
      </c>
      <c r="C302" s="40" t="str">
        <f>'2a. Database N flows'!J303</f>
        <v>Biofuels production wastewater</v>
      </c>
      <c r="D302" s="40" t="str">
        <f>'2a. Database N flows'!M303</f>
        <v>Nmix</v>
      </c>
      <c r="E302" s="40">
        <f>'2a. Database N flows'!N303</f>
        <v>1</v>
      </c>
      <c r="F302" s="178">
        <f>'2a. Database N flows'!P303</f>
        <v>2020</v>
      </c>
      <c r="G302" s="40" t="str">
        <f>'2a. Database N flows'!R303</f>
        <v>text</v>
      </c>
      <c r="H302" s="40" t="str">
        <f>'2a. Database N flows'!U303</f>
        <v>N wasted</v>
      </c>
      <c r="I302" s="40" t="str">
        <f>'2a. Database N flows'!T303</f>
        <v>Germany</v>
      </c>
      <c r="J302" s="40" t="str">
        <f t="shared" si="6"/>
        <v>PR.SO-PR.WW-Biofuels production wastewater</v>
      </c>
    </row>
    <row r="303" spans="1:10" x14ac:dyDescent="0.25">
      <c r="A303" s="40" t="str">
        <f>'2a. Database N flows'!D304&amp;"."&amp;'2a. Database N flows'!E304</f>
        <v>PR.SO</v>
      </c>
      <c r="B303" s="40" t="str">
        <f>'2a. Database N flows'!G304&amp;"."&amp;'2a. Database N flows'!H304</f>
        <v>HS.HS</v>
      </c>
      <c r="C303" s="40" t="str">
        <f>'2a. Database N flows'!J304</f>
        <v>Compost for private gardens</v>
      </c>
      <c r="D303" s="40" t="str">
        <f>'2a. Database N flows'!M304</f>
        <v>Nmix</v>
      </c>
      <c r="E303" s="40">
        <f>'2a. Database N flows'!N304</f>
        <v>1</v>
      </c>
      <c r="F303" s="178">
        <f>'2a. Database N flows'!P304</f>
        <v>2020</v>
      </c>
      <c r="G303" s="40" t="str">
        <f>'2a. Database N flows'!R304</f>
        <v>text</v>
      </c>
      <c r="H303" s="40" t="str">
        <f>'2a. Database N flows'!U304</f>
        <v>recycling</v>
      </c>
      <c r="I303" s="40" t="str">
        <f>'2a. Database N flows'!T304</f>
        <v>Germany</v>
      </c>
      <c r="J303" s="40" t="str">
        <f t="shared" si="6"/>
        <v>PR.SO-HS.HS-Compost for private gardens</v>
      </c>
    </row>
    <row r="304" spans="1:10" x14ac:dyDescent="0.25">
      <c r="A304" s="40" t="str">
        <f>'2a. Database N flows'!D305&amp;"."&amp;'2a. Database N flows'!E305</f>
        <v>PR.SO</v>
      </c>
      <c r="B304" s="40" t="str">
        <f>'2a. Database N flows'!G305&amp;"."&amp;'2a. Database N flows'!H305</f>
        <v>AT.AT</v>
      </c>
      <c r="C304" s="40" t="str">
        <f>'2a. Database N flows'!J305</f>
        <v>Emissions</v>
      </c>
      <c r="D304" s="40" t="str">
        <f>'2a. Database N flows'!M305</f>
        <v>NH3</v>
      </c>
      <c r="E304" s="40">
        <f>'2a. Database N flows'!N305</f>
        <v>1</v>
      </c>
      <c r="F304" s="178">
        <f>'2a. Database N flows'!P305</f>
        <v>2020</v>
      </c>
      <c r="G304" s="40" t="str">
        <f>'2a. Database N flows'!R305</f>
        <v>text</v>
      </c>
      <c r="H304" s="40" t="str">
        <f>'2a. Database N flows'!U305</f>
        <v>N wasted</v>
      </c>
      <c r="I304" s="40" t="str">
        <f>'2a. Database N flows'!T305</f>
        <v>Germany</v>
      </c>
      <c r="J304" s="40" t="str">
        <f t="shared" si="6"/>
        <v>PR.SO-AT.AT-Emissions</v>
      </c>
    </row>
    <row r="305" spans="1:10" x14ac:dyDescent="0.25">
      <c r="A305" s="40" t="str">
        <f>'2a. Database N flows'!D306&amp;"."&amp;'2a. Database N flows'!E306</f>
        <v>PR.SO</v>
      </c>
      <c r="B305" s="40" t="str">
        <f>'2a. Database N flows'!G306&amp;"."&amp;'2a. Database N flows'!H306</f>
        <v>AT.AT</v>
      </c>
      <c r="C305" s="40" t="str">
        <f>'2a. Database N flows'!J306</f>
        <v>Emissions</v>
      </c>
      <c r="D305" s="40" t="str">
        <f>'2a. Database N flows'!M306</f>
        <v>NOx</v>
      </c>
      <c r="E305" s="40">
        <f>'2a. Database N flows'!N306</f>
        <v>1</v>
      </c>
      <c r="F305" s="178">
        <f>'2a. Database N flows'!P306</f>
        <v>2020</v>
      </c>
      <c r="G305" s="40" t="str">
        <f>'2a. Database N flows'!R306</f>
        <v>text</v>
      </c>
      <c r="H305" s="40" t="str">
        <f>'2a. Database N flows'!U306</f>
        <v>N wasted</v>
      </c>
      <c r="I305" s="40" t="str">
        <f>'2a. Database N flows'!T306</f>
        <v>Germany</v>
      </c>
      <c r="J305" s="40" t="str">
        <f t="shared" si="6"/>
        <v>PR.SO-AT.AT-Emissions</v>
      </c>
    </row>
    <row r="306" spans="1:10" x14ac:dyDescent="0.25">
      <c r="A306" s="40" t="str">
        <f>'2a. Database N flows'!D307&amp;"."&amp;'2a. Database N flows'!E307</f>
        <v>PR.SO</v>
      </c>
      <c r="B306" s="40" t="str">
        <f>'2a. Database N flows'!G307&amp;"."&amp;'2a. Database N flows'!H307</f>
        <v>AT.AT</v>
      </c>
      <c r="C306" s="40" t="str">
        <f>'2a. Database N flows'!J307</f>
        <v>Emissions</v>
      </c>
      <c r="D306" s="40" t="str">
        <f>'2a. Database N flows'!M307</f>
        <v>N2O</v>
      </c>
      <c r="E306" s="40">
        <f>'2a. Database N flows'!N307</f>
        <v>1</v>
      </c>
      <c r="F306" s="178">
        <f>'2a. Database N flows'!P307</f>
        <v>2020</v>
      </c>
      <c r="G306" s="40" t="str">
        <f>'2a. Database N flows'!R307</f>
        <v>text</v>
      </c>
      <c r="H306" s="40" t="str">
        <f>'2a. Database N flows'!U307</f>
        <v>N wasted</v>
      </c>
      <c r="I306" s="40" t="str">
        <f>'2a. Database N flows'!T307</f>
        <v>Germany</v>
      </c>
      <c r="J306" s="40" t="str">
        <f t="shared" si="6"/>
        <v>PR.SO-AT.AT-Emissions</v>
      </c>
    </row>
    <row r="307" spans="1:10" x14ac:dyDescent="0.25">
      <c r="A307" s="40" t="str">
        <f>'2a. Database N flows'!D308&amp;"."&amp;'2a. Database N flows'!E308</f>
        <v>PR.SO</v>
      </c>
      <c r="B307" s="40" t="str">
        <f>'2a. Database N flows'!G308&amp;"."&amp;'2a. Database N flows'!H308</f>
        <v>HY.GW</v>
      </c>
      <c r="C307" s="40" t="str">
        <f>'2a. Database N flows'!J308</f>
        <v>Leaching</v>
      </c>
      <c r="D307" s="40" t="str">
        <f>'2a. Database N flows'!M308</f>
        <v>Nmix</v>
      </c>
      <c r="E307" s="40">
        <f>'2a. Database N flows'!N308</f>
        <v>1</v>
      </c>
      <c r="F307" s="178">
        <f>'2a. Database N flows'!P308</f>
        <v>2020</v>
      </c>
      <c r="G307" s="40" t="str">
        <f>'2a. Database N flows'!R308</f>
        <v>text</v>
      </c>
      <c r="H307" s="40" t="str">
        <f>'2a. Database N flows'!U308</f>
        <v>N wasted</v>
      </c>
      <c r="I307" s="40" t="str">
        <f>'2a. Database N flows'!T308</f>
        <v>Germany</v>
      </c>
      <c r="J307" s="40" t="str">
        <f t="shared" si="6"/>
        <v>PR.SO-HY.GW-Leaching</v>
      </c>
    </row>
    <row r="308" spans="1:10" x14ac:dyDescent="0.25">
      <c r="A308" s="40" t="str">
        <f>'2a. Database N flows'!D309&amp;"."&amp;'2a. Database N flows'!E309</f>
        <v>PR.SO</v>
      </c>
      <c r="B308" s="40" t="str">
        <f>'2a. Database N flows'!G309&amp;"."&amp;'2a. Database N flows'!H309</f>
        <v>RW.RW</v>
      </c>
      <c r="C308" s="40" t="str">
        <f>'2a. Database N flows'!J309</f>
        <v>Solid waste export</v>
      </c>
      <c r="D308" s="40" t="str">
        <f>'2a. Database N flows'!M309</f>
        <v>Nmix</v>
      </c>
      <c r="E308" s="40">
        <f>'2a. Database N flows'!N309</f>
        <v>1</v>
      </c>
      <c r="F308" s="178">
        <f>'2a. Database N flows'!P309</f>
        <v>2020</v>
      </c>
      <c r="G308" s="40" t="str">
        <f>'2a. Database N flows'!R309</f>
        <v>text</v>
      </c>
      <c r="H308" s="40" t="str">
        <f>'2a. Database N flows'!U309</f>
        <v>N wasted</v>
      </c>
      <c r="I308" s="40" t="str">
        <f>'2a. Database N flows'!T309</f>
        <v>Germany</v>
      </c>
      <c r="J308" s="40" t="str">
        <f t="shared" si="6"/>
        <v>PR.SO-RW.RW-Solid waste export</v>
      </c>
    </row>
    <row r="309" spans="1:10" x14ac:dyDescent="0.25">
      <c r="A309" s="40" t="str">
        <f>'2a. Database N flows'!D310&amp;"."&amp;'2a. Database N flows'!E310</f>
        <v>PR.WW</v>
      </c>
      <c r="B309" s="40" t="str">
        <f>'2a. Database N flows'!G310&amp;"."&amp;'2a. Database N flows'!H310</f>
        <v>AG.SM</v>
      </c>
      <c r="C309" s="40" t="str">
        <f>'2a. Database N flows'!J310</f>
        <v>Sewage sludge fertilizer</v>
      </c>
      <c r="D309" s="40" t="str">
        <f>'2a. Database N flows'!M310</f>
        <v>Nmix</v>
      </c>
      <c r="E309" s="40">
        <f>'2a. Database N flows'!N310</f>
        <v>1</v>
      </c>
      <c r="F309" s="178">
        <f>'2a. Database N flows'!P310</f>
        <v>2020</v>
      </c>
      <c r="G309" s="40" t="str">
        <f>'2a. Database N flows'!R310</f>
        <v>text</v>
      </c>
      <c r="H309" s="40" t="str">
        <f>'2a. Database N flows'!U310</f>
        <v>recycling</v>
      </c>
      <c r="I309" s="40" t="str">
        <f>'2a. Database N flows'!T310</f>
        <v>Germany</v>
      </c>
      <c r="J309" s="40" t="str">
        <f t="shared" si="6"/>
        <v>PR.WW-AG.SM-Sewage sludge fertilizer</v>
      </c>
    </row>
    <row r="310" spans="1:10" x14ac:dyDescent="0.25">
      <c r="A310" s="40" t="str">
        <f>'2a. Database N flows'!D311&amp;"."&amp;'2a. Database N flows'!E311</f>
        <v>PR.WW</v>
      </c>
      <c r="B310" s="40" t="str">
        <f>'2a. Database N flows'!G311&amp;"."&amp;'2a. Database N flows'!H311</f>
        <v>PR.SO</v>
      </c>
      <c r="C310" s="40" t="str">
        <f>'2a. Database N flows'!J311</f>
        <v>Sewage sludge incineration</v>
      </c>
      <c r="D310" s="40" t="str">
        <f>'2a. Database N flows'!M311</f>
        <v>Nmix</v>
      </c>
      <c r="E310" s="40">
        <f>'2a. Database N flows'!N311</f>
        <v>1</v>
      </c>
      <c r="F310" s="178">
        <f>'2a. Database N flows'!P311</f>
        <v>2020</v>
      </c>
      <c r="G310" s="40" t="str">
        <f>'2a. Database N flows'!R311</f>
        <v>text</v>
      </c>
      <c r="H310" s="40" t="str">
        <f>'2a. Database N flows'!U311</f>
        <v>N wasted</v>
      </c>
      <c r="I310" s="40" t="str">
        <f>'2a. Database N flows'!T311</f>
        <v>Germany</v>
      </c>
      <c r="J310" s="40" t="str">
        <f t="shared" si="6"/>
        <v>PR.WW-PR.SO-Sewage sludge incineration</v>
      </c>
    </row>
    <row r="311" spans="1:10" x14ac:dyDescent="0.25">
      <c r="A311" s="40" t="str">
        <f>'2a. Database N flows'!D312&amp;"."&amp;'2a. Database N flows'!E312</f>
        <v>PR.WW</v>
      </c>
      <c r="B311" s="40" t="str">
        <f>'2a. Database N flows'!G312&amp;"."&amp;'2a. Database N flows'!H312</f>
        <v>AT.AT</v>
      </c>
      <c r="C311" s="40" t="str">
        <f>'2a. Database N flows'!J312</f>
        <v>Emissions</v>
      </c>
      <c r="D311" s="40" t="str">
        <f>'2a. Database N flows'!M312</f>
        <v>NH3</v>
      </c>
      <c r="E311" s="40">
        <f>'2a. Database N flows'!N312</f>
        <v>1</v>
      </c>
      <c r="F311" s="178">
        <f>'2a. Database N flows'!P312</f>
        <v>2020</v>
      </c>
      <c r="G311" s="40" t="str">
        <f>'2a. Database N flows'!R312</f>
        <v>text</v>
      </c>
      <c r="H311" s="40" t="str">
        <f>'2a. Database N flows'!U312</f>
        <v>N wasted</v>
      </c>
      <c r="I311" s="40" t="str">
        <f>'2a. Database N flows'!T312</f>
        <v>Germany</v>
      </c>
      <c r="J311" s="40" t="str">
        <f t="shared" si="6"/>
        <v>PR.WW-AT.AT-Emissions</v>
      </c>
    </row>
    <row r="312" spans="1:10" x14ac:dyDescent="0.25">
      <c r="A312" s="40" t="str">
        <f>'2a. Database N flows'!D313&amp;"."&amp;'2a. Database N flows'!E313</f>
        <v>PR.WW</v>
      </c>
      <c r="B312" s="40" t="str">
        <f>'2a. Database N flows'!G313&amp;"."&amp;'2a. Database N flows'!H313</f>
        <v>AT.AT</v>
      </c>
      <c r="C312" s="40" t="str">
        <f>'2a. Database N flows'!J313</f>
        <v>Emissions</v>
      </c>
      <c r="D312" s="40" t="str">
        <f>'2a. Database N flows'!M313</f>
        <v>NOx</v>
      </c>
      <c r="E312" s="40">
        <f>'2a. Database N flows'!N313</f>
        <v>1</v>
      </c>
      <c r="F312" s="178">
        <f>'2a. Database N flows'!P313</f>
        <v>2020</v>
      </c>
      <c r="G312" s="40" t="str">
        <f>'2a. Database N flows'!R313</f>
        <v>text</v>
      </c>
      <c r="H312" s="40" t="str">
        <f>'2a. Database N flows'!U313</f>
        <v>N wasted</v>
      </c>
      <c r="I312" s="40" t="str">
        <f>'2a. Database N flows'!T313</f>
        <v>Germany</v>
      </c>
      <c r="J312" s="40" t="str">
        <f t="shared" si="6"/>
        <v>PR.WW-AT.AT-Emissions</v>
      </c>
    </row>
    <row r="313" spans="1:10" x14ac:dyDescent="0.25">
      <c r="A313" s="40" t="str">
        <f>'2a. Database N flows'!D314&amp;"."&amp;'2a. Database N flows'!E314</f>
        <v>PR.WW</v>
      </c>
      <c r="B313" s="40" t="str">
        <f>'2a. Database N flows'!G314&amp;"."&amp;'2a. Database N flows'!H314</f>
        <v>AT.AT</v>
      </c>
      <c r="C313" s="40" t="str">
        <f>'2a. Database N flows'!J314</f>
        <v>Emissions</v>
      </c>
      <c r="D313" s="40" t="str">
        <f>'2a. Database N flows'!M314</f>
        <v>N2O</v>
      </c>
      <c r="E313" s="40">
        <f>'2a. Database N flows'!N314</f>
        <v>1</v>
      </c>
      <c r="F313" s="178">
        <f>'2a. Database N flows'!P314</f>
        <v>2020</v>
      </c>
      <c r="G313" s="40" t="str">
        <f>'2a. Database N flows'!R314</f>
        <v>text</v>
      </c>
      <c r="H313" s="40" t="str">
        <f>'2a. Database N flows'!U314</f>
        <v>N wasted</v>
      </c>
      <c r="I313" s="40" t="str">
        <f>'2a. Database N flows'!T314</f>
        <v>Germany</v>
      </c>
      <c r="J313" s="40" t="str">
        <f t="shared" si="6"/>
        <v>PR.WW-AT.AT-Emissions</v>
      </c>
    </row>
    <row r="314" spans="1:10" x14ac:dyDescent="0.25">
      <c r="A314" s="40" t="str">
        <f>'2a. Database N flows'!D315&amp;"."&amp;'2a. Database N flows'!E315</f>
        <v>PR.WW</v>
      </c>
      <c r="B314" s="40" t="str">
        <f>'2a. Database N flows'!G315&amp;"."&amp;'2a. Database N flows'!H315</f>
        <v>AT.AT</v>
      </c>
      <c r="C314" s="40" t="str">
        <f>'2a. Database N flows'!J315</f>
        <v>Emissions</v>
      </c>
      <c r="D314" s="40" t="str">
        <f>'2a. Database N flows'!M315</f>
        <v>N2</v>
      </c>
      <c r="E314" s="40">
        <f>'2a. Database N flows'!N315</f>
        <v>1</v>
      </c>
      <c r="F314" s="178">
        <f>'2a. Database N flows'!P315</f>
        <v>2020</v>
      </c>
      <c r="G314" s="40" t="str">
        <f>'2a. Database N flows'!R315</f>
        <v>text</v>
      </c>
      <c r="H314" s="40" t="str">
        <f>'2a. Database N flows'!U315</f>
        <v>N wasted</v>
      </c>
      <c r="I314" s="40" t="str">
        <f>'2a. Database N flows'!T315</f>
        <v>Germany</v>
      </c>
      <c r="J314" s="40" t="str">
        <f t="shared" si="6"/>
        <v>PR.WW-AT.AT-Emissions</v>
      </c>
    </row>
    <row r="315" spans="1:10" x14ac:dyDescent="0.25">
      <c r="A315" s="40" t="str">
        <f>'2a. Database N flows'!D316&amp;"."&amp;'2a. Database N flows'!E316</f>
        <v>PR.WW</v>
      </c>
      <c r="B315" s="40" t="str">
        <f>'2a. Database N flows'!G316&amp;"."&amp;'2a. Database N flows'!H316</f>
        <v>HY.SW</v>
      </c>
      <c r="C315" s="40" t="str">
        <f>'2a. Database N flows'!J316</f>
        <v>Treated wastewater discharge</v>
      </c>
      <c r="D315" s="40" t="str">
        <f>'2a. Database N flows'!M316</f>
        <v>Nmix</v>
      </c>
      <c r="E315" s="40">
        <f>'2a. Database N flows'!N316</f>
        <v>1</v>
      </c>
      <c r="F315" s="178">
        <f>'2a. Database N flows'!P316</f>
        <v>2020</v>
      </c>
      <c r="G315" s="40" t="str">
        <f>'2a. Database N flows'!R316</f>
        <v>text</v>
      </c>
      <c r="H315" s="40" t="str">
        <f>'2a. Database N flows'!U316</f>
        <v>N wasted</v>
      </c>
      <c r="I315" s="40" t="str">
        <f>'2a. Database N flows'!T316</f>
        <v>Germany</v>
      </c>
      <c r="J315" s="40" t="str">
        <f t="shared" si="6"/>
        <v>PR.WW-HY.SW-Treated wastewater discharge</v>
      </c>
    </row>
    <row r="316" spans="1:10" x14ac:dyDescent="0.25">
      <c r="A316" s="40" t="str">
        <f>'2a. Database N flows'!D317&amp;"."&amp;'2a. Database N flows'!E317</f>
        <v>PR.WW</v>
      </c>
      <c r="B316" s="40" t="str">
        <f>'2a. Database N flows'!G317&amp;"."&amp;'2a. Database N flows'!H317</f>
        <v>HY.CW</v>
      </c>
      <c r="C316" s="40" t="str">
        <f>'2a. Database N flows'!J317</f>
        <v>Treated wastewater discharge</v>
      </c>
      <c r="D316" s="40" t="str">
        <f>'2a. Database N flows'!M317</f>
        <v>Nmix</v>
      </c>
      <c r="E316" s="40">
        <f>'2a. Database N flows'!N317</f>
        <v>1</v>
      </c>
      <c r="F316" s="178">
        <f>'2a. Database N flows'!P317</f>
        <v>2020</v>
      </c>
      <c r="G316" s="40" t="str">
        <f>'2a. Database N flows'!R317</f>
        <v>text</v>
      </c>
      <c r="H316" s="40" t="str">
        <f>'2a. Database N flows'!U317</f>
        <v>N wasted</v>
      </c>
      <c r="I316" s="40" t="str">
        <f>'2a. Database N flows'!T317</f>
        <v>Germany</v>
      </c>
      <c r="J316" s="40" t="str">
        <f t="shared" si="6"/>
        <v>PR.WW-HY.CW-Treated wastewater discharge</v>
      </c>
    </row>
    <row r="317" spans="1:10" x14ac:dyDescent="0.25">
      <c r="A317" s="40" t="str">
        <f>'2a. Database N flows'!D318&amp;"."&amp;'2a. Database N flows'!E318</f>
        <v>HS.HS</v>
      </c>
      <c r="B317" s="40" t="str">
        <f>'2a. Database N flows'!G318&amp;"."&amp;'2a. Database N flows'!H318</f>
        <v>MP.OP</v>
      </c>
      <c r="C317" s="40" t="str">
        <f>'2a. Database N flows'!J318</f>
        <v>Recycling</v>
      </c>
      <c r="D317" s="40" t="str">
        <f>'2a. Database N flows'!M318</f>
        <v>Nmix</v>
      </c>
      <c r="E317" s="40">
        <f>'2a. Database N flows'!N318</f>
        <v>1</v>
      </c>
      <c r="F317" s="178">
        <f>'2a. Database N flows'!P318</f>
        <v>2020</v>
      </c>
      <c r="G317" s="40" t="str">
        <f>'2a. Database N flows'!R318</f>
        <v>text</v>
      </c>
      <c r="H317" s="40" t="str">
        <f>'2a. Database N flows'!U318</f>
        <v>recycling</v>
      </c>
      <c r="I317" s="40" t="str">
        <f>'2a. Database N flows'!T318</f>
        <v>Germany</v>
      </c>
      <c r="J317" s="40" t="str">
        <f t="shared" si="6"/>
        <v>HS.HS-MP.OP-Recycling</v>
      </c>
    </row>
    <row r="318" spans="1:10" x14ac:dyDescent="0.25">
      <c r="A318" s="40" t="str">
        <f>'2a. Database N flows'!D319&amp;"."&amp;'2a. Database N flows'!E319</f>
        <v>HS.HS</v>
      </c>
      <c r="B318" s="40" t="str">
        <f>'2a. Database N flows'!G319&amp;"."&amp;'2a. Database N flows'!H319</f>
        <v>PR.SO</v>
      </c>
      <c r="C318" s="40" t="str">
        <f>'2a. Database N flows'!J319</f>
        <v>Organic waste biofuel substrate</v>
      </c>
      <c r="D318" s="40" t="str">
        <f>'2a. Database N flows'!M319</f>
        <v>Nmix</v>
      </c>
      <c r="E318" s="40">
        <f>'2a. Database N flows'!N319</f>
        <v>1</v>
      </c>
      <c r="F318" s="178">
        <f>'2a. Database N flows'!P319</f>
        <v>2020</v>
      </c>
      <c r="G318" s="40" t="str">
        <f>'2a. Database N flows'!R319</f>
        <v>text</v>
      </c>
      <c r="H318" s="40" t="str">
        <f>'2a. Database N flows'!U319</f>
        <v>recycling</v>
      </c>
      <c r="I318" s="40" t="str">
        <f>'2a. Database N flows'!T319</f>
        <v>Germany</v>
      </c>
      <c r="J318" s="40" t="str">
        <f t="shared" si="6"/>
        <v>HS.HS-PR.SO-Organic waste biofuel substrate</v>
      </c>
    </row>
    <row r="319" spans="1:10" x14ac:dyDescent="0.25">
      <c r="A319" s="40" t="str">
        <f>'2a. Database N flows'!D320&amp;"."&amp;'2a. Database N flows'!E320</f>
        <v>HS.HS</v>
      </c>
      <c r="B319" s="40" t="str">
        <f>'2a. Database N flows'!G320&amp;"."&amp;'2a. Database N flows'!H320</f>
        <v>PR.SO</v>
      </c>
      <c r="C319" s="40" t="str">
        <f>'2a. Database N flows'!J320</f>
        <v>Organic waste for composting</v>
      </c>
      <c r="D319" s="40" t="str">
        <f>'2a. Database N flows'!M320</f>
        <v>Nmix</v>
      </c>
      <c r="E319" s="40">
        <f>'2a. Database N flows'!N320</f>
        <v>1</v>
      </c>
      <c r="F319" s="178">
        <f>'2a. Database N flows'!P320</f>
        <v>2020</v>
      </c>
      <c r="G319" s="40" t="str">
        <f>'2a. Database N flows'!R320</f>
        <v>text</v>
      </c>
      <c r="H319" s="40" t="str">
        <f>'2a. Database N flows'!U320</f>
        <v>recycling</v>
      </c>
      <c r="I319" s="40" t="str">
        <f>'2a. Database N flows'!T320</f>
        <v>Germany</v>
      </c>
      <c r="J319" s="40" t="str">
        <f t="shared" si="6"/>
        <v>HS.HS-PR.SO-Organic waste for composting</v>
      </c>
    </row>
    <row r="320" spans="1:10" x14ac:dyDescent="0.25">
      <c r="A320" s="40" t="str">
        <f>'2a. Database N flows'!D321&amp;"."&amp;'2a. Database N flows'!E321</f>
        <v>HS.HS</v>
      </c>
      <c r="B320" s="40" t="str">
        <f>'2a. Database N flows'!G321&amp;"."&amp;'2a. Database N flows'!H321</f>
        <v>PR.SO</v>
      </c>
      <c r="C320" s="40" t="str">
        <f>'2a. Database N flows'!J321</f>
        <v>Household waste</v>
      </c>
      <c r="D320" s="40" t="str">
        <f>'2a. Database N flows'!M321</f>
        <v>Nmix</v>
      </c>
      <c r="E320" s="40">
        <f>'2a. Database N flows'!N321</f>
        <v>1</v>
      </c>
      <c r="F320" s="178">
        <f>'2a. Database N flows'!P321</f>
        <v>2020</v>
      </c>
      <c r="G320" s="40" t="str">
        <f>'2a. Database N flows'!R321</f>
        <v>text</v>
      </c>
      <c r="H320" s="40" t="str">
        <f>'2a. Database N flows'!U321</f>
        <v>N wasted</v>
      </c>
      <c r="I320" s="40" t="str">
        <f>'2a. Database N flows'!T321</f>
        <v>Germany</v>
      </c>
      <c r="J320" s="40" t="str">
        <f t="shared" si="6"/>
        <v>HS.HS-PR.SO-Household waste</v>
      </c>
    </row>
    <row r="321" spans="1:10" x14ac:dyDescent="0.25">
      <c r="A321" s="40" t="str">
        <f>'2a. Database N flows'!D322&amp;"."&amp;'2a. Database N flows'!E322</f>
        <v>HS.HS</v>
      </c>
      <c r="B321" s="40" t="str">
        <f>'2a. Database N flows'!G322&amp;"."&amp;'2a. Database N flows'!H322</f>
        <v>PR.WW</v>
      </c>
      <c r="C321" s="40" t="str">
        <f>'2a. Database N flows'!J322</f>
        <v>Municipal wastewater</v>
      </c>
      <c r="D321" s="40" t="str">
        <f>'2a. Database N flows'!M322</f>
        <v>Nmix</v>
      </c>
      <c r="E321" s="40">
        <f>'2a. Database N flows'!N322</f>
        <v>1</v>
      </c>
      <c r="F321" s="178">
        <f>'2a. Database N flows'!P322</f>
        <v>2020</v>
      </c>
      <c r="G321" s="40" t="str">
        <f>'2a. Database N flows'!R322</f>
        <v>text</v>
      </c>
      <c r="H321" s="40" t="str">
        <f>'2a. Database N flows'!U322</f>
        <v>N wasted</v>
      </c>
      <c r="I321" s="40" t="str">
        <f>'2a. Database N flows'!T322</f>
        <v>Germany</v>
      </c>
      <c r="J321" s="40" t="str">
        <f t="shared" si="6"/>
        <v>HS.HS-PR.WW-Municipal wastewater</v>
      </c>
    </row>
    <row r="322" spans="1:10" x14ac:dyDescent="0.25">
      <c r="A322" s="40" t="str">
        <f>'2a. Database N flows'!D323&amp;"."&amp;'2a. Database N flows'!E323</f>
        <v>HS.HS</v>
      </c>
      <c r="B322" s="40" t="str">
        <f>'2a. Database N flows'!G323&amp;"."&amp;'2a. Database N flows'!H323</f>
        <v>AT.AT</v>
      </c>
      <c r="C322" s="40" t="str">
        <f>'2a. Database N flows'!J323</f>
        <v>Emissions</v>
      </c>
      <c r="D322" s="40" t="str">
        <f>'2a. Database N flows'!M323</f>
        <v>NH3</v>
      </c>
      <c r="E322" s="40">
        <f>'2a. Database N flows'!N323</f>
        <v>1</v>
      </c>
      <c r="F322" s="178">
        <f>'2a. Database N flows'!P323</f>
        <v>2020</v>
      </c>
      <c r="G322" s="40" t="str">
        <f>'2a. Database N flows'!R323</f>
        <v>text</v>
      </c>
      <c r="H322" s="40" t="str">
        <f>'2a. Database N flows'!U323</f>
        <v>N wasted</v>
      </c>
      <c r="I322" s="40" t="str">
        <f>'2a. Database N flows'!T323</f>
        <v>Germany</v>
      </c>
      <c r="J322" s="40" t="str">
        <f t="shared" si="6"/>
        <v>HS.HS-AT.AT-Emissions</v>
      </c>
    </row>
    <row r="323" spans="1:10" x14ac:dyDescent="0.25">
      <c r="A323" s="40" t="str">
        <f>'2a. Database N flows'!D324&amp;"."&amp;'2a. Database N flows'!E324</f>
        <v>HS.HS</v>
      </c>
      <c r="B323" s="40" t="str">
        <f>'2a. Database N flows'!G324&amp;"."&amp;'2a. Database N flows'!H324</f>
        <v>AT.AT</v>
      </c>
      <c r="C323" s="40" t="str">
        <f>'2a. Database N flows'!J324</f>
        <v>LUC emissions</v>
      </c>
      <c r="D323" s="40" t="str">
        <f>'2a. Database N flows'!M324</f>
        <v>NH3</v>
      </c>
      <c r="E323" s="40">
        <f>'2a. Database N flows'!N324</f>
        <v>1</v>
      </c>
      <c r="F323" s="178">
        <f>'2a. Database N flows'!P324</f>
        <v>2020</v>
      </c>
      <c r="G323" s="40" t="str">
        <f>'2a. Database N flows'!R324</f>
        <v>text</v>
      </c>
      <c r="H323" s="40" t="str">
        <f>'2a. Database N flows'!U324</f>
        <v>N wasted</v>
      </c>
      <c r="I323" s="40" t="str">
        <f>'2a. Database N flows'!T324</f>
        <v>Germany</v>
      </c>
      <c r="J323" s="40" t="str">
        <f t="shared" si="6"/>
        <v>HS.HS-AT.AT-LUC emissions</v>
      </c>
    </row>
    <row r="324" spans="1:10" x14ac:dyDescent="0.25">
      <c r="A324" s="40" t="str">
        <f>'2a. Database N flows'!D325&amp;"."&amp;'2a. Database N flows'!E325</f>
        <v>HS.HS</v>
      </c>
      <c r="B324" s="40" t="str">
        <f>'2a. Database N flows'!G325&amp;"."&amp;'2a. Database N flows'!H325</f>
        <v>AT.AT</v>
      </c>
      <c r="C324" s="40" t="str">
        <f>'2a. Database N flows'!J325</f>
        <v>LUC emissions</v>
      </c>
      <c r="D324" s="40" t="str">
        <f>'2a. Database N flows'!M325</f>
        <v>NOx</v>
      </c>
      <c r="E324" s="40">
        <f>'2a. Database N flows'!N325</f>
        <v>1</v>
      </c>
      <c r="F324" s="178">
        <f>'2a. Database N flows'!P325</f>
        <v>2020</v>
      </c>
      <c r="G324" s="40" t="str">
        <f>'2a. Database N flows'!R325</f>
        <v>text</v>
      </c>
      <c r="H324" s="40" t="str">
        <f>'2a. Database N flows'!U325</f>
        <v>N wasted</v>
      </c>
      <c r="I324" s="40" t="str">
        <f>'2a. Database N flows'!T325</f>
        <v>Germany</v>
      </c>
      <c r="J324" s="40" t="str">
        <f t="shared" si="6"/>
        <v>HS.HS-AT.AT-LUC emissions</v>
      </c>
    </row>
    <row r="325" spans="1:10" x14ac:dyDescent="0.25">
      <c r="A325" s="40" t="str">
        <f>'2a. Database N flows'!D326&amp;"."&amp;'2a. Database N flows'!E326</f>
        <v>HS.HS</v>
      </c>
      <c r="B325" s="40" t="str">
        <f>'2a. Database N flows'!G326&amp;"."&amp;'2a. Database N flows'!H326</f>
        <v>AT.AT</v>
      </c>
      <c r="C325" s="40" t="str">
        <f>'2a. Database N flows'!J326</f>
        <v>LUC emissions</v>
      </c>
      <c r="D325" s="40" t="str">
        <f>'2a. Database N flows'!M326</f>
        <v>N2O</v>
      </c>
      <c r="E325" s="40">
        <f>'2a. Database N flows'!N326</f>
        <v>1</v>
      </c>
      <c r="F325" s="178">
        <f>'2a. Database N flows'!P326</f>
        <v>2020</v>
      </c>
      <c r="G325" s="40" t="str">
        <f>'2a. Database N flows'!R326</f>
        <v>text</v>
      </c>
      <c r="H325" s="40" t="str">
        <f>'2a. Database N flows'!U326</f>
        <v>N wasted</v>
      </c>
      <c r="I325" s="40" t="str">
        <f>'2a. Database N flows'!T326</f>
        <v>Germany</v>
      </c>
      <c r="J325" s="40" t="str">
        <f t="shared" si="6"/>
        <v>HS.HS-AT.AT-LUC emissions</v>
      </c>
    </row>
    <row r="326" spans="1:10" x14ac:dyDescent="0.25">
      <c r="A326" s="40" t="str">
        <f>'2a. Database N flows'!D327&amp;"."&amp;'2a. Database N flows'!E327</f>
        <v>HS.HS</v>
      </c>
      <c r="B326" s="40" t="str">
        <f>'2a. Database N flows'!G327&amp;"."&amp;'2a. Database N flows'!H327</f>
        <v>HY.GW</v>
      </c>
      <c r="C326" s="40" t="str">
        <f>'2a. Database N flows'!J327</f>
        <v>Untreated wastewater</v>
      </c>
      <c r="D326" s="40" t="str">
        <f>'2a. Database N flows'!M327</f>
        <v>Nmix</v>
      </c>
      <c r="E326" s="40">
        <f>'2a. Database N flows'!N327</f>
        <v>1</v>
      </c>
      <c r="F326" s="178">
        <f>'2a. Database N flows'!P327</f>
        <v>2020</v>
      </c>
      <c r="G326" s="40" t="str">
        <f>'2a. Database N flows'!R327</f>
        <v>text</v>
      </c>
      <c r="H326" s="40" t="str">
        <f>'2a. Database N flows'!U327</f>
        <v>N wasted</v>
      </c>
      <c r="I326" s="40" t="str">
        <f>'2a. Database N flows'!T327</f>
        <v>Germany</v>
      </c>
      <c r="J326" s="40" t="str">
        <f t="shared" si="6"/>
        <v>HS.HS-HY.GW-Untreated wastewater</v>
      </c>
    </row>
    <row r="327" spans="1:10" x14ac:dyDescent="0.25">
      <c r="A327" s="40" t="str">
        <f>'2a. Database N flows'!D328&amp;"."&amp;'2a. Database N flows'!E328</f>
        <v>HS.HS</v>
      </c>
      <c r="B327" s="40" t="str">
        <f>'2a. Database N flows'!G328&amp;"."&amp;'2a. Database N flows'!H328</f>
        <v>HY.SW</v>
      </c>
      <c r="C327" s="40" t="str">
        <f>'2a. Database N flows'!J328</f>
        <v>Untreated wastewater</v>
      </c>
      <c r="D327" s="40" t="str">
        <f>'2a. Database N flows'!M328</f>
        <v>Nmix</v>
      </c>
      <c r="E327" s="40">
        <f>'2a. Database N flows'!N328</f>
        <v>1</v>
      </c>
      <c r="F327" s="178">
        <f>'2a. Database N flows'!P328</f>
        <v>2020</v>
      </c>
      <c r="G327" s="40" t="str">
        <f>'2a. Database N flows'!R328</f>
        <v>text</v>
      </c>
      <c r="H327" s="40" t="str">
        <f>'2a. Database N flows'!U328</f>
        <v>N wasted</v>
      </c>
      <c r="I327" s="40" t="str">
        <f>'2a. Database N flows'!T328</f>
        <v>Germany</v>
      </c>
      <c r="J327" s="40" t="str">
        <f t="shared" si="6"/>
        <v>HS.HS-HY.SW-Untreated wastewater</v>
      </c>
    </row>
    <row r="328" spans="1:10" x14ac:dyDescent="0.25">
      <c r="A328" s="40" t="str">
        <f>'2a. Database N flows'!D329&amp;"."&amp;'2a. Database N flows'!E329</f>
        <v>HS.HS</v>
      </c>
      <c r="B328" s="40" t="str">
        <f>'2a. Database N flows'!G329&amp;"."&amp;'2a. Database N flows'!H329</f>
        <v>HY.CW</v>
      </c>
      <c r="C328" s="40" t="str">
        <f>'2a. Database N flows'!J329</f>
        <v>Untreated wastewater</v>
      </c>
      <c r="D328" s="40" t="str">
        <f>'2a. Database N flows'!M329</f>
        <v>Nmix</v>
      </c>
      <c r="E328" s="40">
        <f>'2a. Database N flows'!N329</f>
        <v>1</v>
      </c>
      <c r="F328" s="178">
        <f>'2a. Database N flows'!P329</f>
        <v>2020</v>
      </c>
      <c r="G328" s="40" t="str">
        <f>'2a. Database N flows'!R329</f>
        <v>text</v>
      </c>
      <c r="H328" s="40" t="str">
        <f>'2a. Database N flows'!U329</f>
        <v>N wasted</v>
      </c>
      <c r="I328" s="40" t="str">
        <f>'2a. Database N flows'!T329</f>
        <v>Germany</v>
      </c>
      <c r="J328" s="40" t="str">
        <f t="shared" si="6"/>
        <v>HS.HS-HY.CW-Untreated wastewater</v>
      </c>
    </row>
    <row r="329" spans="1:10" x14ac:dyDescent="0.25">
      <c r="A329" s="40" t="str">
        <f>'2a. Database N flows'!D330&amp;"."&amp;'2a. Database N flows'!E330</f>
        <v>AT.AT</v>
      </c>
      <c r="B329" s="40" t="str">
        <f>'2a. Database N flows'!G330&amp;"."&amp;'2a. Database N flows'!H330</f>
        <v>EF.IC</v>
      </c>
      <c r="C329" s="40" t="str">
        <f>'2a. Database N flows'!J330</f>
        <v>Combustion N2 fixation</v>
      </c>
      <c r="D329" s="40" t="str">
        <f>'2a. Database N flows'!M330</f>
        <v>N2</v>
      </c>
      <c r="E329" s="40">
        <f>'2a. Database N flows'!N330</f>
        <v>1</v>
      </c>
      <c r="F329" s="178">
        <f>'2a. Database N flows'!P330</f>
        <v>2020</v>
      </c>
      <c r="G329" s="40" t="str">
        <f>'2a. Database N flows'!R330</f>
        <v>text</v>
      </c>
      <c r="H329" s="40" t="str">
        <f>'2a. Database N flows'!U330</f>
        <v>-</v>
      </c>
      <c r="I329" s="40" t="str">
        <f>'2a. Database N flows'!T330</f>
        <v>Germany</v>
      </c>
      <c r="J329" s="40" t="str">
        <f t="shared" si="6"/>
        <v>AT.AT-EF.IC-Combustion N2 fixation</v>
      </c>
    </row>
    <row r="330" spans="1:10" x14ac:dyDescent="0.25">
      <c r="A330" s="40" t="str">
        <f>'2a. Database N flows'!D331&amp;"."&amp;'2a. Database N flows'!E331</f>
        <v>AT.AT</v>
      </c>
      <c r="B330" s="40" t="str">
        <f>'2a. Database N flows'!G331&amp;"."&amp;'2a. Database N flows'!H331</f>
        <v>EF.OE</v>
      </c>
      <c r="C330" s="40" t="str">
        <f>'2a. Database N flows'!J331</f>
        <v>Combustion N2 fixation</v>
      </c>
      <c r="D330" s="40" t="str">
        <f>'2a. Database N flows'!M331</f>
        <v>N2</v>
      </c>
      <c r="E330" s="40">
        <f>'2a. Database N flows'!N331</f>
        <v>1</v>
      </c>
      <c r="F330" s="178">
        <f>'2a. Database N flows'!P331</f>
        <v>2020</v>
      </c>
      <c r="G330" s="40" t="str">
        <f>'2a. Database N flows'!R331</f>
        <v>text</v>
      </c>
      <c r="H330" s="40" t="str">
        <f>'2a. Database N flows'!U331</f>
        <v>-</v>
      </c>
      <c r="I330" s="40" t="str">
        <f>'2a. Database N flows'!T331</f>
        <v>Germany</v>
      </c>
      <c r="J330" s="40" t="str">
        <f t="shared" ref="J330:J393" si="7">A330&amp;"-"&amp;B330&amp;"-"&amp;C330</f>
        <v>AT.AT-EF.OE-Combustion N2 fixation</v>
      </c>
    </row>
    <row r="331" spans="1:10" x14ac:dyDescent="0.25">
      <c r="A331" s="40" t="str">
        <f>'2a. Database N flows'!D332&amp;"."&amp;'2a. Database N flows'!E332</f>
        <v>AT.AT</v>
      </c>
      <c r="B331" s="40" t="str">
        <f>'2a. Database N flows'!G332&amp;"."&amp;'2a. Database N flows'!H332</f>
        <v>EF.TR</v>
      </c>
      <c r="C331" s="40" t="str">
        <f>'2a. Database N flows'!J332</f>
        <v>Combustion N2 fixation</v>
      </c>
      <c r="D331" s="40" t="str">
        <f>'2a. Database N flows'!M332</f>
        <v>N2</v>
      </c>
      <c r="E331" s="40">
        <f>'2a. Database N flows'!N332</f>
        <v>1</v>
      </c>
      <c r="F331" s="178">
        <f>'2a. Database N flows'!P332</f>
        <v>2020</v>
      </c>
      <c r="G331" s="40" t="str">
        <f>'2a. Database N flows'!R332</f>
        <v>text</v>
      </c>
      <c r="H331" s="40" t="str">
        <f>'2a. Database N flows'!U332</f>
        <v>-</v>
      </c>
      <c r="I331" s="40" t="str">
        <f>'2a. Database N flows'!T332</f>
        <v>Germany</v>
      </c>
      <c r="J331" s="40" t="str">
        <f t="shared" si="7"/>
        <v>AT.AT-EF.TR-Combustion N2 fixation</v>
      </c>
    </row>
    <row r="332" spans="1:10" x14ac:dyDescent="0.25">
      <c r="A332" s="40" t="str">
        <f>'2a. Database N flows'!D333&amp;"."&amp;'2a. Database N flows'!E333</f>
        <v>AT.AT</v>
      </c>
      <c r="B332" s="40" t="str">
        <f>'2a. Database N flows'!G333&amp;"."&amp;'2a. Database N flows'!H333</f>
        <v>EF.EC</v>
      </c>
      <c r="C332" s="40" t="str">
        <f>'2a. Database N flows'!J333</f>
        <v>Combustion N2 fixation</v>
      </c>
      <c r="D332" s="40" t="str">
        <f>'2a. Database N flows'!M333</f>
        <v>N2</v>
      </c>
      <c r="E332" s="40">
        <f>'2a. Database N flows'!N333</f>
        <v>1</v>
      </c>
      <c r="F332" s="178">
        <f>'2a. Database N flows'!P333</f>
        <v>2020</v>
      </c>
      <c r="G332" s="40" t="str">
        <f>'2a. Database N flows'!R333</f>
        <v>text</v>
      </c>
      <c r="H332" s="40" t="str">
        <f>'2a. Database N flows'!U333</f>
        <v>-</v>
      </c>
      <c r="I332" s="40" t="str">
        <f>'2a. Database N flows'!T333</f>
        <v>Germany</v>
      </c>
      <c r="J332" s="40" t="str">
        <f t="shared" si="7"/>
        <v>AT.AT-EF.EC-Combustion N2 fixation</v>
      </c>
    </row>
    <row r="333" spans="1:10" x14ac:dyDescent="0.25">
      <c r="A333" s="40" t="str">
        <f>'2a. Database N flows'!D334&amp;"."&amp;'2a. Database N flows'!E334</f>
        <v>AT.AT</v>
      </c>
      <c r="B333" s="40" t="str">
        <f>'2a. Database N flows'!G334&amp;"."&amp;'2a. Database N flows'!H334</f>
        <v>MP.OP</v>
      </c>
      <c r="C333" s="40" t="str">
        <f>'2a. Database N flows'!J334</f>
        <v>Ammonia synthesis N2 fixation</v>
      </c>
      <c r="D333" s="40" t="str">
        <f>'2a. Database N flows'!M334</f>
        <v>N2</v>
      </c>
      <c r="E333" s="40">
        <f>'2a. Database N flows'!N334</f>
        <v>1</v>
      </c>
      <c r="F333" s="178">
        <f>'2a. Database N flows'!P334</f>
        <v>2020</v>
      </c>
      <c r="G333" s="40" t="str">
        <f>'2a. Database N flows'!R334</f>
        <v>text</v>
      </c>
      <c r="H333" s="40" t="str">
        <f>'2a. Database N flows'!U334</f>
        <v>-</v>
      </c>
      <c r="I333" s="40" t="str">
        <f>'2a. Database N flows'!T334</f>
        <v>Germany</v>
      </c>
      <c r="J333" s="40" t="str">
        <f t="shared" si="7"/>
        <v>AT.AT-MP.OP-Ammonia synthesis N2 fixation</v>
      </c>
    </row>
    <row r="334" spans="1:10" x14ac:dyDescent="0.25">
      <c r="A334" s="40" t="str">
        <f>'2a. Database N flows'!D335&amp;"."&amp;'2a. Database N flows'!E335</f>
        <v>AT.AT</v>
      </c>
      <c r="B334" s="40" t="str">
        <f>'2a. Database N flows'!G335&amp;"."&amp;'2a. Database N flows'!H335</f>
        <v>AG.SM</v>
      </c>
      <c r="C334" s="40" t="str">
        <f>'2a. Database N flows'!J335</f>
        <v>Deposition</v>
      </c>
      <c r="D334" s="40" t="str">
        <f>'2a. Database N flows'!M335</f>
        <v>OXN</v>
      </c>
      <c r="E334" s="40">
        <f>'2a. Database N flows'!N335</f>
        <v>1</v>
      </c>
      <c r="F334" s="178">
        <f>'2a. Database N flows'!P335</f>
        <v>2020</v>
      </c>
      <c r="G334" s="40" t="str">
        <f>'2a. Database N flows'!R335</f>
        <v>text</v>
      </c>
      <c r="H334" s="40" t="str">
        <f>'2a. Database N flows'!U335</f>
        <v>-</v>
      </c>
      <c r="I334" s="40" t="str">
        <f>'2a. Database N flows'!T335</f>
        <v>Germany</v>
      </c>
      <c r="J334" s="40" t="str">
        <f t="shared" si="7"/>
        <v>AT.AT-AG.SM-Deposition</v>
      </c>
    </row>
    <row r="335" spans="1:10" x14ac:dyDescent="0.25">
      <c r="A335" s="40" t="str">
        <f>'2a. Database N flows'!D336&amp;"."&amp;'2a. Database N flows'!E336</f>
        <v>AT.AT</v>
      </c>
      <c r="B335" s="40" t="str">
        <f>'2a. Database N flows'!G336&amp;"."&amp;'2a. Database N flows'!H336</f>
        <v>AG.SM</v>
      </c>
      <c r="C335" s="40" t="str">
        <f>'2a. Database N flows'!J336</f>
        <v>Deposition</v>
      </c>
      <c r="D335" s="40" t="str">
        <f>'2a. Database N flows'!M336</f>
        <v>RDN</v>
      </c>
      <c r="E335" s="40">
        <f>'2a. Database N flows'!N336</f>
        <v>1</v>
      </c>
      <c r="F335" s="178">
        <f>'2a. Database N flows'!P336</f>
        <v>2020</v>
      </c>
      <c r="G335" s="40" t="str">
        <f>'2a. Database N flows'!R336</f>
        <v>text</v>
      </c>
      <c r="H335" s="40" t="str">
        <f>'2a. Database N flows'!U336</f>
        <v>-</v>
      </c>
      <c r="I335" s="40" t="str">
        <f>'2a. Database N flows'!T336</f>
        <v>Germany</v>
      </c>
      <c r="J335" s="40" t="str">
        <f t="shared" si="7"/>
        <v>AT.AT-AG.SM-Deposition</v>
      </c>
    </row>
    <row r="336" spans="1:10" x14ac:dyDescent="0.25">
      <c r="A336" s="40" t="str">
        <f>'2a. Database N flows'!D337&amp;"."&amp;'2a. Database N flows'!E337</f>
        <v>AT.AT</v>
      </c>
      <c r="B336" s="40" t="str">
        <f>'2a. Database N flows'!G337&amp;"."&amp;'2a. Database N flows'!H337</f>
        <v>AG.SM</v>
      </c>
      <c r="C336" s="40" t="str">
        <f>'2a. Database N flows'!J337</f>
        <v>Biological N2 fixation</v>
      </c>
      <c r="D336" s="40" t="str">
        <f>'2a. Database N flows'!M337</f>
        <v>N2</v>
      </c>
      <c r="E336" s="40">
        <f>'2a. Database N flows'!N337</f>
        <v>1</v>
      </c>
      <c r="F336" s="178">
        <f>'2a. Database N flows'!P337</f>
        <v>2020</v>
      </c>
      <c r="G336" s="40" t="str">
        <f>'2a. Database N flows'!R337</f>
        <v>text</v>
      </c>
      <c r="H336" s="40" t="str">
        <f>'2a. Database N flows'!U337</f>
        <v>-</v>
      </c>
      <c r="I336" s="40" t="str">
        <f>'2a. Database N flows'!T337</f>
        <v>Germany</v>
      </c>
      <c r="J336" s="40" t="str">
        <f t="shared" si="7"/>
        <v>AT.AT-AG.SM-Biological N2 fixation</v>
      </c>
    </row>
    <row r="337" spans="1:10" x14ac:dyDescent="0.25">
      <c r="A337" s="40" t="str">
        <f>'2a. Database N flows'!D338&amp;"."&amp;'2a. Database N flows'!E338</f>
        <v>AT.AT</v>
      </c>
      <c r="B337" s="40" t="str">
        <f>'2a. Database N flows'!G338&amp;"."&amp;'2a. Database N flows'!H338</f>
        <v>FS.FO</v>
      </c>
      <c r="C337" s="40" t="str">
        <f>'2a. Database N flows'!J338</f>
        <v>Deposition</v>
      </c>
      <c r="D337" s="40" t="str">
        <f>'2a. Database N flows'!M338</f>
        <v>OXN</v>
      </c>
      <c r="E337" s="40">
        <f>'2a. Database N flows'!N338</f>
        <v>1</v>
      </c>
      <c r="F337" s="178">
        <f>'2a. Database N flows'!P338</f>
        <v>2020</v>
      </c>
      <c r="G337" s="40" t="str">
        <f>'2a. Database N flows'!R338</f>
        <v>text</v>
      </c>
      <c r="H337" s="40" t="str">
        <f>'2a. Database N flows'!U338</f>
        <v>-</v>
      </c>
      <c r="I337" s="40" t="str">
        <f>'2a. Database N flows'!T338</f>
        <v>Germany</v>
      </c>
      <c r="J337" s="40" t="str">
        <f t="shared" si="7"/>
        <v>AT.AT-FS.FO-Deposition</v>
      </c>
    </row>
    <row r="338" spans="1:10" x14ac:dyDescent="0.25">
      <c r="A338" s="40" t="str">
        <f>'2a. Database N flows'!D339&amp;"."&amp;'2a. Database N flows'!E339</f>
        <v>AT.AT</v>
      </c>
      <c r="B338" s="40" t="str">
        <f>'2a. Database N flows'!G339&amp;"."&amp;'2a. Database N flows'!H339</f>
        <v>FS.FO</v>
      </c>
      <c r="C338" s="40" t="str">
        <f>'2a. Database N flows'!J339</f>
        <v>Deposition</v>
      </c>
      <c r="D338" s="40" t="str">
        <f>'2a. Database N flows'!M339</f>
        <v>RDN</v>
      </c>
      <c r="E338" s="40">
        <f>'2a. Database N flows'!N339</f>
        <v>1</v>
      </c>
      <c r="F338" s="178">
        <f>'2a. Database N flows'!P339</f>
        <v>2020</v>
      </c>
      <c r="G338" s="40" t="str">
        <f>'2a. Database N flows'!R339</f>
        <v>text</v>
      </c>
      <c r="H338" s="40" t="str">
        <f>'2a. Database N flows'!U339</f>
        <v>-</v>
      </c>
      <c r="I338" s="40" t="str">
        <f>'2a. Database N flows'!T339</f>
        <v>Germany</v>
      </c>
      <c r="J338" s="40" t="str">
        <f t="shared" si="7"/>
        <v>AT.AT-FS.FO-Deposition</v>
      </c>
    </row>
    <row r="339" spans="1:10" x14ac:dyDescent="0.25">
      <c r="A339" s="40" t="str">
        <f>'2a. Database N flows'!D340&amp;"."&amp;'2a. Database N flows'!E340</f>
        <v>AT.AT</v>
      </c>
      <c r="B339" s="40" t="str">
        <f>'2a. Database N flows'!G340&amp;"."&amp;'2a. Database N flows'!H340</f>
        <v>FS.FO</v>
      </c>
      <c r="C339" s="40" t="str">
        <f>'2a. Database N flows'!J340</f>
        <v>N2 fixation</v>
      </c>
      <c r="D339" s="40" t="str">
        <f>'2a. Database N flows'!M340</f>
        <v>N2</v>
      </c>
      <c r="E339" s="40">
        <f>'2a. Database N flows'!N340</f>
        <v>1</v>
      </c>
      <c r="F339" s="178">
        <f>'2a. Database N flows'!P340</f>
        <v>2020</v>
      </c>
      <c r="G339" s="40" t="str">
        <f>'2a. Database N flows'!R340</f>
        <v>text</v>
      </c>
      <c r="H339" s="40" t="str">
        <f>'2a. Database N flows'!U340</f>
        <v>-</v>
      </c>
      <c r="I339" s="40" t="str">
        <f>'2a. Database N flows'!T340</f>
        <v>Germany</v>
      </c>
      <c r="J339" s="40" t="str">
        <f t="shared" si="7"/>
        <v>AT.AT-FS.FO-N2 fixation</v>
      </c>
    </row>
    <row r="340" spans="1:10" x14ac:dyDescent="0.25">
      <c r="A340" s="40" t="str">
        <f>'2a. Database N flows'!D341&amp;"."&amp;'2a. Database N flows'!E341</f>
        <v>AT.AT</v>
      </c>
      <c r="B340" s="40" t="str">
        <f>'2a. Database N flows'!G341&amp;"."&amp;'2a. Database N flows'!H341</f>
        <v>FS.WL</v>
      </c>
      <c r="C340" s="40" t="str">
        <f>'2a. Database N flows'!J341</f>
        <v>Deposition</v>
      </c>
      <c r="D340" s="40" t="str">
        <f>'2a. Database N flows'!M341</f>
        <v>OXN</v>
      </c>
      <c r="E340" s="40">
        <f>'2a. Database N flows'!N341</f>
        <v>1</v>
      </c>
      <c r="F340" s="178">
        <f>'2a. Database N flows'!P341</f>
        <v>2020</v>
      </c>
      <c r="G340" s="40" t="str">
        <f>'2a. Database N flows'!R341</f>
        <v>text</v>
      </c>
      <c r="H340" s="40" t="str">
        <f>'2a. Database N flows'!U341</f>
        <v>-</v>
      </c>
      <c r="I340" s="40" t="str">
        <f>'2a. Database N flows'!T341</f>
        <v>Germany</v>
      </c>
      <c r="J340" s="40" t="str">
        <f t="shared" si="7"/>
        <v>AT.AT-FS.WL-Deposition</v>
      </c>
    </row>
    <row r="341" spans="1:10" x14ac:dyDescent="0.25">
      <c r="A341" s="40" t="str">
        <f>'2a. Database N flows'!D342&amp;"."&amp;'2a. Database N flows'!E342</f>
        <v>AT.AT</v>
      </c>
      <c r="B341" s="40" t="str">
        <f>'2a. Database N flows'!G342&amp;"."&amp;'2a. Database N flows'!H342</f>
        <v>FS.WL</v>
      </c>
      <c r="C341" s="40" t="str">
        <f>'2a. Database N flows'!J342</f>
        <v>Deposition</v>
      </c>
      <c r="D341" s="40" t="str">
        <f>'2a. Database N flows'!M342</f>
        <v>RDN</v>
      </c>
      <c r="E341" s="40">
        <f>'2a. Database N flows'!N342</f>
        <v>1</v>
      </c>
      <c r="F341" s="178">
        <f>'2a. Database N flows'!P342</f>
        <v>2020</v>
      </c>
      <c r="G341" s="40" t="str">
        <f>'2a. Database N flows'!R342</f>
        <v>text</v>
      </c>
      <c r="H341" s="40" t="str">
        <f>'2a. Database N flows'!U342</f>
        <v>-</v>
      </c>
      <c r="I341" s="40" t="str">
        <f>'2a. Database N flows'!T342</f>
        <v>Germany</v>
      </c>
      <c r="J341" s="40" t="str">
        <f t="shared" si="7"/>
        <v>AT.AT-FS.WL-Deposition</v>
      </c>
    </row>
    <row r="342" spans="1:10" x14ac:dyDescent="0.25">
      <c r="A342" s="40" t="str">
        <f>'2a. Database N flows'!D343&amp;"."&amp;'2a. Database N flows'!E343</f>
        <v>AT.AT</v>
      </c>
      <c r="B342" s="40" t="str">
        <f>'2a. Database N flows'!G343&amp;"."&amp;'2a. Database N flows'!H343</f>
        <v>FS.WL</v>
      </c>
      <c r="C342" s="40" t="str">
        <f>'2a. Database N flows'!J343</f>
        <v>N2 fixation</v>
      </c>
      <c r="D342" s="40" t="str">
        <f>'2a. Database N flows'!M343</f>
        <v>N2</v>
      </c>
      <c r="E342" s="40">
        <f>'2a. Database N flows'!N343</f>
        <v>1</v>
      </c>
      <c r="F342" s="178">
        <f>'2a. Database N flows'!P343</f>
        <v>2020</v>
      </c>
      <c r="G342" s="40" t="str">
        <f>'2a. Database N flows'!R343</f>
        <v>text</v>
      </c>
      <c r="H342" s="40" t="str">
        <f>'2a. Database N flows'!U343</f>
        <v>-</v>
      </c>
      <c r="I342" s="40" t="str">
        <f>'2a. Database N flows'!T343</f>
        <v>Germany</v>
      </c>
      <c r="J342" s="40" t="str">
        <f t="shared" si="7"/>
        <v>AT.AT-FS.WL-N2 fixation</v>
      </c>
    </row>
    <row r="343" spans="1:10" x14ac:dyDescent="0.25">
      <c r="A343" s="40" t="str">
        <f>'2a. Database N flows'!D344&amp;"."&amp;'2a. Database N flows'!E344</f>
        <v>AT.AT</v>
      </c>
      <c r="B343" s="40" t="str">
        <f>'2a. Database N flows'!G344&amp;"."&amp;'2a. Database N flows'!H344</f>
        <v>FS.OL</v>
      </c>
      <c r="C343" s="40" t="str">
        <f>'2a. Database N flows'!J344</f>
        <v>Deposition</v>
      </c>
      <c r="D343" s="40" t="str">
        <f>'2a. Database N flows'!M344</f>
        <v>OXN</v>
      </c>
      <c r="E343" s="40">
        <f>'2a. Database N flows'!N344</f>
        <v>1</v>
      </c>
      <c r="F343" s="178">
        <f>'2a. Database N flows'!P344</f>
        <v>2020</v>
      </c>
      <c r="G343" s="40" t="str">
        <f>'2a. Database N flows'!R344</f>
        <v>text</v>
      </c>
      <c r="H343" s="40" t="str">
        <f>'2a. Database N flows'!U344</f>
        <v>-</v>
      </c>
      <c r="I343" s="40" t="str">
        <f>'2a. Database N flows'!T344</f>
        <v>Germany</v>
      </c>
      <c r="J343" s="40" t="str">
        <f t="shared" si="7"/>
        <v>AT.AT-FS.OL-Deposition</v>
      </c>
    </row>
    <row r="344" spans="1:10" x14ac:dyDescent="0.25">
      <c r="A344" s="40" t="str">
        <f>'2a. Database N flows'!D345&amp;"."&amp;'2a. Database N flows'!E345</f>
        <v>AT.AT</v>
      </c>
      <c r="B344" s="40" t="str">
        <f>'2a. Database N flows'!G345&amp;"."&amp;'2a. Database N flows'!H345</f>
        <v>FS.OL</v>
      </c>
      <c r="C344" s="40" t="str">
        <f>'2a. Database N flows'!J345</f>
        <v>Deposition</v>
      </c>
      <c r="D344" s="40" t="str">
        <f>'2a. Database N flows'!M345</f>
        <v>RDN</v>
      </c>
      <c r="E344" s="40">
        <f>'2a. Database N flows'!N345</f>
        <v>1</v>
      </c>
      <c r="F344" s="178">
        <f>'2a. Database N flows'!P345</f>
        <v>2020</v>
      </c>
      <c r="G344" s="40" t="str">
        <f>'2a. Database N flows'!R345</f>
        <v>text</v>
      </c>
      <c r="H344" s="40" t="str">
        <f>'2a. Database N flows'!U345</f>
        <v>-</v>
      </c>
      <c r="I344" s="40" t="str">
        <f>'2a. Database N flows'!T345</f>
        <v>Germany</v>
      </c>
      <c r="J344" s="40" t="str">
        <f t="shared" si="7"/>
        <v>AT.AT-FS.OL-Deposition</v>
      </c>
    </row>
    <row r="345" spans="1:10" x14ac:dyDescent="0.25">
      <c r="A345" s="40" t="str">
        <f>'2a. Database N flows'!D346&amp;"."&amp;'2a. Database N flows'!E346</f>
        <v>AT.AT</v>
      </c>
      <c r="B345" s="40" t="str">
        <f>'2a. Database N flows'!G346&amp;"."&amp;'2a. Database N flows'!H346</f>
        <v>FS.OL</v>
      </c>
      <c r="C345" s="40" t="str">
        <f>'2a. Database N flows'!J346</f>
        <v>N2 fixation</v>
      </c>
      <c r="D345" s="40" t="str">
        <f>'2a. Database N flows'!M346</f>
        <v>N2</v>
      </c>
      <c r="E345" s="40">
        <f>'2a. Database N flows'!N346</f>
        <v>1</v>
      </c>
      <c r="F345" s="178">
        <f>'2a. Database N flows'!P346</f>
        <v>2020</v>
      </c>
      <c r="G345" s="40" t="str">
        <f>'2a. Database N flows'!R346</f>
        <v>text</v>
      </c>
      <c r="H345" s="40" t="str">
        <f>'2a. Database N flows'!U346</f>
        <v>-</v>
      </c>
      <c r="I345" s="40" t="str">
        <f>'2a. Database N flows'!T346</f>
        <v>Germany</v>
      </c>
      <c r="J345" s="40" t="str">
        <f t="shared" si="7"/>
        <v>AT.AT-FS.OL-N2 fixation</v>
      </c>
    </row>
    <row r="346" spans="1:10" x14ac:dyDescent="0.25">
      <c r="A346" s="40" t="str">
        <f>'2a. Database N flows'!D347&amp;"."&amp;'2a. Database N flows'!E347</f>
        <v>AT.AT</v>
      </c>
      <c r="B346" s="40" t="str">
        <f>'2a. Database N flows'!G347&amp;"."&amp;'2a. Database N flows'!H347</f>
        <v>HS.HS</v>
      </c>
      <c r="C346" s="40" t="str">
        <f>'2a. Database N flows'!J347</f>
        <v>Deposition</v>
      </c>
      <c r="D346" s="40" t="str">
        <f>'2a. Database N flows'!M347</f>
        <v>OXN</v>
      </c>
      <c r="E346" s="40">
        <f>'2a. Database N flows'!N347</f>
        <v>1</v>
      </c>
      <c r="F346" s="178">
        <f>'2a. Database N flows'!P347</f>
        <v>2020</v>
      </c>
      <c r="G346" s="40" t="str">
        <f>'2a. Database N flows'!R347</f>
        <v>text</v>
      </c>
      <c r="H346" s="40" t="str">
        <f>'2a. Database N flows'!U347</f>
        <v>-</v>
      </c>
      <c r="I346" s="40" t="str">
        <f>'2a. Database N flows'!T347</f>
        <v>Germany</v>
      </c>
      <c r="J346" s="40" t="str">
        <f t="shared" si="7"/>
        <v>AT.AT-HS.HS-Deposition</v>
      </c>
    </row>
    <row r="347" spans="1:10" x14ac:dyDescent="0.25">
      <c r="A347" s="40" t="str">
        <f>'2a. Database N flows'!D348&amp;"."&amp;'2a. Database N flows'!E348</f>
        <v>AT.AT</v>
      </c>
      <c r="B347" s="40" t="str">
        <f>'2a. Database N flows'!G348&amp;"."&amp;'2a. Database N flows'!H348</f>
        <v>HS.HS</v>
      </c>
      <c r="C347" s="40" t="str">
        <f>'2a. Database N flows'!J348</f>
        <v>Deposition</v>
      </c>
      <c r="D347" s="40" t="str">
        <f>'2a. Database N flows'!M348</f>
        <v>RDN</v>
      </c>
      <c r="E347" s="40">
        <f>'2a. Database N flows'!N348</f>
        <v>1</v>
      </c>
      <c r="F347" s="178">
        <f>'2a. Database N flows'!P348</f>
        <v>2020</v>
      </c>
      <c r="G347" s="40" t="str">
        <f>'2a. Database N flows'!R348</f>
        <v>text</v>
      </c>
      <c r="H347" s="40" t="str">
        <f>'2a. Database N flows'!U348</f>
        <v>-</v>
      </c>
      <c r="I347" s="40" t="str">
        <f>'2a. Database N flows'!T348</f>
        <v>Germany</v>
      </c>
      <c r="J347" s="40" t="str">
        <f t="shared" si="7"/>
        <v>AT.AT-HS.HS-Deposition</v>
      </c>
    </row>
    <row r="348" spans="1:10" x14ac:dyDescent="0.25">
      <c r="A348" s="40" t="str">
        <f>'2a. Database N flows'!D349&amp;"."&amp;'2a. Database N flows'!E349</f>
        <v>AT.AT</v>
      </c>
      <c r="B348" s="40" t="str">
        <f>'2a. Database N flows'!G349&amp;"."&amp;'2a. Database N flows'!H349</f>
        <v>HY.SW</v>
      </c>
      <c r="C348" s="40" t="str">
        <f>'2a. Database N flows'!J349</f>
        <v>Deposition</v>
      </c>
      <c r="D348" s="40" t="str">
        <f>'2a. Database N flows'!M349</f>
        <v>OXN</v>
      </c>
      <c r="E348" s="40">
        <f>'2a. Database N flows'!N349</f>
        <v>1</v>
      </c>
      <c r="F348" s="178">
        <f>'2a. Database N flows'!P349</f>
        <v>2020</v>
      </c>
      <c r="G348" s="40" t="str">
        <f>'2a. Database N flows'!R349</f>
        <v>text</v>
      </c>
      <c r="H348" s="40" t="str">
        <f>'2a. Database N flows'!U349</f>
        <v>-</v>
      </c>
      <c r="I348" s="40" t="str">
        <f>'2a. Database N flows'!T349</f>
        <v>Germany</v>
      </c>
      <c r="J348" s="40" t="str">
        <f t="shared" si="7"/>
        <v>AT.AT-HY.SW-Deposition</v>
      </c>
    </row>
    <row r="349" spans="1:10" x14ac:dyDescent="0.25">
      <c r="A349" s="40" t="str">
        <f>'2a. Database N flows'!D350&amp;"."&amp;'2a. Database N flows'!E350</f>
        <v>AT.AT</v>
      </c>
      <c r="B349" s="40" t="str">
        <f>'2a. Database N flows'!G350&amp;"."&amp;'2a. Database N flows'!H350</f>
        <v>HY.SW</v>
      </c>
      <c r="C349" s="40" t="str">
        <f>'2a. Database N flows'!J350</f>
        <v>Deposition</v>
      </c>
      <c r="D349" s="40" t="str">
        <f>'2a. Database N flows'!M350</f>
        <v>RDN</v>
      </c>
      <c r="E349" s="40">
        <f>'2a. Database N flows'!N350</f>
        <v>1</v>
      </c>
      <c r="F349" s="178">
        <f>'2a. Database N flows'!P350</f>
        <v>2020</v>
      </c>
      <c r="G349" s="40" t="str">
        <f>'2a. Database N flows'!R350</f>
        <v>text</v>
      </c>
      <c r="H349" s="40" t="str">
        <f>'2a. Database N flows'!U350</f>
        <v>-</v>
      </c>
      <c r="I349" s="40" t="str">
        <f>'2a. Database N flows'!T350</f>
        <v>Germany</v>
      </c>
      <c r="J349" s="40" t="str">
        <f t="shared" si="7"/>
        <v>AT.AT-HY.SW-Deposition</v>
      </c>
    </row>
    <row r="350" spans="1:10" x14ac:dyDescent="0.25">
      <c r="A350" s="40" t="str">
        <f>'2a. Database N flows'!D351&amp;"."&amp;'2a. Database N flows'!E351</f>
        <v>AT.AT</v>
      </c>
      <c r="B350" s="40" t="str">
        <f>'2a. Database N flows'!G351&amp;"."&amp;'2a. Database N flows'!H351</f>
        <v>HY.SW</v>
      </c>
      <c r="C350" s="40" t="str">
        <f>'2a. Database N flows'!J351</f>
        <v>N2 fixation</v>
      </c>
      <c r="D350" s="40" t="str">
        <f>'2a. Database N flows'!M351</f>
        <v>N2</v>
      </c>
      <c r="E350" s="40">
        <f>'2a. Database N flows'!N351</f>
        <v>1</v>
      </c>
      <c r="F350" s="178">
        <f>'2a. Database N flows'!P351</f>
        <v>2020</v>
      </c>
      <c r="G350" s="40" t="str">
        <f>'2a. Database N flows'!R351</f>
        <v>text</v>
      </c>
      <c r="H350" s="40" t="str">
        <f>'2a. Database N flows'!U351</f>
        <v>-</v>
      </c>
      <c r="I350" s="40" t="str">
        <f>'2a. Database N flows'!T351</f>
        <v>Germany</v>
      </c>
      <c r="J350" s="40" t="str">
        <f t="shared" si="7"/>
        <v>AT.AT-HY.SW-N2 fixation</v>
      </c>
    </row>
    <row r="351" spans="1:10" x14ac:dyDescent="0.25">
      <c r="A351" s="40" t="str">
        <f>'2a. Database N flows'!D352&amp;"."&amp;'2a. Database N flows'!E352</f>
        <v>AT.AT</v>
      </c>
      <c r="B351" s="40" t="str">
        <f>'2a. Database N flows'!G352&amp;"."&amp;'2a. Database N flows'!H352</f>
        <v>HY.CW</v>
      </c>
      <c r="C351" s="40" t="str">
        <f>'2a. Database N flows'!J352</f>
        <v>Deposition</v>
      </c>
      <c r="D351" s="40" t="str">
        <f>'2a. Database N flows'!M352</f>
        <v>OXN</v>
      </c>
      <c r="E351" s="40">
        <f>'2a. Database N flows'!N352</f>
        <v>1</v>
      </c>
      <c r="F351" s="178">
        <f>'2a. Database N flows'!P352</f>
        <v>2020</v>
      </c>
      <c r="G351" s="40" t="str">
        <f>'2a. Database N flows'!R352</f>
        <v>text</v>
      </c>
      <c r="H351" s="40" t="str">
        <f>'2a. Database N flows'!U352</f>
        <v>-</v>
      </c>
      <c r="I351" s="40" t="str">
        <f>'2a. Database N flows'!T352</f>
        <v>Germany</v>
      </c>
      <c r="J351" s="40" t="str">
        <f t="shared" si="7"/>
        <v>AT.AT-HY.CW-Deposition</v>
      </c>
    </row>
    <row r="352" spans="1:10" x14ac:dyDescent="0.25">
      <c r="A352" s="40" t="str">
        <f>'2a. Database N flows'!D353&amp;"."&amp;'2a. Database N flows'!E353</f>
        <v>AT.AT</v>
      </c>
      <c r="B352" s="40" t="str">
        <f>'2a. Database N flows'!G353&amp;"."&amp;'2a. Database N flows'!H353</f>
        <v>HY.CW</v>
      </c>
      <c r="C352" s="40" t="str">
        <f>'2a. Database N flows'!J353</f>
        <v>Deposition</v>
      </c>
      <c r="D352" s="40" t="str">
        <f>'2a. Database N flows'!M353</f>
        <v>RDN</v>
      </c>
      <c r="E352" s="40">
        <f>'2a. Database N flows'!N353</f>
        <v>1</v>
      </c>
      <c r="F352" s="178">
        <f>'2a. Database N flows'!P353</f>
        <v>2020</v>
      </c>
      <c r="G352" s="40" t="str">
        <f>'2a. Database N flows'!R353</f>
        <v>text</v>
      </c>
      <c r="H352" s="40" t="str">
        <f>'2a. Database N flows'!U353</f>
        <v>-</v>
      </c>
      <c r="I352" s="40" t="str">
        <f>'2a. Database N flows'!T353</f>
        <v>Germany</v>
      </c>
      <c r="J352" s="40" t="str">
        <f t="shared" si="7"/>
        <v>AT.AT-HY.CW-Deposition</v>
      </c>
    </row>
    <row r="353" spans="1:10" x14ac:dyDescent="0.25">
      <c r="A353" s="40" t="str">
        <f>'2a. Database N flows'!D354&amp;"."&amp;'2a. Database N flows'!E354</f>
        <v>AT.AT</v>
      </c>
      <c r="B353" s="40" t="str">
        <f>'2a. Database N flows'!G354&amp;"."&amp;'2a. Database N flows'!H354</f>
        <v>HY.CW</v>
      </c>
      <c r="C353" s="40" t="str">
        <f>'2a. Database N flows'!J354</f>
        <v>N2 fixation</v>
      </c>
      <c r="D353" s="40" t="str">
        <f>'2a. Database N flows'!M354</f>
        <v>N2</v>
      </c>
      <c r="E353" s="40">
        <f>'2a. Database N flows'!N354</f>
        <v>1</v>
      </c>
      <c r="F353" s="178">
        <f>'2a. Database N flows'!P354</f>
        <v>2020</v>
      </c>
      <c r="G353" s="40" t="str">
        <f>'2a. Database N flows'!R354</f>
        <v>text</v>
      </c>
      <c r="H353" s="40" t="str">
        <f>'2a. Database N flows'!U354</f>
        <v>-</v>
      </c>
      <c r="I353" s="40" t="str">
        <f>'2a. Database N flows'!T354</f>
        <v>Germany</v>
      </c>
      <c r="J353" s="40" t="str">
        <f t="shared" si="7"/>
        <v>AT.AT-HY.CW-N2 fixation</v>
      </c>
    </row>
    <row r="354" spans="1:10" x14ac:dyDescent="0.25">
      <c r="A354" s="40" t="str">
        <f>'2a. Database N flows'!D355&amp;"."&amp;'2a. Database N flows'!E355</f>
        <v>AT.AT</v>
      </c>
      <c r="B354" s="40" t="str">
        <f>'2a. Database N flows'!G355&amp;"."&amp;'2a. Database N flows'!H355</f>
        <v>RW.RW</v>
      </c>
      <c r="C354" s="40" t="str">
        <f>'2a. Database N flows'!J355</f>
        <v>Atmospheric outflow</v>
      </c>
      <c r="D354" s="40" t="str">
        <f>'2a. Database N flows'!M355</f>
        <v>RDN</v>
      </c>
      <c r="E354" s="40">
        <f>'2a. Database N flows'!N355</f>
        <v>1</v>
      </c>
      <c r="F354" s="178">
        <f>'2a. Database N flows'!P355</f>
        <v>2020</v>
      </c>
      <c r="G354" s="40" t="str">
        <f>'2a. Database N flows'!R355</f>
        <v>text</v>
      </c>
      <c r="H354" s="40" t="str">
        <f>'2a. Database N flows'!U355</f>
        <v>-</v>
      </c>
      <c r="I354" s="40" t="str">
        <f>'2a. Database N flows'!T355</f>
        <v>Germany</v>
      </c>
      <c r="J354" s="40" t="str">
        <f t="shared" si="7"/>
        <v>AT.AT-RW.RW-Atmospheric outflow</v>
      </c>
    </row>
    <row r="355" spans="1:10" x14ac:dyDescent="0.25">
      <c r="A355" s="40" t="str">
        <f>'2a. Database N flows'!D356&amp;"."&amp;'2a. Database N flows'!E356</f>
        <v>AT.AT</v>
      </c>
      <c r="B355" s="40" t="str">
        <f>'2a. Database N flows'!G356&amp;"."&amp;'2a. Database N flows'!H356</f>
        <v>RW.RW</v>
      </c>
      <c r="C355" s="40" t="str">
        <f>'2a. Database N flows'!J356</f>
        <v>Atmospheric outflow</v>
      </c>
      <c r="D355" s="40" t="str">
        <f>'2a. Database N flows'!M356</f>
        <v>OXN</v>
      </c>
      <c r="E355" s="40">
        <f>'2a. Database N flows'!N356</f>
        <v>1</v>
      </c>
      <c r="F355" s="178">
        <f>'2a. Database N flows'!P356</f>
        <v>2020</v>
      </c>
      <c r="G355" s="40" t="str">
        <f>'2a. Database N flows'!R356</f>
        <v>text</v>
      </c>
      <c r="H355" s="40" t="str">
        <f>'2a. Database N flows'!U356</f>
        <v>-</v>
      </c>
      <c r="I355" s="40" t="str">
        <f>'2a. Database N flows'!T356</f>
        <v>Germany</v>
      </c>
      <c r="J355" s="40" t="str">
        <f t="shared" si="7"/>
        <v>AT.AT-RW.RW-Atmospheric outflow</v>
      </c>
    </row>
    <row r="356" spans="1:10" x14ac:dyDescent="0.25">
      <c r="A356" s="40" t="str">
        <f>'2a. Database N flows'!D357&amp;"."&amp;'2a. Database N flows'!E357</f>
        <v>HY.GW</v>
      </c>
      <c r="B356" s="40" t="str">
        <f>'2a. Database N flows'!G357&amp;"."&amp;'2a. Database N flows'!H357</f>
        <v>AG.MM</v>
      </c>
      <c r="C356" s="40" t="str">
        <f>'2a. Database N flows'!J357</f>
        <v>Animal drinking water</v>
      </c>
      <c r="D356" s="40" t="str">
        <f>'2a. Database N flows'!M357</f>
        <v>Nmix</v>
      </c>
      <c r="E356" s="40">
        <f>'2a. Database N flows'!N357</f>
        <v>1</v>
      </c>
      <c r="F356" s="178">
        <f>'2a. Database N flows'!P357</f>
        <v>2020</v>
      </c>
      <c r="G356" s="40" t="str">
        <f>'2a. Database N flows'!R357</f>
        <v>text</v>
      </c>
      <c r="H356" s="40" t="str">
        <f>'2a. Database N flows'!U357</f>
        <v>useful output</v>
      </c>
      <c r="I356" s="40" t="str">
        <f>'2a. Database N flows'!T357</f>
        <v>Germany</v>
      </c>
      <c r="J356" s="40" t="str">
        <f t="shared" si="7"/>
        <v>HY.GW-AG.MM-Animal drinking water</v>
      </c>
    </row>
    <row r="357" spans="1:10" x14ac:dyDescent="0.25">
      <c r="A357" s="40" t="str">
        <f>'2a. Database N flows'!D358&amp;"."&amp;'2a. Database N flows'!E358</f>
        <v>HY.GW</v>
      </c>
      <c r="B357" s="40" t="str">
        <f>'2a. Database N flows'!G358&amp;"."&amp;'2a. Database N flows'!H358</f>
        <v>AG.SM</v>
      </c>
      <c r="C357" s="40" t="str">
        <f>'2a. Database N flows'!J358</f>
        <v>Irrigation</v>
      </c>
      <c r="D357" s="40" t="str">
        <f>'2a. Database N flows'!M358</f>
        <v>Nmix</v>
      </c>
      <c r="E357" s="40">
        <f>'2a. Database N flows'!N358</f>
        <v>1</v>
      </c>
      <c r="F357" s="178">
        <f>'2a. Database N flows'!P358</f>
        <v>2020</v>
      </c>
      <c r="G357" s="40" t="str">
        <f>'2a. Database N flows'!R358</f>
        <v>text</v>
      </c>
      <c r="H357" s="40" t="str">
        <f>'2a. Database N flows'!U358</f>
        <v>useful output</v>
      </c>
      <c r="I357" s="40" t="str">
        <f>'2a. Database N flows'!T358</f>
        <v>Germany</v>
      </c>
      <c r="J357" s="40" t="str">
        <f t="shared" si="7"/>
        <v>HY.GW-AG.SM-Irrigation</v>
      </c>
    </row>
    <row r="358" spans="1:10" x14ac:dyDescent="0.25">
      <c r="A358" s="40" t="str">
        <f>'2a. Database N flows'!D359&amp;"."&amp;'2a. Database N flows'!E359</f>
        <v>HY.GW</v>
      </c>
      <c r="B358" s="40" t="str">
        <f>'2a. Database N flows'!G359&amp;"."&amp;'2a. Database N flows'!H359</f>
        <v>HS.HS</v>
      </c>
      <c r="C358" s="40" t="str">
        <f>'2a. Database N flows'!J359</f>
        <v>Drinking water</v>
      </c>
      <c r="D358" s="40" t="str">
        <f>'2a. Database N flows'!M359</f>
        <v>Nmix</v>
      </c>
      <c r="E358" s="40">
        <f>'2a. Database N flows'!N359</f>
        <v>1</v>
      </c>
      <c r="F358" s="178">
        <f>'2a. Database N flows'!P359</f>
        <v>2020</v>
      </c>
      <c r="G358" s="40" t="str">
        <f>'2a. Database N flows'!R359</f>
        <v>text</v>
      </c>
      <c r="H358" s="40" t="str">
        <f>'2a. Database N flows'!U359</f>
        <v>useful output</v>
      </c>
      <c r="I358" s="40" t="str">
        <f>'2a. Database N flows'!T359</f>
        <v>Germany</v>
      </c>
      <c r="J358" s="40" t="str">
        <f t="shared" si="7"/>
        <v>HY.GW-HS.HS-Drinking water</v>
      </c>
    </row>
    <row r="359" spans="1:10" x14ac:dyDescent="0.25">
      <c r="A359" s="40" t="str">
        <f>'2a. Database N flows'!D360&amp;"."&amp;'2a. Database N flows'!E360</f>
        <v>HY.GW</v>
      </c>
      <c r="B359" s="40" t="str">
        <f>'2a. Database N flows'!G360&amp;"."&amp;'2a. Database N flows'!H360</f>
        <v>AT.AT</v>
      </c>
      <c r="C359" s="40" t="str">
        <f>'2a. Database N flows'!J360</f>
        <v>Emissions</v>
      </c>
      <c r="D359" s="40" t="str">
        <f>'2a. Database N flows'!M360</f>
        <v>N2</v>
      </c>
      <c r="E359" s="40">
        <f>'2a. Database N flows'!N360</f>
        <v>1</v>
      </c>
      <c r="F359" s="178">
        <f>'2a. Database N flows'!P360</f>
        <v>2020</v>
      </c>
      <c r="G359" s="40" t="str">
        <f>'2a. Database N flows'!R360</f>
        <v>text</v>
      </c>
      <c r="H359" s="40" t="str">
        <f>'2a. Database N flows'!U360</f>
        <v>N wasted</v>
      </c>
      <c r="I359" s="40" t="str">
        <f>'2a. Database N flows'!T360</f>
        <v>Germany</v>
      </c>
      <c r="J359" s="40" t="str">
        <f t="shared" si="7"/>
        <v>HY.GW-AT.AT-Emissions</v>
      </c>
    </row>
    <row r="360" spans="1:10" x14ac:dyDescent="0.25">
      <c r="A360" s="40" t="str">
        <f>'2a. Database N flows'!D361&amp;"."&amp;'2a. Database N flows'!E361</f>
        <v>HY.GW</v>
      </c>
      <c r="B360" s="40" t="str">
        <f>'2a. Database N flows'!G361&amp;"."&amp;'2a. Database N flows'!H361</f>
        <v>AT.AT</v>
      </c>
      <c r="C360" s="40" t="str">
        <f>'2a. Database N flows'!J361</f>
        <v>Emissions</v>
      </c>
      <c r="D360" s="40" t="str">
        <f>'2a. Database N flows'!M361</f>
        <v>N2O</v>
      </c>
      <c r="E360" s="40">
        <f>'2a. Database N flows'!N361</f>
        <v>1</v>
      </c>
      <c r="F360" s="178">
        <f>'2a. Database N flows'!P361</f>
        <v>2020</v>
      </c>
      <c r="G360" s="40" t="str">
        <f>'2a. Database N flows'!R361</f>
        <v>text</v>
      </c>
      <c r="H360" s="40" t="str">
        <f>'2a. Database N flows'!U361</f>
        <v>N wasted</v>
      </c>
      <c r="I360" s="40" t="str">
        <f>'2a. Database N flows'!T361</f>
        <v>Germany</v>
      </c>
      <c r="J360" s="40" t="str">
        <f t="shared" si="7"/>
        <v>HY.GW-AT.AT-Emissions</v>
      </c>
    </row>
    <row r="361" spans="1:10" x14ac:dyDescent="0.25">
      <c r="A361" s="40" t="str">
        <f>'2a. Database N flows'!D362&amp;"."&amp;'2a. Database N flows'!E362</f>
        <v>HY.GW</v>
      </c>
      <c r="B361" s="40" t="str">
        <f>'2a. Database N flows'!G362&amp;"."&amp;'2a. Database N flows'!H362</f>
        <v>AT.AT</v>
      </c>
      <c r="C361" s="40" t="str">
        <f>'2a. Database N flows'!J362</f>
        <v>Emissions</v>
      </c>
      <c r="D361" s="40" t="str">
        <f>'2a. Database N flows'!M362</f>
        <v>NOx</v>
      </c>
      <c r="E361" s="40">
        <f>'2a. Database N flows'!N362</f>
        <v>1</v>
      </c>
      <c r="F361" s="178">
        <f>'2a. Database N flows'!P362</f>
        <v>2020</v>
      </c>
      <c r="G361" s="40" t="str">
        <f>'2a. Database N flows'!R362</f>
        <v>text</v>
      </c>
      <c r="H361" s="40" t="str">
        <f>'2a. Database N flows'!U362</f>
        <v>N wasted</v>
      </c>
      <c r="I361" s="40" t="str">
        <f>'2a. Database N flows'!T362</f>
        <v>Germany</v>
      </c>
      <c r="J361" s="40" t="str">
        <f t="shared" si="7"/>
        <v>HY.GW-AT.AT-Emissions</v>
      </c>
    </row>
    <row r="362" spans="1:10" x14ac:dyDescent="0.25">
      <c r="A362" s="40" t="str">
        <f>'2a. Database N flows'!D363&amp;"."&amp;'2a. Database N flows'!E363</f>
        <v>HY.GW</v>
      </c>
      <c r="B362" s="40" t="str">
        <f>'2a. Database N flows'!G363&amp;"."&amp;'2a. Database N flows'!H363</f>
        <v>HY.CW</v>
      </c>
      <c r="C362" s="40" t="str">
        <f>'2a. Database N flows'!J363</f>
        <v>Inflow to coastal waters</v>
      </c>
      <c r="D362" s="40" t="str">
        <f>'2a. Database N flows'!M363</f>
        <v>Nmix</v>
      </c>
      <c r="E362" s="40">
        <f>'2a. Database N flows'!N363</f>
        <v>1</v>
      </c>
      <c r="F362" s="178">
        <f>'2a. Database N flows'!P363</f>
        <v>2020</v>
      </c>
      <c r="G362" s="40" t="str">
        <f>'2a. Database N flows'!R363</f>
        <v>text</v>
      </c>
      <c r="H362" s="40" t="str">
        <f>'2a. Database N flows'!U363</f>
        <v>-</v>
      </c>
      <c r="I362" s="40" t="str">
        <f>'2a. Database N flows'!T363</f>
        <v>Germany</v>
      </c>
      <c r="J362" s="40" t="str">
        <f t="shared" si="7"/>
        <v>HY.GW-HY.CW-Inflow to coastal waters</v>
      </c>
    </row>
    <row r="363" spans="1:10" x14ac:dyDescent="0.25">
      <c r="A363" s="40" t="str">
        <f>'2a. Database N flows'!D364&amp;"."&amp;'2a. Database N flows'!E364</f>
        <v>HY.GW</v>
      </c>
      <c r="B363" s="40" t="str">
        <f>'2a. Database N flows'!G364&amp;"."&amp;'2a. Database N flows'!H364</f>
        <v>HY.SW</v>
      </c>
      <c r="C363" s="40" t="str">
        <f>'2a. Database N flows'!J364</f>
        <v>Groundwater outflow</v>
      </c>
      <c r="D363" s="40" t="str">
        <f>'2a. Database N flows'!M364</f>
        <v>Nmix</v>
      </c>
      <c r="E363" s="40">
        <f>'2a. Database N flows'!N364</f>
        <v>1</v>
      </c>
      <c r="F363" s="178">
        <f>'2a. Database N flows'!P364</f>
        <v>2020</v>
      </c>
      <c r="G363" s="40" t="str">
        <f>'2a. Database N flows'!R364</f>
        <v>text</v>
      </c>
      <c r="H363" s="40" t="str">
        <f>'2a. Database N flows'!U364</f>
        <v>-</v>
      </c>
      <c r="I363" s="40" t="str">
        <f>'2a. Database N flows'!T364</f>
        <v>Germany</v>
      </c>
      <c r="J363" s="40" t="str">
        <f t="shared" si="7"/>
        <v>HY.GW-HY.SW-Groundwater outflow</v>
      </c>
    </row>
    <row r="364" spans="1:10" x14ac:dyDescent="0.25">
      <c r="A364" s="40" t="str">
        <f>'2a. Database N flows'!D365&amp;"."&amp;'2a. Database N flows'!E365</f>
        <v>HY.GW</v>
      </c>
      <c r="B364" s="40" t="str">
        <f>'2a. Database N flows'!G365&amp;"."&amp;'2a. Database N flows'!H365</f>
        <v>RW.RW</v>
      </c>
      <c r="C364" s="40" t="str">
        <f>'2a. Database N flows'!J365</f>
        <v>Export of groundwater</v>
      </c>
      <c r="D364" s="40" t="str">
        <f>'2a. Database N flows'!M365</f>
        <v>Nmix</v>
      </c>
      <c r="E364" s="40">
        <f>'2a. Database N flows'!N365</f>
        <v>1</v>
      </c>
      <c r="F364" s="178">
        <f>'2a. Database N flows'!P365</f>
        <v>2020</v>
      </c>
      <c r="G364" s="40" t="str">
        <f>'2a. Database N flows'!R365</f>
        <v>text</v>
      </c>
      <c r="H364" s="40" t="str">
        <f>'2a. Database N flows'!U365</f>
        <v>-</v>
      </c>
      <c r="I364" s="40" t="str">
        <f>'2a. Database N flows'!T365</f>
        <v>Germany</v>
      </c>
      <c r="J364" s="40" t="str">
        <f t="shared" si="7"/>
        <v>HY.GW-RW.RW-Export of groundwater</v>
      </c>
    </row>
    <row r="365" spans="1:10" x14ac:dyDescent="0.25">
      <c r="A365" s="40" t="str">
        <f>'2a. Database N flows'!D366&amp;"."&amp;'2a. Database N flows'!E366</f>
        <v>HY.SW</v>
      </c>
      <c r="B365" s="40" t="str">
        <f>'2a. Database N flows'!G366&amp;"."&amp;'2a. Database N flows'!H366</f>
        <v>MP.FP</v>
      </c>
      <c r="C365" s="40" t="str">
        <f>'2a. Database N flows'!J366</f>
        <v>Fish (wild catch)</v>
      </c>
      <c r="D365" s="40" t="str">
        <f>'2a. Database N flows'!M366</f>
        <v>Nmix</v>
      </c>
      <c r="E365" s="40">
        <f>'2a. Database N flows'!N366</f>
        <v>1</v>
      </c>
      <c r="F365" s="178">
        <f>'2a. Database N flows'!P366</f>
        <v>2020</v>
      </c>
      <c r="G365" s="40" t="str">
        <f>'2a. Database N flows'!R366</f>
        <v>text</v>
      </c>
      <c r="H365" s="40" t="str">
        <f>'2a. Database N flows'!U366</f>
        <v>useful output</v>
      </c>
      <c r="I365" s="40" t="str">
        <f>'2a. Database N flows'!T366</f>
        <v>Germany</v>
      </c>
      <c r="J365" s="40" t="str">
        <f t="shared" si="7"/>
        <v>HY.SW-MP.FP-Fish (wild catch)</v>
      </c>
    </row>
    <row r="366" spans="1:10" x14ac:dyDescent="0.25">
      <c r="A366" s="40" t="str">
        <f>'2a. Database N flows'!D367&amp;"."&amp;'2a. Database N flows'!E367</f>
        <v>HY.SW</v>
      </c>
      <c r="B366" s="40" t="str">
        <f>'2a. Database N flows'!G367&amp;"."&amp;'2a. Database N flows'!H367</f>
        <v>AG.BC</v>
      </c>
      <c r="C366" s="40" t="str">
        <f>'2a. Database N flows'!J367</f>
        <v>Biomass for energy production</v>
      </c>
      <c r="D366" s="40" t="str">
        <f>'2a. Database N flows'!M367</f>
        <v>Nmix</v>
      </c>
      <c r="E366" s="40">
        <f>'2a. Database N flows'!N367</f>
        <v>1</v>
      </c>
      <c r="F366" s="178">
        <f>'2a. Database N flows'!P367</f>
        <v>2020</v>
      </c>
      <c r="G366" s="40" t="str">
        <f>'2a. Database N flows'!R367</f>
        <v>text</v>
      </c>
      <c r="H366" s="40" t="str">
        <f>'2a. Database N flows'!U367</f>
        <v>useful output</v>
      </c>
      <c r="I366" s="40" t="str">
        <f>'2a. Database N flows'!T367</f>
        <v>Germany</v>
      </c>
      <c r="J366" s="40" t="str">
        <f t="shared" si="7"/>
        <v>HY.SW-AG.BC-Biomass for energy production</v>
      </c>
    </row>
    <row r="367" spans="1:10" x14ac:dyDescent="0.25">
      <c r="A367" s="40" t="str">
        <f>'2a. Database N flows'!D368&amp;"."&amp;'2a. Database N flows'!E368</f>
        <v>HY.SW</v>
      </c>
      <c r="B367" s="40" t="str">
        <f>'2a. Database N flows'!G368&amp;"."&amp;'2a. Database N flows'!H368</f>
        <v>AT.AT</v>
      </c>
      <c r="C367" s="40" t="str">
        <f>'2a. Database N flows'!J368</f>
        <v>Emissions</v>
      </c>
      <c r="D367" s="40" t="str">
        <f>'2a. Database N flows'!M368</f>
        <v>N2</v>
      </c>
      <c r="E367" s="40">
        <f>'2a. Database N flows'!N368</f>
        <v>1</v>
      </c>
      <c r="F367" s="178">
        <f>'2a. Database N flows'!P368</f>
        <v>2020</v>
      </c>
      <c r="G367" s="40" t="str">
        <f>'2a. Database N flows'!R368</f>
        <v>text</v>
      </c>
      <c r="H367" s="40" t="str">
        <f>'2a. Database N flows'!U368</f>
        <v>N wasted</v>
      </c>
      <c r="I367" s="40" t="str">
        <f>'2a. Database N flows'!T368</f>
        <v>Germany</v>
      </c>
      <c r="J367" s="40" t="str">
        <f t="shared" si="7"/>
        <v>HY.SW-AT.AT-Emissions</v>
      </c>
    </row>
    <row r="368" spans="1:10" x14ac:dyDescent="0.25">
      <c r="A368" s="40" t="str">
        <f>'2a. Database N flows'!D369&amp;"."&amp;'2a. Database N flows'!E369</f>
        <v>HY.SW</v>
      </c>
      <c r="B368" s="40" t="str">
        <f>'2a. Database N flows'!G369&amp;"."&amp;'2a. Database N flows'!H369</f>
        <v>AT.AT</v>
      </c>
      <c r="C368" s="40" t="str">
        <f>'2a. Database N flows'!J369</f>
        <v>Emissions</v>
      </c>
      <c r="D368" s="40" t="str">
        <f>'2a. Database N flows'!M369</f>
        <v>N2O</v>
      </c>
      <c r="E368" s="40">
        <f>'2a. Database N flows'!N369</f>
        <v>1</v>
      </c>
      <c r="F368" s="178">
        <f>'2a. Database N flows'!P369</f>
        <v>2020</v>
      </c>
      <c r="G368" s="40" t="str">
        <f>'2a. Database N flows'!R369</f>
        <v>text</v>
      </c>
      <c r="H368" s="40" t="str">
        <f>'2a. Database N flows'!U369</f>
        <v>N wasted</v>
      </c>
      <c r="I368" s="40" t="str">
        <f>'2a. Database N flows'!T369</f>
        <v>Germany</v>
      </c>
      <c r="J368" s="40" t="str">
        <f t="shared" si="7"/>
        <v>HY.SW-AT.AT-Emissions</v>
      </c>
    </row>
    <row r="369" spans="1:10" x14ac:dyDescent="0.25">
      <c r="A369" s="40" t="str">
        <f>'2a. Database N flows'!D370&amp;"."&amp;'2a. Database N flows'!E370</f>
        <v>HY.SW</v>
      </c>
      <c r="B369" s="40" t="str">
        <f>'2a. Database N flows'!G370&amp;"."&amp;'2a. Database N flows'!H370</f>
        <v>AT.AT</v>
      </c>
      <c r="C369" s="40" t="str">
        <f>'2a. Database N flows'!J370</f>
        <v>Emissions</v>
      </c>
      <c r="D369" s="40" t="str">
        <f>'2a. Database N flows'!M370</f>
        <v>NOx</v>
      </c>
      <c r="E369" s="40">
        <f>'2a. Database N flows'!N370</f>
        <v>1</v>
      </c>
      <c r="F369" s="178">
        <f>'2a. Database N flows'!P370</f>
        <v>2020</v>
      </c>
      <c r="G369" s="40" t="str">
        <f>'2a. Database N flows'!R370</f>
        <v>text</v>
      </c>
      <c r="H369" s="40" t="str">
        <f>'2a. Database N flows'!U370</f>
        <v>N wasted</v>
      </c>
      <c r="I369" s="40" t="str">
        <f>'2a. Database N flows'!T370</f>
        <v>Germany</v>
      </c>
      <c r="J369" s="40" t="str">
        <f t="shared" si="7"/>
        <v>HY.SW-AT.AT-Emissions</v>
      </c>
    </row>
    <row r="370" spans="1:10" x14ac:dyDescent="0.25">
      <c r="A370" s="40" t="str">
        <f>'2a. Database N flows'!D371&amp;"."&amp;'2a. Database N flows'!E371</f>
        <v>HY.SW</v>
      </c>
      <c r="B370" s="40" t="str">
        <f>'2a. Database N flows'!G371&amp;"."&amp;'2a. Database N flows'!H371</f>
        <v>HY.GW</v>
      </c>
      <c r="C370" s="40" t="str">
        <f>'2a. Database N flows'!J371</f>
        <v>Inflow to groundwater</v>
      </c>
      <c r="D370" s="40" t="str">
        <f>'2a. Database N flows'!M371</f>
        <v>Nmix</v>
      </c>
      <c r="E370" s="40">
        <f>'2a. Database N flows'!N371</f>
        <v>1</v>
      </c>
      <c r="F370" s="178">
        <f>'2a. Database N flows'!P371</f>
        <v>2020</v>
      </c>
      <c r="G370" s="40" t="str">
        <f>'2a. Database N flows'!R371</f>
        <v>text</v>
      </c>
      <c r="H370" s="40" t="str">
        <f>'2a. Database N flows'!U371</f>
        <v>-</v>
      </c>
      <c r="I370" s="40" t="str">
        <f>'2a. Database N flows'!T371</f>
        <v>Germany</v>
      </c>
      <c r="J370" s="40" t="str">
        <f t="shared" si="7"/>
        <v>HY.SW-HY.GW-Inflow to groundwater</v>
      </c>
    </row>
    <row r="371" spans="1:10" x14ac:dyDescent="0.25">
      <c r="A371" s="40" t="str">
        <f>'2a. Database N flows'!D372&amp;"."&amp;'2a. Database N flows'!E372</f>
        <v>HY.SW</v>
      </c>
      <c r="B371" s="40" t="str">
        <f>'2a. Database N flows'!G372&amp;"."&amp;'2a. Database N flows'!H372</f>
        <v>HY.CW</v>
      </c>
      <c r="C371" s="40" t="str">
        <f>'2a. Database N flows'!J372</f>
        <v>Inflow to coastal waters</v>
      </c>
      <c r="D371" s="40" t="str">
        <f>'2a. Database N flows'!M372</f>
        <v>Nmix</v>
      </c>
      <c r="E371" s="40">
        <f>'2a. Database N flows'!N372</f>
        <v>1</v>
      </c>
      <c r="F371" s="178">
        <f>'2a. Database N flows'!P372</f>
        <v>2020</v>
      </c>
      <c r="G371" s="40" t="str">
        <f>'2a. Database N flows'!R372</f>
        <v>text</v>
      </c>
      <c r="H371" s="40" t="str">
        <f>'2a. Database N flows'!U372</f>
        <v>-</v>
      </c>
      <c r="I371" s="40" t="str">
        <f>'2a. Database N flows'!T372</f>
        <v>Germany</v>
      </c>
      <c r="J371" s="40" t="str">
        <f t="shared" si="7"/>
        <v>HY.SW-HY.CW-Inflow to coastal waters</v>
      </c>
    </row>
    <row r="372" spans="1:10" x14ac:dyDescent="0.25">
      <c r="A372" s="40" t="str">
        <f>'2a. Database N flows'!D373&amp;"."&amp;'2a. Database N flows'!E373</f>
        <v>HY.SW</v>
      </c>
      <c r="B372" s="40" t="str">
        <f>'2a. Database N flows'!G373&amp;"."&amp;'2a. Database N flows'!H373</f>
        <v>RW.RW</v>
      </c>
      <c r="C372" s="40" t="str">
        <f>'2a. Database N flows'!J373</f>
        <v>Export of surface water</v>
      </c>
      <c r="D372" s="40" t="str">
        <f>'2a. Database N flows'!M373</f>
        <v>Nmix</v>
      </c>
      <c r="E372" s="40">
        <f>'2a. Database N flows'!N373</f>
        <v>1</v>
      </c>
      <c r="F372" s="178">
        <f>'2a. Database N flows'!P373</f>
        <v>2020</v>
      </c>
      <c r="G372" s="40" t="str">
        <f>'2a. Database N flows'!R373</f>
        <v>text</v>
      </c>
      <c r="H372" s="40" t="str">
        <f>'2a. Database N flows'!U373</f>
        <v>-</v>
      </c>
      <c r="I372" s="40" t="str">
        <f>'2a. Database N flows'!T373</f>
        <v>Germany</v>
      </c>
      <c r="J372" s="40" t="str">
        <f t="shared" si="7"/>
        <v>HY.SW-RW.RW-Export of surface water</v>
      </c>
    </row>
    <row r="373" spans="1:10" x14ac:dyDescent="0.25">
      <c r="A373" s="40" t="str">
        <f>'2a. Database N flows'!D374&amp;"."&amp;'2a. Database N flows'!E374</f>
        <v>HY.CW</v>
      </c>
      <c r="B373" s="40" t="str">
        <f>'2a. Database N flows'!G374&amp;"."&amp;'2a. Database N flows'!H374</f>
        <v>MP.FP</v>
      </c>
      <c r="C373" s="40" t="str">
        <f>'2a. Database N flows'!J374</f>
        <v>Shellfish</v>
      </c>
      <c r="D373" s="40" t="str">
        <f>'2a. Database N flows'!M374</f>
        <v>Nmix</v>
      </c>
      <c r="E373" s="40">
        <f>'2a. Database N flows'!N374</f>
        <v>1</v>
      </c>
      <c r="F373" s="178">
        <f>'2a. Database N flows'!P374</f>
        <v>2020</v>
      </c>
      <c r="G373" s="40" t="str">
        <f>'2a. Database N flows'!R374</f>
        <v>text</v>
      </c>
      <c r="H373" s="40" t="str">
        <f>'2a. Database N flows'!U374</f>
        <v>useful output</v>
      </c>
      <c r="I373" s="40" t="str">
        <f>'2a. Database N flows'!T374</f>
        <v>Germany</v>
      </c>
      <c r="J373" s="40" t="str">
        <f t="shared" si="7"/>
        <v>HY.CW-MP.FP-Shellfish</v>
      </c>
    </row>
    <row r="374" spans="1:10" x14ac:dyDescent="0.25">
      <c r="A374" s="40" t="str">
        <f>'2a. Database N flows'!D375&amp;"."&amp;'2a. Database N flows'!E375</f>
        <v>HY.CW</v>
      </c>
      <c r="B374" s="40" t="str">
        <f>'2a. Database N flows'!G375&amp;"."&amp;'2a. Database N flows'!H375</f>
        <v>AG.BC</v>
      </c>
      <c r="C374" s="40" t="str">
        <f>'2a. Database N flows'!J375</f>
        <v>Biomass for energy production</v>
      </c>
      <c r="D374" s="40" t="str">
        <f>'2a. Database N flows'!M375</f>
        <v>Nmix</v>
      </c>
      <c r="E374" s="40">
        <f>'2a. Database N flows'!N375</f>
        <v>1</v>
      </c>
      <c r="F374" s="178">
        <f>'2a. Database N flows'!P375</f>
        <v>2020</v>
      </c>
      <c r="G374" s="40" t="str">
        <f>'2a. Database N flows'!R375</f>
        <v>text</v>
      </c>
      <c r="H374" s="40" t="str">
        <f>'2a. Database N flows'!U375</f>
        <v>useful output</v>
      </c>
      <c r="I374" s="40" t="str">
        <f>'2a. Database N flows'!T375</f>
        <v>Germany</v>
      </c>
      <c r="J374" s="40" t="str">
        <f t="shared" si="7"/>
        <v>HY.CW-AG.BC-Biomass for energy production</v>
      </c>
    </row>
    <row r="375" spans="1:10" x14ac:dyDescent="0.25">
      <c r="A375" s="40" t="str">
        <f>'2a. Database N flows'!D376&amp;"."&amp;'2a. Database N flows'!E376</f>
        <v>HY.CW</v>
      </c>
      <c r="B375" s="40" t="str">
        <f>'2a. Database N flows'!G376&amp;"."&amp;'2a. Database N flows'!H376</f>
        <v>AT.AT</v>
      </c>
      <c r="C375" s="40" t="str">
        <f>'2a. Database N flows'!J376</f>
        <v>Emissions</v>
      </c>
      <c r="D375" s="40" t="str">
        <f>'2a. Database N flows'!M376</f>
        <v>N2</v>
      </c>
      <c r="E375" s="40">
        <f>'2a. Database N flows'!N376</f>
        <v>1</v>
      </c>
      <c r="F375" s="178">
        <f>'2a. Database N flows'!P376</f>
        <v>2020</v>
      </c>
      <c r="G375" s="40" t="str">
        <f>'2a. Database N flows'!R376</f>
        <v>text</v>
      </c>
      <c r="H375" s="40" t="str">
        <f>'2a. Database N flows'!U376</f>
        <v>N wasted</v>
      </c>
      <c r="I375" s="40" t="str">
        <f>'2a. Database N flows'!T376</f>
        <v>Germany</v>
      </c>
      <c r="J375" s="40" t="str">
        <f t="shared" si="7"/>
        <v>HY.CW-AT.AT-Emissions</v>
      </c>
    </row>
    <row r="376" spans="1:10" x14ac:dyDescent="0.25">
      <c r="A376" s="40" t="str">
        <f>'2a. Database N flows'!D377&amp;"."&amp;'2a. Database N flows'!E377</f>
        <v>HY.CW</v>
      </c>
      <c r="B376" s="40" t="str">
        <f>'2a. Database N flows'!G377&amp;"."&amp;'2a. Database N flows'!H377</f>
        <v>AT.AT</v>
      </c>
      <c r="C376" s="40" t="str">
        <f>'2a. Database N flows'!J377</f>
        <v>Emissions</v>
      </c>
      <c r="D376" s="40" t="str">
        <f>'2a. Database N flows'!M377</f>
        <v>N2O</v>
      </c>
      <c r="E376" s="40">
        <f>'2a. Database N flows'!N377</f>
        <v>1</v>
      </c>
      <c r="F376" s="178">
        <f>'2a. Database N flows'!P377</f>
        <v>2020</v>
      </c>
      <c r="G376" s="40" t="str">
        <f>'2a. Database N flows'!R377</f>
        <v>text</v>
      </c>
      <c r="H376" s="40" t="str">
        <f>'2a. Database N flows'!U377</f>
        <v>N wasted</v>
      </c>
      <c r="I376" s="40" t="str">
        <f>'2a. Database N flows'!T377</f>
        <v>Germany</v>
      </c>
      <c r="J376" s="40" t="str">
        <f t="shared" si="7"/>
        <v>HY.CW-AT.AT-Emissions</v>
      </c>
    </row>
    <row r="377" spans="1:10" x14ac:dyDescent="0.25">
      <c r="A377" s="40" t="str">
        <f>'2a. Database N flows'!D378&amp;"."&amp;'2a. Database N flows'!E378</f>
        <v>HY.CW</v>
      </c>
      <c r="B377" s="40" t="str">
        <f>'2a. Database N flows'!G378&amp;"."&amp;'2a. Database N flows'!H378</f>
        <v>AT.AT</v>
      </c>
      <c r="C377" s="40" t="str">
        <f>'2a. Database N flows'!J378</f>
        <v>Emissions</v>
      </c>
      <c r="D377" s="40" t="str">
        <f>'2a. Database N flows'!M378</f>
        <v>NOx</v>
      </c>
      <c r="E377" s="40">
        <f>'2a. Database N flows'!N378</f>
        <v>1</v>
      </c>
      <c r="F377" s="178">
        <f>'2a. Database N flows'!P378</f>
        <v>2020</v>
      </c>
      <c r="G377" s="40" t="str">
        <f>'2a. Database N flows'!R378</f>
        <v>text</v>
      </c>
      <c r="H377" s="40" t="str">
        <f>'2a. Database N flows'!U378</f>
        <v>N wasted</v>
      </c>
      <c r="I377" s="40" t="str">
        <f>'2a. Database N flows'!T378</f>
        <v>Germany</v>
      </c>
      <c r="J377" s="40" t="str">
        <f t="shared" si="7"/>
        <v>HY.CW-AT.AT-Emissions</v>
      </c>
    </row>
    <row r="378" spans="1:10" x14ac:dyDescent="0.25">
      <c r="A378" s="40" t="str">
        <f>'2a. Database N flows'!D379&amp;"."&amp;'2a. Database N flows'!E379</f>
        <v>HY.AC</v>
      </c>
      <c r="B378" s="40" t="str">
        <f>'2a. Database N flows'!G379&amp;"."&amp;'2a. Database N flows'!H379</f>
        <v>MP.FP</v>
      </c>
      <c r="C378" s="40" t="str">
        <f>'2a. Database N flows'!J379</f>
        <v>Coastal fish and seafood</v>
      </c>
      <c r="D378" s="40" t="str">
        <f>'2a. Database N flows'!M379</f>
        <v>Nmix</v>
      </c>
      <c r="E378" s="40">
        <f>'2a. Database N flows'!N379</f>
        <v>1</v>
      </c>
      <c r="F378" s="178">
        <f>'2a. Database N flows'!P379</f>
        <v>2020</v>
      </c>
      <c r="G378" s="40" t="str">
        <f>'2a. Database N flows'!R379</f>
        <v>text</v>
      </c>
      <c r="H378" s="40" t="str">
        <f>'2a. Database N flows'!U379</f>
        <v>useful output</v>
      </c>
      <c r="I378" s="40" t="str">
        <f>'2a. Database N flows'!T379</f>
        <v>Germany</v>
      </c>
      <c r="J378" s="40" t="str">
        <f t="shared" si="7"/>
        <v>HY.AC-MP.FP-Coastal fish and seafood</v>
      </c>
    </row>
    <row r="379" spans="1:10" x14ac:dyDescent="0.25">
      <c r="A379" s="40" t="str">
        <f>'2a. Database N flows'!D380&amp;"."&amp;'2a. Database N flows'!E380</f>
        <v>HY.AC</v>
      </c>
      <c r="B379" s="40" t="str">
        <f>'2a. Database N flows'!G380&amp;"."&amp;'2a. Database N flows'!H380</f>
        <v>MP.FP</v>
      </c>
      <c r="C379" s="40" t="str">
        <f>'2a. Database N flows'!J380</f>
        <v>Freshwater fish and seafood</v>
      </c>
      <c r="D379" s="40" t="str">
        <f>'2a. Database N flows'!M380</f>
        <v>Nmix</v>
      </c>
      <c r="E379" s="40">
        <f>'2a. Database N flows'!N380</f>
        <v>1</v>
      </c>
      <c r="F379" s="178">
        <f>'2a. Database N flows'!P380</f>
        <v>2020</v>
      </c>
      <c r="G379" s="40" t="str">
        <f>'2a. Database N flows'!R380</f>
        <v>text</v>
      </c>
      <c r="H379" s="40" t="str">
        <f>'2a. Database N flows'!U380</f>
        <v>useful output</v>
      </c>
      <c r="I379" s="40" t="str">
        <f>'2a. Database N flows'!T380</f>
        <v>Germany</v>
      </c>
      <c r="J379" s="40" t="str">
        <f t="shared" si="7"/>
        <v>HY.AC-MP.FP-Freshwater fish and seafood</v>
      </c>
    </row>
    <row r="380" spans="1:10" x14ac:dyDescent="0.25">
      <c r="A380" s="40" t="str">
        <f>'2a. Database N flows'!D381&amp;"."&amp;'2a. Database N flows'!E381</f>
        <v>HY.AC</v>
      </c>
      <c r="B380" s="40" t="str">
        <f>'2a. Database N flows'!G381&amp;"."&amp;'2a. Database N flows'!H381</f>
        <v>AT.AT</v>
      </c>
      <c r="C380" s="40" t="str">
        <f>'2a. Database N flows'!J381</f>
        <v>Emissions</v>
      </c>
      <c r="D380" s="40" t="str">
        <f>'2a. Database N flows'!M381</f>
        <v>NH3</v>
      </c>
      <c r="E380" s="40">
        <f>'2a. Database N flows'!N381</f>
        <v>1</v>
      </c>
      <c r="F380" s="178">
        <f>'2a. Database N flows'!P381</f>
        <v>2020</v>
      </c>
      <c r="G380" s="40" t="str">
        <f>'2a. Database N flows'!R381</f>
        <v>text</v>
      </c>
      <c r="H380" s="40" t="str">
        <f>'2a. Database N flows'!U381</f>
        <v>N wasted</v>
      </c>
      <c r="I380" s="40" t="str">
        <f>'2a. Database N flows'!T381</f>
        <v>Germany</v>
      </c>
      <c r="J380" s="40" t="str">
        <f t="shared" si="7"/>
        <v>HY.AC-AT.AT-Emissions</v>
      </c>
    </row>
    <row r="381" spans="1:10" x14ac:dyDescent="0.25">
      <c r="A381" s="40" t="str">
        <f>'2a. Database N flows'!D382&amp;"."&amp;'2a. Database N flows'!E382</f>
        <v>HY.AC</v>
      </c>
      <c r="B381" s="40" t="str">
        <f>'2a. Database N flows'!G382&amp;"."&amp;'2a. Database N flows'!H382</f>
        <v>HY.CW</v>
      </c>
      <c r="C381" s="40" t="str">
        <f>'2a. Database N flows'!J382</f>
        <v>Waste feed</v>
      </c>
      <c r="D381" s="40" t="str">
        <f>'2a. Database N flows'!M382</f>
        <v>Nmix</v>
      </c>
      <c r="E381" s="40">
        <f>'2a. Database N flows'!N382</f>
        <v>1</v>
      </c>
      <c r="F381" s="178">
        <f>'2a. Database N flows'!P382</f>
        <v>2020</v>
      </c>
      <c r="G381" s="40" t="str">
        <f>'2a. Database N flows'!R382</f>
        <v>text</v>
      </c>
      <c r="H381" s="40" t="str">
        <f>'2a. Database N flows'!U382</f>
        <v>N wasted</v>
      </c>
      <c r="I381" s="40" t="str">
        <f>'2a. Database N flows'!T382</f>
        <v>Germany</v>
      </c>
      <c r="J381" s="40" t="str">
        <f t="shared" si="7"/>
        <v>HY.AC-HY.CW-Waste feed</v>
      </c>
    </row>
    <row r="382" spans="1:10" x14ac:dyDescent="0.25">
      <c r="A382" s="40" t="str">
        <f>'2a. Database N flows'!D383&amp;"."&amp;'2a. Database N flows'!E383</f>
        <v>HY.AC</v>
      </c>
      <c r="B382" s="40" t="str">
        <f>'2a. Database N flows'!G383&amp;"."&amp;'2a. Database N flows'!H383</f>
        <v>HY.CW</v>
      </c>
      <c r="C382" s="40" t="str">
        <f>'2a. Database N flows'!J383</f>
        <v>Excretia</v>
      </c>
      <c r="D382" s="40" t="str">
        <f>'2a. Database N flows'!M383</f>
        <v>Nmix</v>
      </c>
      <c r="E382" s="40">
        <f>'2a. Database N flows'!N383</f>
        <v>1</v>
      </c>
      <c r="F382" s="178">
        <f>'2a. Database N flows'!P383</f>
        <v>2020</v>
      </c>
      <c r="G382" s="40" t="str">
        <f>'2a. Database N flows'!R383</f>
        <v>text</v>
      </c>
      <c r="H382" s="40" t="str">
        <f>'2a. Database N flows'!U383</f>
        <v>N wasted</v>
      </c>
      <c r="I382" s="40" t="str">
        <f>'2a. Database N flows'!T383</f>
        <v>Germany</v>
      </c>
      <c r="J382" s="40" t="str">
        <f t="shared" si="7"/>
        <v>HY.AC-HY.CW-Excretia</v>
      </c>
    </row>
    <row r="383" spans="1:10" x14ac:dyDescent="0.25">
      <c r="A383" s="40" t="str">
        <f>'2a. Database N flows'!D384&amp;"."&amp;'2a. Database N flows'!E384</f>
        <v>HY.AC</v>
      </c>
      <c r="B383" s="40" t="str">
        <f>'2a. Database N flows'!G384&amp;"."&amp;'2a. Database N flows'!H384</f>
        <v>HY.SW</v>
      </c>
      <c r="C383" s="40" t="str">
        <f>'2a. Database N flows'!J384</f>
        <v>Waste feed</v>
      </c>
      <c r="D383" s="40" t="str">
        <f>'2a. Database N flows'!M384</f>
        <v>Nmix</v>
      </c>
      <c r="E383" s="40">
        <f>'2a. Database N flows'!N384</f>
        <v>1</v>
      </c>
      <c r="F383" s="178">
        <f>'2a. Database N flows'!P384</f>
        <v>2020</v>
      </c>
      <c r="G383" s="40" t="str">
        <f>'2a. Database N flows'!R384</f>
        <v>text</v>
      </c>
      <c r="H383" s="40" t="str">
        <f>'2a. Database N flows'!U384</f>
        <v>N wasted</v>
      </c>
      <c r="I383" s="40" t="str">
        <f>'2a. Database N flows'!T384</f>
        <v>Germany</v>
      </c>
      <c r="J383" s="40" t="str">
        <f t="shared" si="7"/>
        <v>HY.AC-HY.SW-Waste feed</v>
      </c>
    </row>
    <row r="384" spans="1:10" x14ac:dyDescent="0.25">
      <c r="A384" s="40" t="str">
        <f>'2a. Database N flows'!D385&amp;"."&amp;'2a. Database N flows'!E385</f>
        <v>HY.AC</v>
      </c>
      <c r="B384" s="40" t="str">
        <f>'2a. Database N flows'!G385&amp;"."&amp;'2a. Database N flows'!H385</f>
        <v>HY.SW</v>
      </c>
      <c r="C384" s="40" t="str">
        <f>'2a. Database N flows'!J385</f>
        <v>Excretia</v>
      </c>
      <c r="D384" s="40" t="str">
        <f>'2a. Database N flows'!M385</f>
        <v>Nmix</v>
      </c>
      <c r="E384" s="40">
        <f>'2a. Database N flows'!N385</f>
        <v>1</v>
      </c>
      <c r="F384" s="178">
        <f>'2a. Database N flows'!P385</f>
        <v>2020</v>
      </c>
      <c r="G384" s="40" t="str">
        <f>'2a. Database N flows'!R385</f>
        <v>text</v>
      </c>
      <c r="H384" s="40" t="str">
        <f>'2a. Database N flows'!U385</f>
        <v>N wasted</v>
      </c>
      <c r="I384" s="40" t="str">
        <f>'2a. Database N flows'!T385</f>
        <v>Germany</v>
      </c>
      <c r="J384" s="40" t="str">
        <f t="shared" si="7"/>
        <v>HY.AC-HY.SW-Excretia</v>
      </c>
    </row>
    <row r="385" spans="1:10" x14ac:dyDescent="0.25">
      <c r="A385" s="40" t="str">
        <f>'2a. Database N flows'!D386&amp;"."&amp;'2a. Database N flows'!E386</f>
        <v>RW.RW</v>
      </c>
      <c r="B385" s="40" t="str">
        <f>'2a. Database N flows'!G386&amp;"."&amp;'2a. Database N flows'!H386</f>
        <v>EF.EC</v>
      </c>
      <c r="C385" s="40" t="str">
        <f>'2a. Database N flows'!J386</f>
        <v>Fuel import</v>
      </c>
      <c r="D385" s="40" t="str">
        <f>'2a. Database N flows'!M386</f>
        <v>Nmix</v>
      </c>
      <c r="E385" s="40">
        <f>'2a. Database N flows'!N386</f>
        <v>1</v>
      </c>
      <c r="F385" s="178">
        <f>'2a. Database N flows'!P386</f>
        <v>2020</v>
      </c>
      <c r="G385" s="40" t="str">
        <f>'2a. Database N flows'!R386</f>
        <v>text</v>
      </c>
      <c r="H385" s="40" t="str">
        <f>'2a. Database N flows'!U386</f>
        <v>import</v>
      </c>
      <c r="I385" s="40" t="str">
        <f>'2a. Database N flows'!T386</f>
        <v>Germany</v>
      </c>
      <c r="J385" s="40" t="str">
        <f t="shared" si="7"/>
        <v>RW.RW-EF.EC-Fuel import</v>
      </c>
    </row>
    <row r="386" spans="1:10" x14ac:dyDescent="0.25">
      <c r="A386" s="40" t="str">
        <f>'2a. Database N flows'!D387&amp;"."&amp;'2a. Database N flows'!E387</f>
        <v>RW.RW</v>
      </c>
      <c r="B386" s="40" t="str">
        <f>'2a. Database N flows'!G387&amp;"."&amp;'2a. Database N flows'!H387</f>
        <v>EF.TR</v>
      </c>
      <c r="C386" s="40" t="str">
        <f>'2a. Database N flows'!J387</f>
        <v>Import of transport fuel</v>
      </c>
      <c r="D386" s="40" t="str">
        <f>'2a. Database N flows'!M387</f>
        <v>Nmix</v>
      </c>
      <c r="E386" s="40">
        <f>'2a. Database N flows'!N387</f>
        <v>1</v>
      </c>
      <c r="F386" s="178">
        <f>'2a. Database N flows'!P387</f>
        <v>2020</v>
      </c>
      <c r="G386" s="40" t="str">
        <f>'2a. Database N flows'!R387</f>
        <v>text</v>
      </c>
      <c r="H386" s="40" t="str">
        <f>'2a. Database N flows'!U387</f>
        <v>import</v>
      </c>
      <c r="I386" s="40" t="str">
        <f>'2a. Database N flows'!T387</f>
        <v>Germany</v>
      </c>
      <c r="J386" s="40" t="str">
        <f t="shared" si="7"/>
        <v>RW.RW-EF.TR-Import of transport fuel</v>
      </c>
    </row>
    <row r="387" spans="1:10" x14ac:dyDescent="0.25">
      <c r="A387" s="40" t="str">
        <f>'2a. Database N flows'!D388&amp;"."&amp;'2a. Database N flows'!E388</f>
        <v>RW.RW</v>
      </c>
      <c r="B387" s="40" t="str">
        <f>'2a. Database N flows'!G388&amp;"."&amp;'2a. Database N flows'!H388</f>
        <v>MP.FP</v>
      </c>
      <c r="C387" s="40" t="str">
        <f>'2a. Database N flows'!J388</f>
        <v>Sea fish (landings)</v>
      </c>
      <c r="D387" s="40" t="str">
        <f>'2a. Database N flows'!M388</f>
        <v>Nmix</v>
      </c>
      <c r="E387" s="40">
        <f>'2a. Database N flows'!N388</f>
        <v>1</v>
      </c>
      <c r="F387" s="178">
        <f>'2a. Database N flows'!P388</f>
        <v>2020</v>
      </c>
      <c r="G387" s="40" t="str">
        <f>'2a. Database N flows'!R388</f>
        <v>text</v>
      </c>
      <c r="H387" s="40" t="str">
        <f>'2a. Database N flows'!U388</f>
        <v>import</v>
      </c>
      <c r="I387" s="40" t="str">
        <f>'2a. Database N flows'!T388</f>
        <v>Germany</v>
      </c>
      <c r="J387" s="40" t="str">
        <f t="shared" si="7"/>
        <v>RW.RW-MP.FP-Sea fish (landings)</v>
      </c>
    </row>
    <row r="388" spans="1:10" x14ac:dyDescent="0.25">
      <c r="A388" s="40" t="str">
        <f>'2a. Database N flows'!D389&amp;"."&amp;'2a. Database N flows'!E389</f>
        <v>RW.RW</v>
      </c>
      <c r="B388" s="40" t="str">
        <f>'2a. Database N flows'!G389&amp;"."&amp;'2a. Database N flows'!H389</f>
        <v>MP.FP</v>
      </c>
      <c r="C388" s="40" t="str">
        <f>'2a. Database N flows'!J389</f>
        <v>Food import</v>
      </c>
      <c r="D388" s="40" t="str">
        <f>'2a. Database N flows'!M389</f>
        <v>Nmix</v>
      </c>
      <c r="E388" s="40">
        <f>'2a. Database N flows'!N389</f>
        <v>1</v>
      </c>
      <c r="F388" s="178">
        <f>'2a. Database N flows'!P389</f>
        <v>2020</v>
      </c>
      <c r="G388" s="40" t="str">
        <f>'2a. Database N flows'!R389</f>
        <v>text</v>
      </c>
      <c r="H388" s="40" t="str">
        <f>'2a. Database N flows'!U389</f>
        <v>import</v>
      </c>
      <c r="I388" s="40" t="str">
        <f>'2a. Database N flows'!T389</f>
        <v>Germany</v>
      </c>
      <c r="J388" s="40" t="str">
        <f t="shared" si="7"/>
        <v>RW.RW-MP.FP-Food import</v>
      </c>
    </row>
    <row r="389" spans="1:10" x14ac:dyDescent="0.25">
      <c r="A389" s="40" t="str">
        <f>'2a. Database N flows'!D390&amp;"."&amp;'2a. Database N flows'!E390</f>
        <v>RW.RW</v>
      </c>
      <c r="B389" s="40" t="str">
        <f>'2a. Database N flows'!G390&amp;"."&amp;'2a. Database N flows'!H390</f>
        <v>MP.OP</v>
      </c>
      <c r="C389" s="40" t="str">
        <f>'2a. Database N flows'!J390</f>
        <v xml:space="preserve">Other goods import </v>
      </c>
      <c r="D389" s="40" t="str">
        <f>'2a. Database N flows'!M390</f>
        <v>Nmix</v>
      </c>
      <c r="E389" s="40">
        <f>'2a. Database N flows'!N390</f>
        <v>1</v>
      </c>
      <c r="F389" s="178">
        <f>'2a. Database N flows'!P390</f>
        <v>2020</v>
      </c>
      <c r="G389" s="40" t="str">
        <f>'2a. Database N flows'!R390</f>
        <v>text</v>
      </c>
      <c r="H389" s="40" t="str">
        <f>'2a. Database N flows'!U390</f>
        <v>import</v>
      </c>
      <c r="I389" s="40" t="str">
        <f>'2a. Database N flows'!T390</f>
        <v>Germany</v>
      </c>
      <c r="J389" s="40" t="str">
        <f t="shared" si="7"/>
        <v xml:space="preserve">RW.RW-MP.OP-Other goods import </v>
      </c>
    </row>
    <row r="390" spans="1:10" x14ac:dyDescent="0.25">
      <c r="A390" s="40" t="str">
        <f>'2a. Database N flows'!D391&amp;"."&amp;'2a. Database N flows'!E391</f>
        <v>RW.RW</v>
      </c>
      <c r="B390" s="40" t="str">
        <f>'2a. Database N flows'!G391&amp;"."&amp;'2a. Database N flows'!H391</f>
        <v>AG.MM</v>
      </c>
      <c r="C390" s="40" t="str">
        <f>'2a. Database N flows'!J391</f>
        <v>Animal feed import</v>
      </c>
      <c r="D390" s="40" t="str">
        <f>'2a. Database N flows'!M391</f>
        <v>Nmix</v>
      </c>
      <c r="E390" s="40">
        <f>'2a. Database N flows'!N391</f>
        <v>1</v>
      </c>
      <c r="F390" s="178">
        <f>'2a. Database N flows'!P391</f>
        <v>2020</v>
      </c>
      <c r="G390" s="40" t="str">
        <f>'2a. Database N flows'!R391</f>
        <v>text</v>
      </c>
      <c r="H390" s="40" t="str">
        <f>'2a. Database N flows'!U391</f>
        <v>import</v>
      </c>
      <c r="I390" s="40" t="str">
        <f>'2a. Database N flows'!T391</f>
        <v>Germany</v>
      </c>
      <c r="J390" s="40" t="str">
        <f t="shared" si="7"/>
        <v>RW.RW-AG.MM-Animal feed import</v>
      </c>
    </row>
    <row r="391" spans="1:10" x14ac:dyDescent="0.25">
      <c r="A391" s="40" t="str">
        <f>'2a. Database N flows'!D392&amp;"."&amp;'2a. Database N flows'!E392</f>
        <v>RW.RW</v>
      </c>
      <c r="B391" s="40" t="str">
        <f>'2a. Database N flows'!G392&amp;"."&amp;'2a. Database N flows'!H392</f>
        <v>AG.MM</v>
      </c>
      <c r="C391" s="40" t="str">
        <f>'2a. Database N flows'!J392</f>
        <v>Live animal import</v>
      </c>
      <c r="D391" s="40" t="str">
        <f>'2a. Database N flows'!M392</f>
        <v>Nmix</v>
      </c>
      <c r="E391" s="40">
        <f>'2a. Database N flows'!N392</f>
        <v>1</v>
      </c>
      <c r="F391" s="178">
        <f>'2a. Database N flows'!P392</f>
        <v>2020</v>
      </c>
      <c r="G391" s="40" t="str">
        <f>'2a. Database N flows'!R392</f>
        <v>text</v>
      </c>
      <c r="H391" s="40" t="str">
        <f>'2a. Database N flows'!U392</f>
        <v>import</v>
      </c>
      <c r="I391" s="40" t="str">
        <f>'2a. Database N flows'!T392</f>
        <v>Germany</v>
      </c>
      <c r="J391" s="40" t="str">
        <f t="shared" si="7"/>
        <v>RW.RW-AG.MM-Live animal import</v>
      </c>
    </row>
    <row r="392" spans="1:10" x14ac:dyDescent="0.25">
      <c r="A392" s="40" t="str">
        <f>'2a. Database N flows'!D393&amp;"."&amp;'2a. Database N flows'!E393</f>
        <v>RW.RW</v>
      </c>
      <c r="B392" s="40" t="str">
        <f>'2a. Database N flows'!G393&amp;"."&amp;'2a. Database N flows'!H393</f>
        <v>AG.SM</v>
      </c>
      <c r="C392" s="40" t="str">
        <f>'2a. Database N flows'!J393</f>
        <v>Manure import</v>
      </c>
      <c r="D392" s="40" t="str">
        <f>'2a. Database N flows'!M393</f>
        <v>Nmix</v>
      </c>
      <c r="E392" s="40">
        <f>'2a. Database N flows'!N393</f>
        <v>1</v>
      </c>
      <c r="F392" s="178">
        <f>'2a. Database N flows'!P393</f>
        <v>2020</v>
      </c>
      <c r="G392" s="40" t="str">
        <f>'2a. Database N flows'!R393</f>
        <v>text</v>
      </c>
      <c r="H392" s="40" t="str">
        <f>'2a. Database N flows'!U393</f>
        <v>import</v>
      </c>
      <c r="I392" s="40" t="str">
        <f>'2a. Database N flows'!T393</f>
        <v>Germany</v>
      </c>
      <c r="J392" s="40" t="str">
        <f t="shared" si="7"/>
        <v>RW.RW-AG.SM-Manure import</v>
      </c>
    </row>
    <row r="393" spans="1:10" x14ac:dyDescent="0.25">
      <c r="A393" s="40" t="str">
        <f>'2a. Database N flows'!D394&amp;"."&amp;'2a. Database N flows'!E394</f>
        <v>RW.RW</v>
      </c>
      <c r="B393" s="40" t="str">
        <f>'2a. Database N flows'!G394&amp;"."&amp;'2a. Database N flows'!H394</f>
        <v>AG.SM</v>
      </c>
      <c r="C393" s="40" t="str">
        <f>'2a. Database N flows'!J394</f>
        <v>Mineral fertilizer import</v>
      </c>
      <c r="D393" s="40" t="str">
        <f>'2a. Database N flows'!M394</f>
        <v>Nmix</v>
      </c>
      <c r="E393" s="40">
        <f>'2a. Database N flows'!N394</f>
        <v>1</v>
      </c>
      <c r="F393" s="178">
        <f>'2a. Database N flows'!P394</f>
        <v>2020</v>
      </c>
      <c r="G393" s="40" t="str">
        <f>'2a. Database N flows'!R394</f>
        <v>text</v>
      </c>
      <c r="H393" s="40" t="str">
        <f>'2a. Database N flows'!U394</f>
        <v>import</v>
      </c>
      <c r="I393" s="40" t="str">
        <f>'2a. Database N flows'!T394</f>
        <v>Germany</v>
      </c>
      <c r="J393" s="40" t="str">
        <f t="shared" si="7"/>
        <v>RW.RW-AG.SM-Mineral fertilizer import</v>
      </c>
    </row>
    <row r="394" spans="1:10" x14ac:dyDescent="0.25">
      <c r="A394" s="40" t="str">
        <f>'2a. Database N flows'!D395&amp;"."&amp;'2a. Database N flows'!E395</f>
        <v>RW.RW</v>
      </c>
      <c r="B394" s="40" t="str">
        <f>'2a. Database N flows'!G395&amp;"."&amp;'2a. Database N flows'!H395</f>
        <v>PR.SO</v>
      </c>
      <c r="C394" s="40" t="str">
        <f>'2a. Database N flows'!J395</f>
        <v>Solid waste import</v>
      </c>
      <c r="D394" s="40" t="str">
        <f>'2a. Database N flows'!M395</f>
        <v>Nmix</v>
      </c>
      <c r="E394" s="40">
        <f>'2a. Database N flows'!N395</f>
        <v>1</v>
      </c>
      <c r="F394" s="178">
        <f>'2a. Database N flows'!P395</f>
        <v>2020</v>
      </c>
      <c r="G394" s="40" t="str">
        <f>'2a. Database N flows'!R395</f>
        <v>text</v>
      </c>
      <c r="H394" s="40" t="str">
        <f>'2a. Database N flows'!U395</f>
        <v>import</v>
      </c>
      <c r="I394" s="40" t="str">
        <f>'2a. Database N flows'!T395</f>
        <v>Germany</v>
      </c>
      <c r="J394" s="40" t="str">
        <f t="shared" ref="J394:J398" si="8">A394&amp;"-"&amp;B394&amp;"-"&amp;C394</f>
        <v>RW.RW-PR.SO-Solid waste import</v>
      </c>
    </row>
    <row r="395" spans="1:10" x14ac:dyDescent="0.25">
      <c r="A395" s="40" t="str">
        <f>'2a. Database N flows'!D396&amp;"."&amp;'2a. Database N flows'!E396</f>
        <v>RW.RW</v>
      </c>
      <c r="B395" s="40" t="str">
        <f>'2a. Database N flows'!G396&amp;"."&amp;'2a. Database N flows'!H396</f>
        <v>AT.AT</v>
      </c>
      <c r="C395" s="40" t="str">
        <f>'2a. Database N flows'!J396</f>
        <v>Atmospheric inflow</v>
      </c>
      <c r="D395" s="40" t="str">
        <f>'2a. Database N flows'!M396</f>
        <v>OXN</v>
      </c>
      <c r="E395" s="40">
        <f>'2a. Database N flows'!N396</f>
        <v>1</v>
      </c>
      <c r="F395" s="178">
        <f>'2a. Database N flows'!P396</f>
        <v>2020</v>
      </c>
      <c r="G395" s="40" t="str">
        <f>'2a. Database N flows'!R396</f>
        <v>text</v>
      </c>
      <c r="H395" s="40" t="str">
        <f>'2a. Database N flows'!U396</f>
        <v>import</v>
      </c>
      <c r="I395" s="40" t="str">
        <f>'2a. Database N flows'!T396</f>
        <v>Germany</v>
      </c>
      <c r="J395" s="40" t="str">
        <f t="shared" si="8"/>
        <v>RW.RW-AT.AT-Atmospheric inflow</v>
      </c>
    </row>
    <row r="396" spans="1:10" x14ac:dyDescent="0.25">
      <c r="A396" s="40" t="str">
        <f>'2a. Database N flows'!D397&amp;"."&amp;'2a. Database N flows'!E397</f>
        <v>RW.RW</v>
      </c>
      <c r="B396" s="40" t="str">
        <f>'2a. Database N flows'!G397&amp;"."&amp;'2a. Database N flows'!H397</f>
        <v>AT.AT</v>
      </c>
      <c r="C396" s="40" t="str">
        <f>'2a. Database N flows'!J397</f>
        <v>Atmospheric inflow</v>
      </c>
      <c r="D396" s="40" t="str">
        <f>'2a. Database N flows'!M397</f>
        <v>RDN</v>
      </c>
      <c r="E396" s="40">
        <f>'2a. Database N flows'!N397</f>
        <v>1</v>
      </c>
      <c r="F396" s="178">
        <f>'2a. Database N flows'!P397</f>
        <v>2020</v>
      </c>
      <c r="G396" s="40" t="str">
        <f>'2a. Database N flows'!R397</f>
        <v>text</v>
      </c>
      <c r="H396" s="40" t="str">
        <f>'2a. Database N flows'!U397</f>
        <v>import</v>
      </c>
      <c r="I396" s="40" t="str">
        <f>'2a. Database N flows'!T397</f>
        <v>Germany</v>
      </c>
      <c r="J396" s="40" t="str">
        <f t="shared" si="8"/>
        <v>RW.RW-AT.AT-Atmospheric inflow</v>
      </c>
    </row>
    <row r="397" spans="1:10" x14ac:dyDescent="0.25">
      <c r="A397" s="40" t="str">
        <f>'2a. Database N flows'!D398&amp;"."&amp;'2a. Database N flows'!E398</f>
        <v>RW.RW</v>
      </c>
      <c r="B397" s="40" t="str">
        <f>'2a. Database N flows'!G398&amp;"."&amp;'2a. Database N flows'!H398</f>
        <v>HY.GW</v>
      </c>
      <c r="C397" s="40" t="str">
        <f>'2a. Database N flows'!J398</f>
        <v>Import of groundwater</v>
      </c>
      <c r="D397" s="40" t="str">
        <f>'2a. Database N flows'!M398</f>
        <v>Nmix</v>
      </c>
      <c r="E397" s="40">
        <f>'2a. Database N flows'!N398</f>
        <v>1</v>
      </c>
      <c r="F397" s="178">
        <f>'2a. Database N flows'!P398</f>
        <v>2020</v>
      </c>
      <c r="G397" s="40" t="str">
        <f>'2a. Database N flows'!R398</f>
        <v>text</v>
      </c>
      <c r="H397" s="40" t="str">
        <f>'2a. Database N flows'!U398</f>
        <v>import</v>
      </c>
      <c r="I397" s="40" t="str">
        <f>'2a. Database N flows'!T398</f>
        <v>Germany</v>
      </c>
      <c r="J397" s="40" t="str">
        <f t="shared" si="8"/>
        <v>RW.RW-HY.GW-Import of groundwater</v>
      </c>
    </row>
    <row r="398" spans="1:10" x14ac:dyDescent="0.25">
      <c r="A398" s="40" t="str">
        <f>'2a. Database N flows'!D399&amp;"."&amp;'2a. Database N flows'!E399</f>
        <v>RW.RW</v>
      </c>
      <c r="B398" s="40" t="str">
        <f>'2a. Database N flows'!G399&amp;"."&amp;'2a. Database N flows'!H399</f>
        <v>HY.SW</v>
      </c>
      <c r="C398" s="40" t="str">
        <f>'2a. Database N flows'!J399</f>
        <v>Import of surface water</v>
      </c>
      <c r="D398" s="40" t="str">
        <f>'2a. Database N flows'!M399</f>
        <v>Nmix</v>
      </c>
      <c r="E398" s="40">
        <f>'2a. Database N flows'!N399</f>
        <v>1</v>
      </c>
      <c r="F398" s="178">
        <f>'2a. Database N flows'!P399</f>
        <v>2020</v>
      </c>
      <c r="G398" s="40" t="str">
        <f>'2a. Database N flows'!R399</f>
        <v>text</v>
      </c>
      <c r="H398" s="40" t="str">
        <f>'2a. Database N flows'!U399</f>
        <v>import</v>
      </c>
      <c r="I398" s="40" t="str">
        <f>'2a. Database N flows'!T399</f>
        <v>Germany</v>
      </c>
      <c r="J398" s="40" t="str">
        <f t="shared" si="8"/>
        <v>RW.RW-HY.SW-Import of surface water</v>
      </c>
    </row>
    <row r="399" spans="1:10" x14ac:dyDescent="0.25">
      <c r="A399" s="40"/>
      <c r="B399" s="40"/>
      <c r="C399" s="40"/>
      <c r="D399" s="40"/>
      <c r="E399" s="40"/>
      <c r="F399" s="178"/>
      <c r="G399" s="40"/>
      <c r="H399" s="40"/>
      <c r="I399" s="40"/>
      <c r="J399" s="40"/>
    </row>
    <row r="400" spans="1:10" x14ac:dyDescent="0.25">
      <c r="A400" s="40" t="str">
        <f>'2a. Database N flows'!D401&amp;"."&amp;'2a. Database N flows'!E401</f>
        <v>EF.EC</v>
      </c>
      <c r="B400" s="40" t="str">
        <f>'2a. Database N flows'!G401&amp;"."&amp;'2a. Database N flows'!H401</f>
        <v>EF.IC</v>
      </c>
      <c r="C400" s="40" t="str">
        <f>'2a. Database N flows'!J401</f>
        <v>Fuel for industry</v>
      </c>
      <c r="D400" s="40" t="str">
        <f>'2a. Database N flows'!M401</f>
        <v>Nmix</v>
      </c>
      <c r="E400" s="40">
        <f>'2a. Database N flows'!N401</f>
        <v>0.8</v>
      </c>
      <c r="F400" s="178">
        <f>'2a. Database N flows'!P401</f>
        <v>2022</v>
      </c>
      <c r="G400" s="40" t="str">
        <f>'2a. Database N flows'!R401</f>
        <v>text</v>
      </c>
      <c r="H400" s="40" t="str">
        <f>'2a. Database N flows'!U401</f>
        <v>useful output</v>
      </c>
      <c r="I400" s="40" t="str">
        <f>'2a. Database N flows'!T401</f>
        <v>Germany</v>
      </c>
      <c r="J400" s="40" t="str">
        <f t="shared" ref="J400" si="9">A400&amp;"-"&amp;B400&amp;"-"&amp;C400</f>
        <v>EF.EC-EF.IC-Fuel for industry</v>
      </c>
    </row>
    <row r="401" spans="1:10" x14ac:dyDescent="0.25">
      <c r="A401" s="40" t="str">
        <f>'2a. Database N flows'!D402&amp;"."&amp;'2a. Database N flows'!E402</f>
        <v>EF.EC</v>
      </c>
      <c r="B401" s="40" t="str">
        <f>'2a. Database N flows'!G402&amp;"."&amp;'2a. Database N flows'!H402</f>
        <v>EF.TR</v>
      </c>
      <c r="C401" s="40" t="str">
        <f>'2a. Database N flows'!J402</f>
        <v>Fuel for transport</v>
      </c>
      <c r="D401" s="40" t="str">
        <f>'2a. Database N flows'!M402</f>
        <v>Nmix</v>
      </c>
      <c r="E401" s="40">
        <f>'2a. Database N flows'!N402</f>
        <v>0.8</v>
      </c>
      <c r="F401" s="178">
        <f>'2a. Database N flows'!P402</f>
        <v>2022</v>
      </c>
      <c r="G401" s="40" t="str">
        <f>'2a. Database N flows'!R402</f>
        <v>text</v>
      </c>
      <c r="H401" s="40" t="str">
        <f>'2a. Database N flows'!U402</f>
        <v>useful output</v>
      </c>
      <c r="I401" s="40" t="str">
        <f>'2a. Database N flows'!T402</f>
        <v>Germany</v>
      </c>
      <c r="J401" s="40" t="str">
        <f t="shared" ref="J401:J464" si="10">A401&amp;"-"&amp;B401&amp;"-"&amp;C401</f>
        <v>EF.EC-EF.TR-Fuel for transport</v>
      </c>
    </row>
    <row r="402" spans="1:10" x14ac:dyDescent="0.25">
      <c r="A402" s="40" t="str">
        <f>'2a. Database N flows'!D403&amp;"."&amp;'2a. Database N flows'!E403</f>
        <v>EF.EC</v>
      </c>
      <c r="B402" s="40" t="str">
        <f>'2a. Database N flows'!G403&amp;"."&amp;'2a. Database N flows'!H403</f>
        <v>EF.OE</v>
      </c>
      <c r="C402" s="40" t="str">
        <f>'2a. Database N flows'!J403</f>
        <v>Fuel for heating</v>
      </c>
      <c r="D402" s="40" t="str">
        <f>'2a. Database N flows'!M403</f>
        <v>Nmix</v>
      </c>
      <c r="E402" s="40">
        <f>'2a. Database N flows'!N403</f>
        <v>0.8</v>
      </c>
      <c r="F402" s="178">
        <f>'2a. Database N flows'!P403</f>
        <v>2022</v>
      </c>
      <c r="G402" s="40" t="str">
        <f>'2a. Database N flows'!R403</f>
        <v>text</v>
      </c>
      <c r="H402" s="40" t="str">
        <f>'2a. Database N flows'!U403</f>
        <v>useful output</v>
      </c>
      <c r="I402" s="40" t="str">
        <f>'2a. Database N flows'!T403</f>
        <v>Germany</v>
      </c>
      <c r="J402" s="40" t="str">
        <f t="shared" si="10"/>
        <v>EF.EC-EF.OE-Fuel for heating</v>
      </c>
    </row>
    <row r="403" spans="1:10" x14ac:dyDescent="0.25">
      <c r="A403" s="40" t="str">
        <f>'2a. Database N flows'!D404&amp;"."&amp;'2a. Database N flows'!E404</f>
        <v>EF.EC</v>
      </c>
      <c r="B403" s="40" t="str">
        <f>'2a. Database N flows'!G404&amp;"."&amp;'2a. Database N flows'!H404</f>
        <v>MP.OP</v>
      </c>
      <c r="C403" s="40" t="str">
        <f>'2a. Database N flows'!J404</f>
        <v>Fuel used as feedstock</v>
      </c>
      <c r="D403" s="40" t="str">
        <f>'2a. Database N flows'!M404</f>
        <v>Nmix</v>
      </c>
      <c r="E403" s="40">
        <f>'2a. Database N flows'!N404</f>
        <v>0.8</v>
      </c>
      <c r="F403" s="178">
        <f>'2a. Database N flows'!P404</f>
        <v>2022</v>
      </c>
      <c r="G403" s="40" t="str">
        <f>'2a. Database N flows'!R404</f>
        <v>text</v>
      </c>
      <c r="H403" s="40" t="str">
        <f>'2a. Database N flows'!U404</f>
        <v>useful output</v>
      </c>
      <c r="I403" s="40" t="str">
        <f>'2a. Database N flows'!T404</f>
        <v>Germany</v>
      </c>
      <c r="J403" s="40" t="str">
        <f t="shared" si="10"/>
        <v>EF.EC-MP.OP-Fuel used as feedstock</v>
      </c>
    </row>
    <row r="404" spans="1:10" x14ac:dyDescent="0.25">
      <c r="A404" s="40" t="str">
        <f>'2a. Database N flows'!D405&amp;"."&amp;'2a. Database N flows'!E405</f>
        <v>EF.EC</v>
      </c>
      <c r="B404" s="40" t="str">
        <f>'2a. Database N flows'!G405&amp;"."&amp;'2a. Database N flows'!H405</f>
        <v>AT.AT</v>
      </c>
      <c r="C404" s="40" t="str">
        <f>'2a. Database N flows'!J405</f>
        <v>Emissions</v>
      </c>
      <c r="D404" s="40" t="str">
        <f>'2a. Database N flows'!M405</f>
        <v>NH3</v>
      </c>
      <c r="E404" s="40">
        <f>'2a. Database N flows'!N405</f>
        <v>0.8</v>
      </c>
      <c r="F404" s="178">
        <f>'2a. Database N flows'!P405</f>
        <v>2022</v>
      </c>
      <c r="G404" s="40" t="str">
        <f>'2a. Database N flows'!R405</f>
        <v>text</v>
      </c>
      <c r="H404" s="40" t="str">
        <f>'2a. Database N flows'!U405</f>
        <v>N wasted</v>
      </c>
      <c r="I404" s="40" t="str">
        <f>'2a. Database N flows'!T405</f>
        <v>Germany</v>
      </c>
      <c r="J404" s="40" t="str">
        <f t="shared" si="10"/>
        <v>EF.EC-AT.AT-Emissions</v>
      </c>
    </row>
    <row r="405" spans="1:10" x14ac:dyDescent="0.25">
      <c r="A405" s="40" t="str">
        <f>'2a. Database N flows'!D406&amp;"."&amp;'2a. Database N flows'!E406</f>
        <v>EF.EC</v>
      </c>
      <c r="B405" s="40" t="str">
        <f>'2a. Database N flows'!G406&amp;"."&amp;'2a. Database N flows'!H406</f>
        <v>AT.AT</v>
      </c>
      <c r="C405" s="40" t="str">
        <f>'2a. Database N flows'!J406</f>
        <v>Emissions</v>
      </c>
      <c r="D405" s="40" t="str">
        <f>'2a. Database N flows'!M406</f>
        <v>NOx</v>
      </c>
      <c r="E405" s="40">
        <f>'2a. Database N flows'!N406</f>
        <v>0.8</v>
      </c>
      <c r="F405" s="178">
        <f>'2a. Database N flows'!P406</f>
        <v>2022</v>
      </c>
      <c r="G405" s="40" t="str">
        <f>'2a. Database N flows'!R406</f>
        <v>text</v>
      </c>
      <c r="H405" s="40" t="str">
        <f>'2a. Database N flows'!U406</f>
        <v>N wasted</v>
      </c>
      <c r="I405" s="40" t="str">
        <f>'2a. Database N flows'!T406</f>
        <v>Germany</v>
      </c>
      <c r="J405" s="40" t="str">
        <f t="shared" si="10"/>
        <v>EF.EC-AT.AT-Emissions</v>
      </c>
    </row>
    <row r="406" spans="1:10" x14ac:dyDescent="0.25">
      <c r="A406" s="40" t="str">
        <f>'2a. Database N flows'!D407&amp;"."&amp;'2a. Database N flows'!E407</f>
        <v>EF.EC</v>
      </c>
      <c r="B406" s="40" t="str">
        <f>'2a. Database N flows'!G407&amp;"."&amp;'2a. Database N flows'!H407</f>
        <v>AT.AT</v>
      </c>
      <c r="C406" s="40" t="str">
        <f>'2a. Database N flows'!J407</f>
        <v>Emissions</v>
      </c>
      <c r="D406" s="40" t="str">
        <f>'2a. Database N flows'!M407</f>
        <v>N2O</v>
      </c>
      <c r="E406" s="40">
        <f>'2a. Database N flows'!N407</f>
        <v>0.8</v>
      </c>
      <c r="F406" s="178">
        <f>'2a. Database N flows'!P407</f>
        <v>2022</v>
      </c>
      <c r="G406" s="40" t="str">
        <f>'2a. Database N flows'!R407</f>
        <v>text</v>
      </c>
      <c r="H406" s="40" t="str">
        <f>'2a. Database N flows'!U407</f>
        <v>N wasted</v>
      </c>
      <c r="I406" s="40" t="str">
        <f>'2a. Database N flows'!T407</f>
        <v>Germany</v>
      </c>
      <c r="J406" s="40" t="str">
        <f t="shared" si="10"/>
        <v>EF.EC-AT.AT-Emissions</v>
      </c>
    </row>
    <row r="407" spans="1:10" x14ac:dyDescent="0.25">
      <c r="A407" s="40" t="str">
        <f>'2a. Database N flows'!D408&amp;"."&amp;'2a. Database N flows'!E408</f>
        <v>EF.EC</v>
      </c>
      <c r="B407" s="40" t="str">
        <f>'2a. Database N flows'!G408&amp;"."&amp;'2a. Database N flows'!H408</f>
        <v>AT.AT</v>
      </c>
      <c r="C407" s="40" t="str">
        <f>'2a. Database N flows'!J408</f>
        <v>Emissions</v>
      </c>
      <c r="D407" s="40" t="str">
        <f>'2a. Database N flows'!M408</f>
        <v>N2</v>
      </c>
      <c r="E407" s="40">
        <f>'2a. Database N flows'!N408</f>
        <v>0.8</v>
      </c>
      <c r="F407" s="178">
        <f>'2a. Database N flows'!P408</f>
        <v>2022</v>
      </c>
      <c r="G407" s="40" t="str">
        <f>'2a. Database N flows'!R408</f>
        <v>text</v>
      </c>
      <c r="H407" s="40" t="str">
        <f>'2a. Database N flows'!U408</f>
        <v>useful output</v>
      </c>
      <c r="I407" s="40" t="str">
        <f>'2a. Database N flows'!T408</f>
        <v>Germany</v>
      </c>
      <c r="J407" s="40" t="str">
        <f t="shared" si="10"/>
        <v>EF.EC-AT.AT-Emissions</v>
      </c>
    </row>
    <row r="408" spans="1:10" x14ac:dyDescent="0.25">
      <c r="A408" s="40" t="str">
        <f>'2a. Database N flows'!D409&amp;"."&amp;'2a. Database N flows'!E409</f>
        <v>EF.EC</v>
      </c>
      <c r="B408" s="40" t="str">
        <f>'2a. Database N flows'!G409&amp;"."&amp;'2a. Database N flows'!H409</f>
        <v>RW.RW</v>
      </c>
      <c r="C408" s="40" t="str">
        <f>'2a. Database N flows'!J409</f>
        <v>Fuel export</v>
      </c>
      <c r="D408" s="40" t="str">
        <f>'2a. Database N flows'!M409</f>
        <v>Nmix</v>
      </c>
      <c r="E408" s="40">
        <f>'2a. Database N flows'!N409</f>
        <v>0.8</v>
      </c>
      <c r="F408" s="178">
        <f>'2a. Database N flows'!P409</f>
        <v>2022</v>
      </c>
      <c r="G408" s="40" t="str">
        <f>'2a. Database N flows'!R409</f>
        <v>text</v>
      </c>
      <c r="H408" s="40" t="str">
        <f>'2a. Database N flows'!U409</f>
        <v>N wasted</v>
      </c>
      <c r="I408" s="40" t="str">
        <f>'2a. Database N flows'!T409</f>
        <v>Germany</v>
      </c>
      <c r="J408" s="40" t="str">
        <f t="shared" si="10"/>
        <v>EF.EC-RW.RW-Fuel export</v>
      </c>
    </row>
    <row r="409" spans="1:10" x14ac:dyDescent="0.25">
      <c r="A409" s="40" t="str">
        <f>'2a. Database N flows'!D410&amp;"."&amp;'2a. Database N flows'!E410</f>
        <v>EF.IC</v>
      </c>
      <c r="B409" s="40" t="str">
        <f>'2a. Database N flows'!G410&amp;"."&amp;'2a. Database N flows'!H410</f>
        <v>AT.AT</v>
      </c>
      <c r="C409" s="40" t="str">
        <f>'2a. Database N flows'!J410</f>
        <v>Emissions</v>
      </c>
      <c r="D409" s="40" t="str">
        <f>'2a. Database N flows'!M410</f>
        <v>NH3</v>
      </c>
      <c r="E409" s="40">
        <f>'2a. Database N flows'!N410</f>
        <v>0.8</v>
      </c>
      <c r="F409" s="178">
        <f>'2a. Database N flows'!P410</f>
        <v>2022</v>
      </c>
      <c r="G409" s="40" t="str">
        <f>'2a. Database N flows'!R410</f>
        <v>text</v>
      </c>
      <c r="H409" s="40" t="str">
        <f>'2a. Database N flows'!U410</f>
        <v>N wasted</v>
      </c>
      <c r="I409" s="40" t="str">
        <f>'2a. Database N flows'!T410</f>
        <v>Germany</v>
      </c>
      <c r="J409" s="40" t="str">
        <f t="shared" si="10"/>
        <v>EF.IC-AT.AT-Emissions</v>
      </c>
    </row>
    <row r="410" spans="1:10" x14ac:dyDescent="0.25">
      <c r="A410" s="40" t="str">
        <f>'2a. Database N flows'!D411&amp;"."&amp;'2a. Database N flows'!E411</f>
        <v>EF.IC</v>
      </c>
      <c r="B410" s="40" t="str">
        <f>'2a. Database N flows'!G411&amp;"."&amp;'2a. Database N flows'!H411</f>
        <v>AT.AT</v>
      </c>
      <c r="C410" s="40" t="str">
        <f>'2a. Database N flows'!J411</f>
        <v>Emissions</v>
      </c>
      <c r="D410" s="40" t="str">
        <f>'2a. Database N flows'!M411</f>
        <v>NOx</v>
      </c>
      <c r="E410" s="40">
        <f>'2a. Database N flows'!N411</f>
        <v>0.8</v>
      </c>
      <c r="F410" s="178">
        <f>'2a. Database N flows'!P411</f>
        <v>2022</v>
      </c>
      <c r="G410" s="40" t="str">
        <f>'2a. Database N flows'!R411</f>
        <v>text</v>
      </c>
      <c r="H410" s="40" t="str">
        <f>'2a. Database N flows'!U411</f>
        <v>N wasted</v>
      </c>
      <c r="I410" s="40" t="str">
        <f>'2a. Database N flows'!T411</f>
        <v>Germany</v>
      </c>
      <c r="J410" s="40" t="str">
        <f t="shared" si="10"/>
        <v>EF.IC-AT.AT-Emissions</v>
      </c>
    </row>
    <row r="411" spans="1:10" x14ac:dyDescent="0.25">
      <c r="A411" s="40" t="str">
        <f>'2a. Database N flows'!D412&amp;"."&amp;'2a. Database N flows'!E412</f>
        <v>EF.IC</v>
      </c>
      <c r="B411" s="40" t="str">
        <f>'2a. Database N flows'!G412&amp;"."&amp;'2a. Database N flows'!H412</f>
        <v>AT.AT</v>
      </c>
      <c r="C411" s="40" t="str">
        <f>'2a. Database N flows'!J412</f>
        <v>Emissions</v>
      </c>
      <c r="D411" s="40" t="str">
        <f>'2a. Database N flows'!M412</f>
        <v>N2O</v>
      </c>
      <c r="E411" s="40">
        <f>'2a. Database N flows'!N412</f>
        <v>0.8</v>
      </c>
      <c r="F411" s="178">
        <f>'2a. Database N flows'!P412</f>
        <v>2022</v>
      </c>
      <c r="G411" s="40" t="str">
        <f>'2a. Database N flows'!R412</f>
        <v>text</v>
      </c>
      <c r="H411" s="40" t="str">
        <f>'2a. Database N flows'!U412</f>
        <v>N wasted</v>
      </c>
      <c r="I411" s="40" t="str">
        <f>'2a. Database N flows'!T412</f>
        <v>Germany</v>
      </c>
      <c r="J411" s="40" t="str">
        <f t="shared" si="10"/>
        <v>EF.IC-AT.AT-Emissions</v>
      </c>
    </row>
    <row r="412" spans="1:10" x14ac:dyDescent="0.25">
      <c r="A412" s="40" t="str">
        <f>'2a. Database N flows'!D413&amp;"."&amp;'2a. Database N flows'!E413</f>
        <v>EF.IC</v>
      </c>
      <c r="B412" s="40" t="str">
        <f>'2a. Database N flows'!G413&amp;"."&amp;'2a. Database N flows'!H413</f>
        <v>AT.AT</v>
      </c>
      <c r="C412" s="40" t="str">
        <f>'2a. Database N flows'!J413</f>
        <v>Emissions</v>
      </c>
      <c r="D412" s="40" t="str">
        <f>'2a. Database N flows'!M413</f>
        <v>N2</v>
      </c>
      <c r="E412" s="40">
        <f>'2a. Database N flows'!N413</f>
        <v>0.8</v>
      </c>
      <c r="F412" s="178">
        <f>'2a. Database N flows'!P413</f>
        <v>2022</v>
      </c>
      <c r="G412" s="40" t="str">
        <f>'2a. Database N flows'!R413</f>
        <v>text</v>
      </c>
      <c r="H412" s="40" t="str">
        <f>'2a. Database N flows'!U413</f>
        <v>N wasted</v>
      </c>
      <c r="I412" s="40" t="str">
        <f>'2a. Database N flows'!T413</f>
        <v>Germany</v>
      </c>
      <c r="J412" s="40" t="str">
        <f t="shared" si="10"/>
        <v>EF.IC-AT.AT-Emissions</v>
      </c>
    </row>
    <row r="413" spans="1:10" x14ac:dyDescent="0.25">
      <c r="A413" s="40" t="str">
        <f>'2a. Database N flows'!D414&amp;"."&amp;'2a. Database N flows'!E414</f>
        <v>EF.TR</v>
      </c>
      <c r="B413" s="40" t="str">
        <f>'2a. Database N flows'!G414&amp;"."&amp;'2a. Database N flows'!H414</f>
        <v>AT.AT</v>
      </c>
      <c r="C413" s="40" t="str">
        <f>'2a. Database N flows'!J414</f>
        <v>Emissions</v>
      </c>
      <c r="D413" s="40" t="str">
        <f>'2a. Database N flows'!M414</f>
        <v>NH3</v>
      </c>
      <c r="E413" s="40">
        <f>'2a. Database N flows'!N414</f>
        <v>0.8</v>
      </c>
      <c r="F413" s="178">
        <f>'2a. Database N flows'!P414</f>
        <v>2022</v>
      </c>
      <c r="G413" s="40" t="str">
        <f>'2a. Database N flows'!R414</f>
        <v>text</v>
      </c>
      <c r="H413" s="40" t="str">
        <f>'2a. Database N flows'!U414</f>
        <v>N wasted</v>
      </c>
      <c r="I413" s="40" t="str">
        <f>'2a. Database N flows'!T414</f>
        <v>Germany</v>
      </c>
      <c r="J413" s="40" t="str">
        <f t="shared" si="10"/>
        <v>EF.TR-AT.AT-Emissions</v>
      </c>
    </row>
    <row r="414" spans="1:10" x14ac:dyDescent="0.25">
      <c r="A414" s="40" t="str">
        <f>'2a. Database N flows'!D415&amp;"."&amp;'2a. Database N flows'!E415</f>
        <v>EF.TR</v>
      </c>
      <c r="B414" s="40" t="str">
        <f>'2a. Database N flows'!G415&amp;"."&amp;'2a. Database N flows'!H415</f>
        <v>AT.AT</v>
      </c>
      <c r="C414" s="40" t="str">
        <f>'2a. Database N flows'!J415</f>
        <v>Emissions</v>
      </c>
      <c r="D414" s="40" t="str">
        <f>'2a. Database N flows'!M415</f>
        <v>NOx</v>
      </c>
      <c r="E414" s="40">
        <f>'2a. Database N flows'!N415</f>
        <v>0.8</v>
      </c>
      <c r="F414" s="178">
        <f>'2a. Database N flows'!P415</f>
        <v>2022</v>
      </c>
      <c r="G414" s="40" t="str">
        <f>'2a. Database N flows'!R415</f>
        <v>text</v>
      </c>
      <c r="H414" s="40" t="str">
        <f>'2a. Database N flows'!U415</f>
        <v>N wasted</v>
      </c>
      <c r="I414" s="40" t="str">
        <f>'2a. Database N flows'!T415</f>
        <v>Germany</v>
      </c>
      <c r="J414" s="40" t="str">
        <f t="shared" si="10"/>
        <v>EF.TR-AT.AT-Emissions</v>
      </c>
    </row>
    <row r="415" spans="1:10" x14ac:dyDescent="0.25">
      <c r="A415" s="40" t="str">
        <f>'2a. Database N flows'!D416&amp;"."&amp;'2a. Database N flows'!E416</f>
        <v>EF.TR</v>
      </c>
      <c r="B415" s="40" t="str">
        <f>'2a. Database N flows'!G416&amp;"."&amp;'2a. Database N flows'!H416</f>
        <v>AT.AT</v>
      </c>
      <c r="C415" s="40" t="str">
        <f>'2a. Database N flows'!J416</f>
        <v>Emissions</v>
      </c>
      <c r="D415" s="40" t="str">
        <f>'2a. Database N flows'!M416</f>
        <v>N2O</v>
      </c>
      <c r="E415" s="40">
        <f>'2a. Database N flows'!N416</f>
        <v>0.8</v>
      </c>
      <c r="F415" s="178">
        <f>'2a. Database N flows'!P416</f>
        <v>2022</v>
      </c>
      <c r="G415" s="40" t="str">
        <f>'2a. Database N flows'!R416</f>
        <v>text</v>
      </c>
      <c r="H415" s="40" t="str">
        <f>'2a. Database N flows'!U416</f>
        <v>N wasted</v>
      </c>
      <c r="I415" s="40" t="str">
        <f>'2a. Database N flows'!T416</f>
        <v>Germany</v>
      </c>
      <c r="J415" s="40" t="str">
        <f t="shared" si="10"/>
        <v>EF.TR-AT.AT-Emissions</v>
      </c>
    </row>
    <row r="416" spans="1:10" x14ac:dyDescent="0.25">
      <c r="A416" s="40" t="str">
        <f>'2a. Database N flows'!D417&amp;"."&amp;'2a. Database N flows'!E417</f>
        <v>EF.TR</v>
      </c>
      <c r="B416" s="40" t="str">
        <f>'2a. Database N flows'!G417&amp;"."&amp;'2a. Database N flows'!H417</f>
        <v>AT.AT</v>
      </c>
      <c r="C416" s="40" t="str">
        <f>'2a. Database N flows'!J417</f>
        <v>Emissions</v>
      </c>
      <c r="D416" s="40" t="str">
        <f>'2a. Database N flows'!M417</f>
        <v>N2</v>
      </c>
      <c r="E416" s="40">
        <f>'2a. Database N flows'!N417</f>
        <v>0.8</v>
      </c>
      <c r="F416" s="178">
        <f>'2a. Database N flows'!P417</f>
        <v>2022</v>
      </c>
      <c r="G416" s="40" t="str">
        <f>'2a. Database N flows'!R417</f>
        <v>text</v>
      </c>
      <c r="H416" s="40" t="str">
        <f>'2a. Database N flows'!U417</f>
        <v>N wasted</v>
      </c>
      <c r="I416" s="40" t="str">
        <f>'2a. Database N flows'!T417</f>
        <v>Germany</v>
      </c>
      <c r="J416" s="40" t="str">
        <f t="shared" si="10"/>
        <v>EF.TR-AT.AT-Emissions</v>
      </c>
    </row>
    <row r="417" spans="1:10" x14ac:dyDescent="0.25">
      <c r="A417" s="40" t="str">
        <f>'2a. Database N flows'!D418&amp;"."&amp;'2a. Database N flows'!E418</f>
        <v>EF.TR</v>
      </c>
      <c r="B417" s="40" t="str">
        <f>'2a. Database N flows'!G418&amp;"."&amp;'2a. Database N flows'!H418</f>
        <v>RW.RW</v>
      </c>
      <c r="C417" s="40" t="str">
        <f>'2a. Database N flows'!J418</f>
        <v>Export of transport fuels</v>
      </c>
      <c r="D417" s="40" t="str">
        <f>'2a. Database N flows'!M418</f>
        <v>Nmix</v>
      </c>
      <c r="E417" s="40">
        <f>'2a. Database N flows'!N418</f>
        <v>0.8</v>
      </c>
      <c r="F417" s="178">
        <f>'2a. Database N flows'!P418</f>
        <v>2022</v>
      </c>
      <c r="G417" s="40" t="str">
        <f>'2a. Database N flows'!R418</f>
        <v>text</v>
      </c>
      <c r="H417" s="40" t="str">
        <f>'2a. Database N flows'!U418</f>
        <v>N wasted</v>
      </c>
      <c r="I417" s="40" t="str">
        <f>'2a. Database N flows'!T418</f>
        <v>Germany</v>
      </c>
      <c r="J417" s="40" t="str">
        <f t="shared" si="10"/>
        <v>EF.TR-RW.RW-Export of transport fuels</v>
      </c>
    </row>
    <row r="418" spans="1:10" x14ac:dyDescent="0.25">
      <c r="A418" s="40" t="str">
        <f>'2a. Database N flows'!D419&amp;"."&amp;'2a. Database N flows'!E419</f>
        <v>EF.OE</v>
      </c>
      <c r="B418" s="40" t="str">
        <f>'2a. Database N flows'!G419&amp;"."&amp;'2a. Database N flows'!H419</f>
        <v>AT.AT</v>
      </c>
      <c r="C418" s="40" t="str">
        <f>'2a. Database N flows'!J419</f>
        <v>Emissions</v>
      </c>
      <c r="D418" s="40" t="str">
        <f>'2a. Database N flows'!M419</f>
        <v>NH3</v>
      </c>
      <c r="E418" s="40">
        <f>'2a. Database N flows'!N419</f>
        <v>0.8</v>
      </c>
      <c r="F418" s="178">
        <f>'2a. Database N flows'!P419</f>
        <v>2022</v>
      </c>
      <c r="G418" s="40" t="str">
        <f>'2a. Database N flows'!R419</f>
        <v>text</v>
      </c>
      <c r="H418" s="40" t="str">
        <f>'2a. Database N flows'!U419</f>
        <v>useful output</v>
      </c>
      <c r="I418" s="40" t="str">
        <f>'2a. Database N flows'!T419</f>
        <v>Germany</v>
      </c>
      <c r="J418" s="40" t="str">
        <f t="shared" si="10"/>
        <v>EF.OE-AT.AT-Emissions</v>
      </c>
    </row>
    <row r="419" spans="1:10" x14ac:dyDescent="0.25">
      <c r="A419" s="40" t="str">
        <f>'2a. Database N flows'!D420&amp;"."&amp;'2a. Database N flows'!E420</f>
        <v>EF.OE</v>
      </c>
      <c r="B419" s="40" t="str">
        <f>'2a. Database N flows'!G420&amp;"."&amp;'2a. Database N flows'!H420</f>
        <v>AT.AT</v>
      </c>
      <c r="C419" s="40" t="str">
        <f>'2a. Database N flows'!J420</f>
        <v>Emissions</v>
      </c>
      <c r="D419" s="40" t="str">
        <f>'2a. Database N flows'!M420</f>
        <v>NOx</v>
      </c>
      <c r="E419" s="40">
        <f>'2a. Database N flows'!N420</f>
        <v>0.8</v>
      </c>
      <c r="F419" s="178">
        <f>'2a. Database N flows'!P420</f>
        <v>2022</v>
      </c>
      <c r="G419" s="40" t="str">
        <f>'2a. Database N flows'!R420</f>
        <v>text</v>
      </c>
      <c r="H419" s="40" t="str">
        <f>'2a. Database N flows'!U420</f>
        <v>N wasted</v>
      </c>
      <c r="I419" s="40" t="str">
        <f>'2a. Database N flows'!T420</f>
        <v>Germany</v>
      </c>
      <c r="J419" s="40" t="str">
        <f t="shared" si="10"/>
        <v>EF.OE-AT.AT-Emissions</v>
      </c>
    </row>
    <row r="420" spans="1:10" x14ac:dyDescent="0.25">
      <c r="A420" s="40" t="str">
        <f>'2a. Database N flows'!D421&amp;"."&amp;'2a. Database N flows'!E421</f>
        <v>EF.OE</v>
      </c>
      <c r="B420" s="40" t="str">
        <f>'2a. Database N flows'!G421&amp;"."&amp;'2a. Database N flows'!H421</f>
        <v>AT.AT</v>
      </c>
      <c r="C420" s="40" t="str">
        <f>'2a. Database N flows'!J421</f>
        <v>Emissions</v>
      </c>
      <c r="D420" s="40" t="str">
        <f>'2a. Database N flows'!M421</f>
        <v>N2O</v>
      </c>
      <c r="E420" s="40">
        <f>'2a. Database N flows'!N421</f>
        <v>0.8</v>
      </c>
      <c r="F420" s="178">
        <f>'2a. Database N flows'!P421</f>
        <v>2022</v>
      </c>
      <c r="G420" s="40" t="str">
        <f>'2a. Database N flows'!R421</f>
        <v>text</v>
      </c>
      <c r="H420" s="40" t="str">
        <f>'2a. Database N flows'!U421</f>
        <v>N wasted</v>
      </c>
      <c r="I420" s="40" t="str">
        <f>'2a. Database N flows'!T421</f>
        <v>Germany</v>
      </c>
      <c r="J420" s="40" t="str">
        <f t="shared" si="10"/>
        <v>EF.OE-AT.AT-Emissions</v>
      </c>
    </row>
    <row r="421" spans="1:10" x14ac:dyDescent="0.25">
      <c r="A421" s="40" t="str">
        <f>'2a. Database N flows'!D422&amp;"."&amp;'2a. Database N flows'!E422</f>
        <v>EF.OE</v>
      </c>
      <c r="B421" s="40" t="str">
        <f>'2a. Database N flows'!G422&amp;"."&amp;'2a. Database N flows'!H422</f>
        <v>AT.AT</v>
      </c>
      <c r="C421" s="40" t="str">
        <f>'2a. Database N flows'!J422</f>
        <v>Emissions</v>
      </c>
      <c r="D421" s="40" t="str">
        <f>'2a. Database N flows'!M422</f>
        <v>N2</v>
      </c>
      <c r="E421" s="40">
        <f>'2a. Database N flows'!N422</f>
        <v>0.8</v>
      </c>
      <c r="F421" s="178">
        <f>'2a. Database N flows'!P422</f>
        <v>2022</v>
      </c>
      <c r="G421" s="40" t="str">
        <f>'2a. Database N flows'!R422</f>
        <v>text</v>
      </c>
      <c r="H421" s="40" t="str">
        <f>'2a. Database N flows'!U422</f>
        <v>N wasted</v>
      </c>
      <c r="I421" s="40" t="str">
        <f>'2a. Database N flows'!T422</f>
        <v>Germany</v>
      </c>
      <c r="J421" s="40" t="str">
        <f t="shared" si="10"/>
        <v>EF.OE-AT.AT-Emissions</v>
      </c>
    </row>
    <row r="422" spans="1:10" x14ac:dyDescent="0.25">
      <c r="A422" s="40" t="str">
        <f>'2a. Database N flows'!D423&amp;"."&amp;'2a. Database N flows'!E423</f>
        <v>MP.FP</v>
      </c>
      <c r="B422" s="40" t="str">
        <f>'2a. Database N flows'!G423&amp;"."&amp;'2a. Database N flows'!H423</f>
        <v>AG.SM</v>
      </c>
      <c r="C422" s="40" t="str">
        <f>'2a. Database N flows'!J423</f>
        <v xml:space="preserve">Seeds and planting material </v>
      </c>
      <c r="D422" s="40" t="str">
        <f>'2a. Database N flows'!M423</f>
        <v>Nmix</v>
      </c>
      <c r="E422" s="40">
        <f>'2a. Database N flows'!N423</f>
        <v>0.8</v>
      </c>
      <c r="F422" s="178">
        <f>'2a. Database N flows'!P423</f>
        <v>2022</v>
      </c>
      <c r="G422" s="40" t="str">
        <f>'2a. Database N flows'!R423</f>
        <v>text</v>
      </c>
      <c r="H422" s="40" t="str">
        <f>'2a. Database N flows'!U423</f>
        <v>useful output</v>
      </c>
      <c r="I422" s="40" t="str">
        <f>'2a. Database N flows'!T423</f>
        <v>Germany</v>
      </c>
      <c r="J422" s="40" t="str">
        <f t="shared" si="10"/>
        <v xml:space="preserve">MP.FP-AG.SM-Seeds and planting material </v>
      </c>
    </row>
    <row r="423" spans="1:10" x14ac:dyDescent="0.25">
      <c r="A423" s="40" t="str">
        <f>'2a. Database N flows'!D424&amp;"."&amp;'2a. Database N flows'!E424</f>
        <v>MP.FP</v>
      </c>
      <c r="B423" s="40" t="str">
        <f>'2a. Database N flows'!G424&amp;"."&amp;'2a. Database N flows'!H424</f>
        <v>AG.MM</v>
      </c>
      <c r="C423" s="40" t="str">
        <f>'2a. Database N flows'!J424</f>
        <v>Farm animal feed</v>
      </c>
      <c r="D423" s="40" t="str">
        <f>'2a. Database N flows'!M424</f>
        <v>Nmix</v>
      </c>
      <c r="E423" s="40">
        <f>'2a. Database N flows'!N424</f>
        <v>0.8</v>
      </c>
      <c r="F423" s="178">
        <f>'2a. Database N flows'!P424</f>
        <v>2022</v>
      </c>
      <c r="G423" s="40" t="str">
        <f>'2a. Database N flows'!R424</f>
        <v>text</v>
      </c>
      <c r="H423" s="40" t="str">
        <f>'2a. Database N flows'!U424</f>
        <v>useful output</v>
      </c>
      <c r="I423" s="40" t="str">
        <f>'2a. Database N flows'!T424</f>
        <v>Germany</v>
      </c>
      <c r="J423" s="40" t="str">
        <f t="shared" si="10"/>
        <v>MP.FP-AG.MM-Farm animal feed</v>
      </c>
    </row>
    <row r="424" spans="1:10" x14ac:dyDescent="0.25">
      <c r="A424" s="40" t="str">
        <f>'2a. Database N flows'!D425&amp;"."&amp;'2a. Database N flows'!E425</f>
        <v>MP.FP</v>
      </c>
      <c r="B424" s="40" t="str">
        <f>'2a. Database N flows'!G425&amp;"."&amp;'2a. Database N flows'!H425</f>
        <v>PR.SO</v>
      </c>
      <c r="C424" s="40" t="str">
        <f>'2a. Database N flows'!J425</f>
        <v>Organic waste as biofuels substrate</v>
      </c>
      <c r="D424" s="40" t="str">
        <f>'2a. Database N flows'!M425</f>
        <v>Nmix</v>
      </c>
      <c r="E424" s="40">
        <f>'2a. Database N flows'!N425</f>
        <v>0.8</v>
      </c>
      <c r="F424" s="178">
        <f>'2a. Database N flows'!P425</f>
        <v>2022</v>
      </c>
      <c r="G424" s="40" t="str">
        <f>'2a. Database N flows'!R425</f>
        <v>text</v>
      </c>
      <c r="H424" s="40" t="str">
        <f>'2a. Database N flows'!U425</f>
        <v>recycling</v>
      </c>
      <c r="I424" s="40" t="str">
        <f>'2a. Database N flows'!T425</f>
        <v>Germany</v>
      </c>
      <c r="J424" s="40" t="str">
        <f t="shared" si="10"/>
        <v>MP.FP-PR.SO-Organic waste as biofuels substrate</v>
      </c>
    </row>
    <row r="425" spans="1:10" x14ac:dyDescent="0.25">
      <c r="A425" s="40" t="str">
        <f>'2a. Database N flows'!D426&amp;"."&amp;'2a. Database N flows'!E426</f>
        <v>MP.FP</v>
      </c>
      <c r="B425" s="40" t="str">
        <f>'2a. Database N flows'!G426&amp;"."&amp;'2a. Database N flows'!H426</f>
        <v>PR.SO</v>
      </c>
      <c r="C425" s="40" t="str">
        <f>'2a. Database N flows'!J426</f>
        <v>Organic waste for composting</v>
      </c>
      <c r="D425" s="40" t="str">
        <f>'2a. Database N flows'!M426</f>
        <v>Nmix</v>
      </c>
      <c r="E425" s="40">
        <f>'2a. Database N flows'!N426</f>
        <v>0.8</v>
      </c>
      <c r="F425" s="178">
        <f>'2a. Database N flows'!P426</f>
        <v>2022</v>
      </c>
      <c r="G425" s="40" t="str">
        <f>'2a. Database N flows'!R426</f>
        <v>text</v>
      </c>
      <c r="H425" s="40" t="str">
        <f>'2a. Database N flows'!U426</f>
        <v>recycling</v>
      </c>
      <c r="I425" s="40" t="str">
        <f>'2a. Database N flows'!T426</f>
        <v>Germany</v>
      </c>
      <c r="J425" s="40" t="str">
        <f t="shared" si="10"/>
        <v>MP.FP-PR.SO-Organic waste for composting</v>
      </c>
    </row>
    <row r="426" spans="1:10" x14ac:dyDescent="0.25">
      <c r="A426" s="40" t="str">
        <f>'2a. Database N flows'!D427&amp;"."&amp;'2a. Database N flows'!E427</f>
        <v>MP.FP</v>
      </c>
      <c r="B426" s="40" t="str">
        <f>'2a. Database N flows'!G427&amp;"."&amp;'2a. Database N flows'!H427</f>
        <v>PR.SO</v>
      </c>
      <c r="C426" s="40" t="str">
        <f>'2a. Database N flows'!J427</f>
        <v>Food industry waste</v>
      </c>
      <c r="D426" s="40" t="str">
        <f>'2a. Database N flows'!M427</f>
        <v>Nmix</v>
      </c>
      <c r="E426" s="40">
        <f>'2a. Database N flows'!N427</f>
        <v>0.8</v>
      </c>
      <c r="F426" s="178">
        <f>'2a. Database N flows'!P427</f>
        <v>2022</v>
      </c>
      <c r="G426" s="40" t="str">
        <f>'2a. Database N flows'!R427</f>
        <v>text</v>
      </c>
      <c r="H426" s="40" t="str">
        <f>'2a. Database N flows'!U427</f>
        <v>N wasted</v>
      </c>
      <c r="I426" s="40" t="str">
        <f>'2a. Database N flows'!T427</f>
        <v>Germany</v>
      </c>
      <c r="J426" s="40" t="str">
        <f t="shared" si="10"/>
        <v>MP.FP-PR.SO-Food industry waste</v>
      </c>
    </row>
    <row r="427" spans="1:10" x14ac:dyDescent="0.25">
      <c r="A427" s="40" t="str">
        <f>'2a. Database N flows'!D428&amp;"."&amp;'2a. Database N flows'!E428</f>
        <v>MP.FP</v>
      </c>
      <c r="B427" s="40" t="str">
        <f>'2a. Database N flows'!G428&amp;"."&amp;'2a. Database N flows'!H428</f>
        <v>PR.WW</v>
      </c>
      <c r="C427" s="40" t="str">
        <f>'2a. Database N flows'!J428</f>
        <v>Food industry wastewater</v>
      </c>
      <c r="D427" s="40" t="str">
        <f>'2a. Database N flows'!M428</f>
        <v>Nmix</v>
      </c>
      <c r="E427" s="40">
        <f>'2a. Database N flows'!N428</f>
        <v>0.8</v>
      </c>
      <c r="F427" s="178">
        <f>'2a. Database N flows'!P428</f>
        <v>2022</v>
      </c>
      <c r="G427" s="40" t="str">
        <f>'2a. Database N flows'!R428</f>
        <v>text</v>
      </c>
      <c r="H427" s="40" t="str">
        <f>'2a. Database N flows'!U428</f>
        <v>N wasted</v>
      </c>
      <c r="I427" s="40" t="str">
        <f>'2a. Database N flows'!T428</f>
        <v>Germany</v>
      </c>
      <c r="J427" s="40" t="str">
        <f t="shared" si="10"/>
        <v>MP.FP-PR.WW-Food industry wastewater</v>
      </c>
    </row>
    <row r="428" spans="1:10" x14ac:dyDescent="0.25">
      <c r="A428" s="40" t="str">
        <f>'2a. Database N flows'!D429&amp;"."&amp;'2a. Database N flows'!E429</f>
        <v>MP.FP</v>
      </c>
      <c r="B428" s="40" t="str">
        <f>'2a. Database N flows'!G429&amp;"."&amp;'2a. Database N flows'!H429</f>
        <v>HS.HS</v>
      </c>
      <c r="C428" s="40" t="str">
        <f>'2a. Database N flows'!J429</f>
        <v>Food products</v>
      </c>
      <c r="D428" s="40" t="str">
        <f>'2a. Database N flows'!M429</f>
        <v>Nmix</v>
      </c>
      <c r="E428" s="40">
        <f>'2a. Database N flows'!N429</f>
        <v>0.8</v>
      </c>
      <c r="F428" s="178">
        <f>'2a. Database N flows'!P429</f>
        <v>2022</v>
      </c>
      <c r="G428" s="40" t="str">
        <f>'2a. Database N flows'!R429</f>
        <v>text</v>
      </c>
      <c r="H428" s="40" t="str">
        <f>'2a. Database N flows'!U429</f>
        <v>useful output</v>
      </c>
      <c r="I428" s="40" t="str">
        <f>'2a. Database N flows'!T429</f>
        <v>Germany</v>
      </c>
      <c r="J428" s="40" t="str">
        <f t="shared" si="10"/>
        <v>MP.FP-HS.HS-Food products</v>
      </c>
    </row>
    <row r="429" spans="1:10" x14ac:dyDescent="0.25">
      <c r="A429" s="40" t="str">
        <f>'2a. Database N flows'!D430&amp;"."&amp;'2a. Database N flows'!E430</f>
        <v>MP.FP</v>
      </c>
      <c r="B429" s="40" t="str">
        <f>'2a. Database N flows'!G430&amp;"."&amp;'2a. Database N flows'!H430</f>
        <v>HY.SW</v>
      </c>
      <c r="C429" s="40" t="str">
        <f>'2a. Database N flows'!J430</f>
        <v>Untreated wastewater</v>
      </c>
      <c r="D429" s="40" t="str">
        <f>'2a. Database N flows'!M430</f>
        <v>Nmix</v>
      </c>
      <c r="E429" s="40">
        <f>'2a. Database N flows'!N430</f>
        <v>0.8</v>
      </c>
      <c r="F429" s="178">
        <f>'2a. Database N flows'!P430</f>
        <v>2022</v>
      </c>
      <c r="G429" s="40" t="str">
        <f>'2a. Database N flows'!R430</f>
        <v>text</v>
      </c>
      <c r="H429" s="40" t="str">
        <f>'2a. Database N flows'!U430</f>
        <v>N wasted</v>
      </c>
      <c r="I429" s="40" t="str">
        <f>'2a. Database N flows'!T430</f>
        <v>Germany</v>
      </c>
      <c r="J429" s="40" t="str">
        <f t="shared" si="10"/>
        <v>MP.FP-HY.SW-Untreated wastewater</v>
      </c>
    </row>
    <row r="430" spans="1:10" x14ac:dyDescent="0.25">
      <c r="A430" s="40" t="str">
        <f>'2a. Database N flows'!D431&amp;"."&amp;'2a. Database N flows'!E431</f>
        <v>MP.FP</v>
      </c>
      <c r="B430" s="40" t="str">
        <f>'2a. Database N flows'!G431&amp;"."&amp;'2a. Database N flows'!H431</f>
        <v>HY.AC</v>
      </c>
      <c r="C430" s="40" t="str">
        <f>'2a. Database N flows'!J431</f>
        <v>Feed to freshwater aquaculture</v>
      </c>
      <c r="D430" s="40" t="str">
        <f>'2a. Database N flows'!M431</f>
        <v>Nmix</v>
      </c>
      <c r="E430" s="40">
        <f>'2a. Database N flows'!N431</f>
        <v>0.8</v>
      </c>
      <c r="F430" s="178">
        <f>'2a. Database N flows'!P431</f>
        <v>2022</v>
      </c>
      <c r="G430" s="40" t="str">
        <f>'2a. Database N flows'!R431</f>
        <v>text</v>
      </c>
      <c r="H430" s="40" t="str">
        <f>'2a. Database N flows'!U431</f>
        <v>useful output</v>
      </c>
      <c r="I430" s="40" t="str">
        <f>'2a. Database N flows'!T431</f>
        <v>Germany</v>
      </c>
      <c r="J430" s="40" t="str">
        <f t="shared" si="10"/>
        <v>MP.FP-HY.AC-Feed to freshwater aquaculture</v>
      </c>
    </row>
    <row r="431" spans="1:10" x14ac:dyDescent="0.25">
      <c r="A431" s="40" t="str">
        <f>'2a. Database N flows'!D432&amp;"."&amp;'2a. Database N flows'!E432</f>
        <v>MP.FP</v>
      </c>
      <c r="B431" s="40" t="str">
        <f>'2a. Database N flows'!G432&amp;"."&amp;'2a. Database N flows'!H432</f>
        <v>HY.AC</v>
      </c>
      <c r="C431" s="40" t="str">
        <f>'2a. Database N flows'!J432</f>
        <v>Feed to coastal aquaculture</v>
      </c>
      <c r="D431" s="40" t="str">
        <f>'2a. Database N flows'!M432</f>
        <v>Nmix</v>
      </c>
      <c r="E431" s="40">
        <f>'2a. Database N flows'!N432</f>
        <v>0.8</v>
      </c>
      <c r="F431" s="178">
        <f>'2a. Database N flows'!P432</f>
        <v>2022</v>
      </c>
      <c r="G431" s="40" t="str">
        <f>'2a. Database N flows'!R432</f>
        <v>text</v>
      </c>
      <c r="H431" s="40" t="str">
        <f>'2a. Database N flows'!U432</f>
        <v>useful output</v>
      </c>
      <c r="I431" s="40" t="str">
        <f>'2a. Database N flows'!T432</f>
        <v>Germany</v>
      </c>
      <c r="J431" s="40" t="str">
        <f t="shared" si="10"/>
        <v>MP.FP-HY.AC-Feed to coastal aquaculture</v>
      </c>
    </row>
    <row r="432" spans="1:10" x14ac:dyDescent="0.25">
      <c r="A432" s="40" t="str">
        <f>'2a. Database N flows'!D433&amp;"."&amp;'2a. Database N flows'!E433</f>
        <v>MP.FP</v>
      </c>
      <c r="B432" s="40" t="str">
        <f>'2a. Database N flows'!G433&amp;"."&amp;'2a. Database N flows'!H433</f>
        <v>RW.RW</v>
      </c>
      <c r="C432" s="40" t="str">
        <f>'2a. Database N flows'!J433</f>
        <v>Food export</v>
      </c>
      <c r="D432" s="40" t="str">
        <f>'2a. Database N flows'!M433</f>
        <v>Nmix</v>
      </c>
      <c r="E432" s="40">
        <f>'2a. Database N flows'!N433</f>
        <v>0.8</v>
      </c>
      <c r="F432" s="178">
        <f>'2a. Database N flows'!P433</f>
        <v>2022</v>
      </c>
      <c r="G432" s="40" t="str">
        <f>'2a. Database N flows'!R433</f>
        <v>text</v>
      </c>
      <c r="H432" s="40" t="str">
        <f>'2a. Database N flows'!U433</f>
        <v>useful output</v>
      </c>
      <c r="I432" s="40" t="str">
        <f>'2a. Database N flows'!T433</f>
        <v>Germany</v>
      </c>
      <c r="J432" s="40" t="str">
        <f t="shared" si="10"/>
        <v>MP.FP-RW.RW-Food export</v>
      </c>
    </row>
    <row r="433" spans="1:10" x14ac:dyDescent="0.25">
      <c r="A433" s="40" t="str">
        <f>'2a. Database N flows'!D434&amp;"."&amp;'2a. Database N flows'!E434</f>
        <v>MP.OP</v>
      </c>
      <c r="B433" s="40" t="str">
        <f>'2a. Database N flows'!G434&amp;"."&amp;'2a. Database N flows'!H434</f>
        <v>EF.IC</v>
      </c>
      <c r="C433" s="40" t="str">
        <f>'2a. Database N flows'!J434</f>
        <v>Industrial waste fuels</v>
      </c>
      <c r="D433" s="40" t="str">
        <f>'2a. Database N flows'!M434</f>
        <v>Nmix</v>
      </c>
      <c r="E433" s="40">
        <f>'2a. Database N flows'!N434</f>
        <v>0.8</v>
      </c>
      <c r="F433" s="178">
        <f>'2a. Database N flows'!P434</f>
        <v>2022</v>
      </c>
      <c r="G433" s="40" t="str">
        <f>'2a. Database N flows'!R434</f>
        <v>text</v>
      </c>
      <c r="H433" s="40" t="str">
        <f>'2a. Database N flows'!U434</f>
        <v>recycling</v>
      </c>
      <c r="I433" s="40" t="str">
        <f>'2a. Database N flows'!T434</f>
        <v>Germany</v>
      </c>
      <c r="J433" s="40" t="str">
        <f t="shared" si="10"/>
        <v>MP.OP-EF.IC-Industrial waste fuels</v>
      </c>
    </row>
    <row r="434" spans="1:10" x14ac:dyDescent="0.25">
      <c r="A434" s="40" t="str">
        <f>'2a. Database N flows'!D435&amp;"."&amp;'2a. Database N flows'!E435</f>
        <v>MP.OP</v>
      </c>
      <c r="B434" s="40" t="str">
        <f>'2a. Database N flows'!G435&amp;"."&amp;'2a. Database N flows'!H435</f>
        <v>EF.TR</v>
      </c>
      <c r="C434" s="40" t="str">
        <f>'2a. Database N flows'!J435</f>
        <v>Ammonia as fuel</v>
      </c>
      <c r="D434" s="40" t="str">
        <f>'2a. Database N flows'!M435</f>
        <v>NH3</v>
      </c>
      <c r="E434" s="40">
        <f>'2a. Database N flows'!N435</f>
        <v>0.8</v>
      </c>
      <c r="F434" s="178">
        <f>'2a. Database N flows'!P435</f>
        <v>2022</v>
      </c>
      <c r="G434" s="40" t="str">
        <f>'2a. Database N flows'!R435</f>
        <v>text</v>
      </c>
      <c r="H434" s="40" t="str">
        <f>'2a. Database N flows'!U435</f>
        <v>useful output</v>
      </c>
      <c r="I434" s="40" t="str">
        <f>'2a. Database N flows'!T435</f>
        <v>Germany</v>
      </c>
      <c r="J434" s="40" t="str">
        <f t="shared" si="10"/>
        <v>MP.OP-EF.TR-Ammonia as fuel</v>
      </c>
    </row>
    <row r="435" spans="1:10" x14ac:dyDescent="0.25">
      <c r="A435" s="40" t="str">
        <f>'2a. Database N flows'!D436&amp;"."&amp;'2a. Database N flows'!E436</f>
        <v>MP.OP</v>
      </c>
      <c r="B435" s="40" t="str">
        <f>'2a. Database N flows'!G436&amp;"."&amp;'2a. Database N flows'!H436</f>
        <v>AG.SM</v>
      </c>
      <c r="C435" s="40" t="str">
        <f>'2a. Database N flows'!J436</f>
        <v>Mineral fertilizer</v>
      </c>
      <c r="D435" s="40" t="str">
        <f>'2a. Database N flows'!M436</f>
        <v>Nmix</v>
      </c>
      <c r="E435" s="40">
        <f>'2a. Database N flows'!N436</f>
        <v>0.8</v>
      </c>
      <c r="F435" s="178">
        <f>'2a. Database N flows'!P436</f>
        <v>2022</v>
      </c>
      <c r="G435" s="40" t="str">
        <f>'2a. Database N flows'!R436</f>
        <v>text</v>
      </c>
      <c r="H435" s="40" t="str">
        <f>'2a. Database N flows'!U436</f>
        <v>useful output</v>
      </c>
      <c r="I435" s="40" t="str">
        <f>'2a. Database N flows'!T436</f>
        <v>Germany</v>
      </c>
      <c r="J435" s="40" t="str">
        <f t="shared" si="10"/>
        <v>MP.OP-AG.SM-Mineral fertilizer</v>
      </c>
    </row>
    <row r="436" spans="1:10" x14ac:dyDescent="0.25">
      <c r="A436" s="40" t="str">
        <f>'2a. Database N flows'!D437&amp;"."&amp;'2a. Database N flows'!E437</f>
        <v>MP.OP</v>
      </c>
      <c r="B436" s="40" t="str">
        <f>'2a. Database N flows'!G437&amp;"."&amp;'2a. Database N flows'!H437</f>
        <v>PR.SO</v>
      </c>
      <c r="C436" s="40" t="str">
        <f>'2a. Database N flows'!J437</f>
        <v>Other industry waste</v>
      </c>
      <c r="D436" s="40" t="str">
        <f>'2a. Database N flows'!M437</f>
        <v>Nmix</v>
      </c>
      <c r="E436" s="40">
        <f>'2a. Database N flows'!N437</f>
        <v>0.8</v>
      </c>
      <c r="F436" s="178">
        <f>'2a. Database N flows'!P437</f>
        <v>2022</v>
      </c>
      <c r="G436" s="40" t="str">
        <f>'2a. Database N flows'!R437</f>
        <v>text</v>
      </c>
      <c r="H436" s="40" t="str">
        <f>'2a. Database N flows'!U437</f>
        <v>N wasted</v>
      </c>
      <c r="I436" s="40" t="str">
        <f>'2a. Database N flows'!T437</f>
        <v>Germany</v>
      </c>
      <c r="J436" s="40" t="str">
        <f t="shared" si="10"/>
        <v>MP.OP-PR.SO-Other industry waste</v>
      </c>
    </row>
    <row r="437" spans="1:10" x14ac:dyDescent="0.25">
      <c r="A437" s="40" t="str">
        <f>'2a. Database N flows'!D438&amp;"."&amp;'2a. Database N flows'!E438</f>
        <v>MP.OP</v>
      </c>
      <c r="B437" s="40" t="str">
        <f>'2a. Database N flows'!G438&amp;"."&amp;'2a. Database N flows'!H438</f>
        <v>PR.WW</v>
      </c>
      <c r="C437" s="40" t="str">
        <f>'2a. Database N flows'!J438</f>
        <v>Other industry wastewater</v>
      </c>
      <c r="D437" s="40" t="str">
        <f>'2a. Database N flows'!M438</f>
        <v>Nmix</v>
      </c>
      <c r="E437" s="40">
        <f>'2a. Database N flows'!N438</f>
        <v>0.8</v>
      </c>
      <c r="F437" s="178">
        <f>'2a. Database N flows'!P438</f>
        <v>2022</v>
      </c>
      <c r="G437" s="40" t="str">
        <f>'2a. Database N flows'!R438</f>
        <v>text</v>
      </c>
      <c r="H437" s="40" t="str">
        <f>'2a. Database N flows'!U438</f>
        <v>N wasted</v>
      </c>
      <c r="I437" s="40" t="str">
        <f>'2a. Database N flows'!T438</f>
        <v>Germany</v>
      </c>
      <c r="J437" s="40" t="str">
        <f t="shared" si="10"/>
        <v>MP.OP-PR.WW-Other industry wastewater</v>
      </c>
    </row>
    <row r="438" spans="1:10" x14ac:dyDescent="0.25">
      <c r="A438" s="40" t="str">
        <f>'2a. Database N flows'!D439&amp;"."&amp;'2a. Database N flows'!E439</f>
        <v>MP.OP</v>
      </c>
      <c r="B438" s="40" t="str">
        <f>'2a. Database N flows'!G439&amp;"."&amp;'2a. Database N flows'!H439</f>
        <v>HS.HS</v>
      </c>
      <c r="C438" s="40" t="str">
        <f>'2a. Database N flows'!J439</f>
        <v>Mineral fertilizer</v>
      </c>
      <c r="D438" s="40" t="str">
        <f>'2a. Database N flows'!M439</f>
        <v>Nmix</v>
      </c>
      <c r="E438" s="40">
        <f>'2a. Database N flows'!N439</f>
        <v>0.8</v>
      </c>
      <c r="F438" s="178">
        <f>'2a. Database N flows'!P439</f>
        <v>2022</v>
      </c>
      <c r="G438" s="40" t="str">
        <f>'2a. Database N flows'!R439</f>
        <v>text</v>
      </c>
      <c r="H438" s="40" t="str">
        <f>'2a. Database N flows'!U439</f>
        <v>useful output</v>
      </c>
      <c r="I438" s="40" t="str">
        <f>'2a. Database N flows'!T439</f>
        <v>Germany</v>
      </c>
      <c r="J438" s="40" t="str">
        <f t="shared" si="10"/>
        <v>MP.OP-HS.HS-Mineral fertilizer</v>
      </c>
    </row>
    <row r="439" spans="1:10" x14ac:dyDescent="0.25">
      <c r="A439" s="40" t="str">
        <f>'2a. Database N flows'!D440&amp;"."&amp;'2a. Database N flows'!E440</f>
        <v>MP.OP</v>
      </c>
      <c r="B439" s="40" t="str">
        <f>'2a. Database N flows'!G440&amp;"."&amp;'2a. Database N flows'!H440</f>
        <v>HS.HS</v>
      </c>
      <c r="C439" s="40" t="str">
        <f>'2a. Database N flows'!J440</f>
        <v>Consumer goods</v>
      </c>
      <c r="D439" s="40" t="str">
        <f>'2a. Database N flows'!M440</f>
        <v>Nmix</v>
      </c>
      <c r="E439" s="40">
        <f>'2a. Database N flows'!N440</f>
        <v>0.8</v>
      </c>
      <c r="F439" s="178">
        <f>'2a. Database N flows'!P440</f>
        <v>2022</v>
      </c>
      <c r="G439" s="40" t="str">
        <f>'2a. Database N flows'!R440</f>
        <v>text</v>
      </c>
      <c r="H439" s="40" t="str">
        <f>'2a. Database N flows'!U440</f>
        <v>useful output</v>
      </c>
      <c r="I439" s="40" t="str">
        <f>'2a. Database N flows'!T440</f>
        <v>Germany</v>
      </c>
      <c r="J439" s="40" t="str">
        <f t="shared" si="10"/>
        <v>MP.OP-HS.HS-Consumer goods</v>
      </c>
    </row>
    <row r="440" spans="1:10" x14ac:dyDescent="0.25">
      <c r="A440" s="40" t="str">
        <f>'2a. Database N flows'!D441&amp;"."&amp;'2a. Database N flows'!E441</f>
        <v>MP.OP</v>
      </c>
      <c r="B440" s="40" t="str">
        <f>'2a. Database N flows'!G441&amp;"."&amp;'2a. Database N flows'!H441</f>
        <v>AT.AT</v>
      </c>
      <c r="C440" s="40" t="str">
        <f>'2a. Database N flows'!J441</f>
        <v>Emissions</v>
      </c>
      <c r="D440" s="40" t="str">
        <f>'2a. Database N flows'!M441</f>
        <v>NH3</v>
      </c>
      <c r="E440" s="40">
        <f>'2a. Database N flows'!N441</f>
        <v>0.8</v>
      </c>
      <c r="F440" s="178">
        <f>'2a. Database N flows'!P441</f>
        <v>2022</v>
      </c>
      <c r="G440" s="40" t="str">
        <f>'2a. Database N flows'!R441</f>
        <v>text</v>
      </c>
      <c r="H440" s="40" t="str">
        <f>'2a. Database N flows'!U441</f>
        <v>N wasted</v>
      </c>
      <c r="I440" s="40" t="str">
        <f>'2a. Database N flows'!T441</f>
        <v>Germany</v>
      </c>
      <c r="J440" s="40" t="str">
        <f t="shared" si="10"/>
        <v>MP.OP-AT.AT-Emissions</v>
      </c>
    </row>
    <row r="441" spans="1:10" x14ac:dyDescent="0.25">
      <c r="A441" s="40" t="str">
        <f>'2a. Database N flows'!D442&amp;"."&amp;'2a. Database N flows'!E442</f>
        <v>MP.OP</v>
      </c>
      <c r="B441" s="40" t="str">
        <f>'2a. Database N flows'!G442&amp;"."&amp;'2a. Database N flows'!H442</f>
        <v>AT.AT</v>
      </c>
      <c r="C441" s="40" t="str">
        <f>'2a. Database N flows'!J442</f>
        <v>Emissions</v>
      </c>
      <c r="D441" s="40" t="str">
        <f>'2a. Database N flows'!M442</f>
        <v>NOx</v>
      </c>
      <c r="E441" s="40">
        <f>'2a. Database N flows'!N442</f>
        <v>0.8</v>
      </c>
      <c r="F441" s="178">
        <f>'2a. Database N flows'!P442</f>
        <v>2022</v>
      </c>
      <c r="G441" s="40" t="str">
        <f>'2a. Database N flows'!R442</f>
        <v>text</v>
      </c>
      <c r="H441" s="40" t="str">
        <f>'2a. Database N flows'!U442</f>
        <v>N wasted</v>
      </c>
      <c r="I441" s="40" t="str">
        <f>'2a. Database N flows'!T442</f>
        <v>Germany</v>
      </c>
      <c r="J441" s="40" t="str">
        <f t="shared" si="10"/>
        <v>MP.OP-AT.AT-Emissions</v>
      </c>
    </row>
    <row r="442" spans="1:10" x14ac:dyDescent="0.25">
      <c r="A442" s="40" t="str">
        <f>'2a. Database N flows'!D443&amp;"."&amp;'2a. Database N flows'!E443</f>
        <v>MP.OP</v>
      </c>
      <c r="B442" s="40" t="str">
        <f>'2a. Database N flows'!G443&amp;"."&amp;'2a. Database N flows'!H443</f>
        <v>AT.AT</v>
      </c>
      <c r="C442" s="40" t="str">
        <f>'2a. Database N flows'!J443</f>
        <v>Emissions</v>
      </c>
      <c r="D442" s="40" t="str">
        <f>'2a. Database N flows'!M443</f>
        <v>N2O</v>
      </c>
      <c r="E442" s="40">
        <f>'2a. Database N flows'!N443</f>
        <v>0.8</v>
      </c>
      <c r="F442" s="178">
        <f>'2a. Database N flows'!P443</f>
        <v>2022</v>
      </c>
      <c r="G442" s="40" t="str">
        <f>'2a. Database N flows'!R443</f>
        <v>text</v>
      </c>
      <c r="H442" s="40" t="str">
        <f>'2a. Database N flows'!U443</f>
        <v>N wasted</v>
      </c>
      <c r="I442" s="40" t="str">
        <f>'2a. Database N flows'!T443</f>
        <v>Germany</v>
      </c>
      <c r="J442" s="40" t="str">
        <f t="shared" si="10"/>
        <v>MP.OP-AT.AT-Emissions</v>
      </c>
    </row>
    <row r="443" spans="1:10" x14ac:dyDescent="0.25">
      <c r="A443" s="40" t="str">
        <f>'2a. Database N flows'!D444&amp;"."&amp;'2a. Database N flows'!E444</f>
        <v>MP.OP</v>
      </c>
      <c r="B443" s="40" t="str">
        <f>'2a. Database N flows'!G444&amp;"."&amp;'2a. Database N flows'!H444</f>
        <v>HY.SW</v>
      </c>
      <c r="C443" s="40" t="str">
        <f>'2a. Database N flows'!J444</f>
        <v>Untreated wastewater</v>
      </c>
      <c r="D443" s="40" t="str">
        <f>'2a. Database N flows'!M444</f>
        <v>Nmix</v>
      </c>
      <c r="E443" s="40">
        <f>'2a. Database N flows'!N444</f>
        <v>0.8</v>
      </c>
      <c r="F443" s="178">
        <f>'2a. Database N flows'!P444</f>
        <v>2022</v>
      </c>
      <c r="G443" s="40" t="str">
        <f>'2a. Database N flows'!R444</f>
        <v>text</v>
      </c>
      <c r="H443" s="40" t="str">
        <f>'2a. Database N flows'!U444</f>
        <v>N wasted</v>
      </c>
      <c r="I443" s="40" t="str">
        <f>'2a. Database N flows'!T444</f>
        <v>Germany</v>
      </c>
      <c r="J443" s="40" t="str">
        <f t="shared" si="10"/>
        <v>MP.OP-HY.SW-Untreated wastewater</v>
      </c>
    </row>
    <row r="444" spans="1:10" x14ac:dyDescent="0.25">
      <c r="A444" s="40" t="str">
        <f>'2a. Database N flows'!D445&amp;"."&amp;'2a. Database N flows'!E445</f>
        <v>MP.OP</v>
      </c>
      <c r="B444" s="40" t="str">
        <f>'2a. Database N flows'!G445&amp;"."&amp;'2a. Database N flows'!H445</f>
        <v>RW.RW</v>
      </c>
      <c r="C444" s="40" t="str">
        <f>'2a. Database N flows'!J445</f>
        <v>Mineral fertilizer export</v>
      </c>
      <c r="D444" s="40" t="str">
        <f>'2a. Database N flows'!M445</f>
        <v>Nmix</v>
      </c>
      <c r="E444" s="40">
        <f>'2a. Database N flows'!N445</f>
        <v>0.8</v>
      </c>
      <c r="F444" s="178">
        <f>'2a. Database N flows'!P445</f>
        <v>2022</v>
      </c>
      <c r="G444" s="40" t="str">
        <f>'2a. Database N flows'!R445</f>
        <v>text</v>
      </c>
      <c r="H444" s="40" t="str">
        <f>'2a. Database N flows'!U445</f>
        <v>useful output</v>
      </c>
      <c r="I444" s="40" t="str">
        <f>'2a. Database N flows'!T445</f>
        <v>Germany</v>
      </c>
      <c r="J444" s="40" t="str">
        <f t="shared" si="10"/>
        <v>MP.OP-RW.RW-Mineral fertilizer export</v>
      </c>
    </row>
    <row r="445" spans="1:10" x14ac:dyDescent="0.25">
      <c r="A445" s="40" t="str">
        <f>'2a. Database N flows'!D446&amp;"."&amp;'2a. Database N flows'!E446</f>
        <v>MP.OP</v>
      </c>
      <c r="B445" s="40" t="str">
        <f>'2a. Database N flows'!G446&amp;"."&amp;'2a. Database N flows'!H446</f>
        <v>RW.RW</v>
      </c>
      <c r="C445" s="40" t="str">
        <f>'2a. Database N flows'!J446</f>
        <v>Other goods export</v>
      </c>
      <c r="D445" s="40" t="str">
        <f>'2a. Database N flows'!M446</f>
        <v>Nmix</v>
      </c>
      <c r="E445" s="40">
        <f>'2a. Database N flows'!N446</f>
        <v>0.8</v>
      </c>
      <c r="F445" s="178">
        <f>'2a. Database N flows'!P446</f>
        <v>2022</v>
      </c>
      <c r="G445" s="40" t="str">
        <f>'2a. Database N flows'!R446</f>
        <v>text</v>
      </c>
      <c r="H445" s="40" t="str">
        <f>'2a. Database N flows'!U446</f>
        <v>useful output</v>
      </c>
      <c r="I445" s="40" t="str">
        <f>'2a. Database N flows'!T446</f>
        <v>Germany</v>
      </c>
      <c r="J445" s="40" t="str">
        <f t="shared" si="10"/>
        <v>MP.OP-RW.RW-Other goods export</v>
      </c>
    </row>
    <row r="446" spans="1:10" x14ac:dyDescent="0.25">
      <c r="A446" s="40" t="str">
        <f>'2a. Database N flows'!D447&amp;"."&amp;'2a. Database N flows'!E447</f>
        <v>AG.SM</v>
      </c>
      <c r="B446" s="40" t="str">
        <f>'2a. Database N flows'!G447&amp;"."&amp;'2a. Database N flows'!H447</f>
        <v>MP.FP</v>
      </c>
      <c r="C446" s="40" t="str">
        <f>'2a. Database N flows'!J447</f>
        <v>Food crop products</v>
      </c>
      <c r="D446" s="40" t="str">
        <f>'2a. Database N flows'!M447</f>
        <v>Nmix</v>
      </c>
      <c r="E446" s="40">
        <f>'2a. Database N flows'!N447</f>
        <v>0.8</v>
      </c>
      <c r="F446" s="178">
        <f>'2a. Database N flows'!P447</f>
        <v>2022</v>
      </c>
      <c r="G446" s="40" t="str">
        <f>'2a. Database N flows'!R447</f>
        <v>text</v>
      </c>
      <c r="H446" s="40" t="str">
        <f>'2a. Database N flows'!U447</f>
        <v>useful output</v>
      </c>
      <c r="I446" s="40" t="str">
        <f>'2a. Database N flows'!T447</f>
        <v>Germany</v>
      </c>
      <c r="J446" s="40" t="str">
        <f t="shared" si="10"/>
        <v>AG.SM-MP.FP-Food crop products</v>
      </c>
    </row>
    <row r="447" spans="1:10" x14ac:dyDescent="0.25">
      <c r="A447" s="40" t="str">
        <f>'2a. Database N flows'!D448&amp;"."&amp;'2a. Database N flows'!E448</f>
        <v>AG.SM</v>
      </c>
      <c r="B447" s="40" t="str">
        <f>'2a. Database N flows'!G448&amp;"."&amp;'2a. Database N flows'!H448</f>
        <v>MP.OP</v>
      </c>
      <c r="C447" s="40" t="str">
        <f>'2a. Database N flows'!J448</f>
        <v>Crop products for industrial use</v>
      </c>
      <c r="D447" s="40" t="str">
        <f>'2a. Database N flows'!M448</f>
        <v>Nmix</v>
      </c>
      <c r="E447" s="40">
        <f>'2a. Database N flows'!N448</f>
        <v>0.8</v>
      </c>
      <c r="F447" s="178">
        <f>'2a. Database N flows'!P448</f>
        <v>2022</v>
      </c>
      <c r="G447" s="40" t="str">
        <f>'2a. Database N flows'!R448</f>
        <v>text</v>
      </c>
      <c r="H447" s="40" t="str">
        <f>'2a. Database N flows'!U448</f>
        <v>useful output</v>
      </c>
      <c r="I447" s="40" t="str">
        <f>'2a. Database N flows'!T448</f>
        <v>Germany</v>
      </c>
      <c r="J447" s="40" t="str">
        <f t="shared" si="10"/>
        <v>AG.SM-MP.OP-Crop products for industrial use</v>
      </c>
    </row>
    <row r="448" spans="1:10" x14ac:dyDescent="0.25">
      <c r="A448" s="40" t="str">
        <f>'2a. Database N flows'!D449&amp;"."&amp;'2a. Database N flows'!E449</f>
        <v>AG.SM</v>
      </c>
      <c r="B448" s="40" t="str">
        <f>'2a. Database N flows'!G449&amp;"."&amp;'2a. Database N flows'!H449</f>
        <v>AG.MM</v>
      </c>
      <c r="C448" s="40" t="str">
        <f>'2a. Database N flows'!J449</f>
        <v>Fodder crops</v>
      </c>
      <c r="D448" s="40" t="str">
        <f>'2a. Database N flows'!M449</f>
        <v>Nmix</v>
      </c>
      <c r="E448" s="40">
        <f>'2a. Database N flows'!N449</f>
        <v>0.8</v>
      </c>
      <c r="F448" s="178">
        <f>'2a. Database N flows'!P449</f>
        <v>2022</v>
      </c>
      <c r="G448" s="40" t="str">
        <f>'2a. Database N flows'!R449</f>
        <v>text</v>
      </c>
      <c r="H448" s="40" t="str">
        <f>'2a. Database N flows'!U449</f>
        <v>useful output</v>
      </c>
      <c r="I448" s="40" t="str">
        <f>'2a. Database N flows'!T449</f>
        <v>Germany</v>
      </c>
      <c r="J448" s="40" t="str">
        <f t="shared" si="10"/>
        <v>AG.SM-AG.MM-Fodder crops</v>
      </c>
    </row>
    <row r="449" spans="1:10" x14ac:dyDescent="0.25">
      <c r="A449" s="40" t="str">
        <f>'2a. Database N flows'!D450&amp;"."&amp;'2a. Database N flows'!E450</f>
        <v>AG.SM</v>
      </c>
      <c r="B449" s="40" t="str">
        <f>'2a. Database N flows'!G450&amp;"."&amp;'2a. Database N flows'!H450</f>
        <v>AG.BC</v>
      </c>
      <c r="C449" s="40" t="str">
        <f>'2a. Database N flows'!J450</f>
        <v>Farm crops substrate</v>
      </c>
      <c r="D449" s="40" t="str">
        <f>'2a. Database N flows'!M450</f>
        <v>Nmix</v>
      </c>
      <c r="E449" s="40">
        <f>'2a. Database N flows'!N450</f>
        <v>0.8</v>
      </c>
      <c r="F449" s="178">
        <f>'2a. Database N flows'!P450</f>
        <v>2022</v>
      </c>
      <c r="G449" s="40" t="str">
        <f>'2a. Database N flows'!R450</f>
        <v>text</v>
      </c>
      <c r="H449" s="40" t="str">
        <f>'2a. Database N flows'!U450</f>
        <v>useful output</v>
      </c>
      <c r="I449" s="40" t="str">
        <f>'2a. Database N flows'!T450</f>
        <v>Germany</v>
      </c>
      <c r="J449" s="40" t="str">
        <f t="shared" si="10"/>
        <v>AG.SM-AG.BC-Farm crops substrate</v>
      </c>
    </row>
    <row r="450" spans="1:10" x14ac:dyDescent="0.25">
      <c r="A450" s="40" t="str">
        <f>'2a. Database N flows'!D451&amp;"."&amp;'2a. Database N flows'!E451</f>
        <v>AG.SM</v>
      </c>
      <c r="B450" s="40" t="str">
        <f>'2a. Database N flows'!G451&amp;"."&amp;'2a. Database N flows'!H451</f>
        <v>FS.FO</v>
      </c>
      <c r="C450" s="40" t="str">
        <f>'2a. Database N flows'!J451</f>
        <v>Overland flow</v>
      </c>
      <c r="D450" s="40" t="str">
        <f>'2a. Database N flows'!M451</f>
        <v>Nmix</v>
      </c>
      <c r="E450" s="40">
        <f>'2a. Database N flows'!N451</f>
        <v>0.8</v>
      </c>
      <c r="F450" s="178">
        <f>'2a. Database N flows'!P451</f>
        <v>2022</v>
      </c>
      <c r="G450" s="40" t="str">
        <f>'2a. Database N flows'!R451</f>
        <v>text</v>
      </c>
      <c r="H450" s="40" t="str">
        <f>'2a. Database N flows'!U451</f>
        <v>N wasted</v>
      </c>
      <c r="I450" s="40" t="str">
        <f>'2a. Database N flows'!T451</f>
        <v>Germany</v>
      </c>
      <c r="J450" s="40" t="str">
        <f t="shared" si="10"/>
        <v>AG.SM-FS.FO-Overland flow</v>
      </c>
    </row>
    <row r="451" spans="1:10" x14ac:dyDescent="0.25">
      <c r="A451" s="40" t="str">
        <f>'2a. Database N flows'!D452&amp;"."&amp;'2a. Database N flows'!E452</f>
        <v>AG.SM</v>
      </c>
      <c r="B451" s="40" t="str">
        <f>'2a. Database N flows'!G452&amp;"."&amp;'2a. Database N flows'!H452</f>
        <v>FS.OL</v>
      </c>
      <c r="C451" s="40" t="str">
        <f>'2a. Database N flows'!J452</f>
        <v>Overland flow</v>
      </c>
      <c r="D451" s="40" t="str">
        <f>'2a. Database N flows'!M452</f>
        <v>Nmix</v>
      </c>
      <c r="E451" s="40">
        <f>'2a. Database N flows'!N452</f>
        <v>0.8</v>
      </c>
      <c r="F451" s="178">
        <f>'2a. Database N flows'!P452</f>
        <v>2022</v>
      </c>
      <c r="G451" s="40" t="str">
        <f>'2a. Database N flows'!R452</f>
        <v>text</v>
      </c>
      <c r="H451" s="40" t="str">
        <f>'2a. Database N flows'!U452</f>
        <v>N wasted</v>
      </c>
      <c r="I451" s="40" t="str">
        <f>'2a. Database N flows'!T452</f>
        <v>Germany</v>
      </c>
      <c r="J451" s="40" t="str">
        <f t="shared" si="10"/>
        <v>AG.SM-FS.OL-Overland flow</v>
      </c>
    </row>
    <row r="452" spans="1:10" x14ac:dyDescent="0.25">
      <c r="A452" s="40" t="str">
        <f>'2a. Database N flows'!D453&amp;"."&amp;'2a. Database N flows'!E453</f>
        <v>AG.SM</v>
      </c>
      <c r="B452" s="40" t="str">
        <f>'2a. Database N flows'!G453&amp;"."&amp;'2a. Database N flows'!H453</f>
        <v>FS.WL</v>
      </c>
      <c r="C452" s="40" t="str">
        <f>'2a. Database N flows'!J453</f>
        <v>Overland flow</v>
      </c>
      <c r="D452" s="40" t="str">
        <f>'2a. Database N flows'!M453</f>
        <v>Nmix</v>
      </c>
      <c r="E452" s="40">
        <f>'2a. Database N flows'!N453</f>
        <v>0.8</v>
      </c>
      <c r="F452" s="178">
        <f>'2a. Database N flows'!P453</f>
        <v>2022</v>
      </c>
      <c r="G452" s="40" t="str">
        <f>'2a. Database N flows'!R453</f>
        <v>text</v>
      </c>
      <c r="H452" s="40" t="str">
        <f>'2a. Database N flows'!U453</f>
        <v>N wasted</v>
      </c>
      <c r="I452" s="40" t="str">
        <f>'2a. Database N flows'!T453</f>
        <v>Germany</v>
      </c>
      <c r="J452" s="40" t="str">
        <f t="shared" si="10"/>
        <v>AG.SM-FS.WL-Overland flow</v>
      </c>
    </row>
    <row r="453" spans="1:10" x14ac:dyDescent="0.25">
      <c r="A453" s="40" t="str">
        <f>'2a. Database N flows'!D454&amp;"."&amp;'2a. Database N flows'!E454</f>
        <v>AG.SM</v>
      </c>
      <c r="B453" s="40" t="str">
        <f>'2a. Database N flows'!G454&amp;"."&amp;'2a. Database N flows'!H454</f>
        <v>AT.AT</v>
      </c>
      <c r="C453" s="40" t="str">
        <f>'2a. Database N flows'!J454</f>
        <v>Emissions</v>
      </c>
      <c r="D453" s="40" t="str">
        <f>'2a. Database N flows'!M454</f>
        <v>NH3</v>
      </c>
      <c r="E453" s="40">
        <f>'2a. Database N flows'!N454</f>
        <v>0.8</v>
      </c>
      <c r="F453" s="178">
        <f>'2a. Database N flows'!P454</f>
        <v>2022</v>
      </c>
      <c r="G453" s="40" t="str">
        <f>'2a. Database N flows'!R454</f>
        <v>text</v>
      </c>
      <c r="H453" s="40" t="str">
        <f>'2a. Database N flows'!U454</f>
        <v>N wasted</v>
      </c>
      <c r="I453" s="40" t="str">
        <f>'2a. Database N flows'!T454</f>
        <v>Germany</v>
      </c>
      <c r="J453" s="40" t="str">
        <f t="shared" si="10"/>
        <v>AG.SM-AT.AT-Emissions</v>
      </c>
    </row>
    <row r="454" spans="1:10" x14ac:dyDescent="0.25">
      <c r="A454" s="40" t="str">
        <f>'2a. Database N flows'!D455&amp;"."&amp;'2a. Database N flows'!E455</f>
        <v>AG.SM</v>
      </c>
      <c r="B454" s="40" t="str">
        <f>'2a. Database N flows'!G455&amp;"."&amp;'2a. Database N flows'!H455</f>
        <v>AT.AT</v>
      </c>
      <c r="C454" s="40" t="str">
        <f>'2a. Database N flows'!J455</f>
        <v>Emissions</v>
      </c>
      <c r="D454" s="40" t="str">
        <f>'2a. Database N flows'!M455</f>
        <v>N2O</v>
      </c>
      <c r="E454" s="40">
        <f>'2a. Database N flows'!N455</f>
        <v>0.8</v>
      </c>
      <c r="F454" s="178">
        <f>'2a. Database N flows'!P455</f>
        <v>2022</v>
      </c>
      <c r="G454" s="40" t="str">
        <f>'2a. Database N flows'!R455</f>
        <v>text</v>
      </c>
      <c r="H454" s="40" t="str">
        <f>'2a. Database N flows'!U455</f>
        <v>N wasted</v>
      </c>
      <c r="I454" s="40" t="str">
        <f>'2a. Database N flows'!T455</f>
        <v>Germany</v>
      </c>
      <c r="J454" s="40" t="str">
        <f t="shared" si="10"/>
        <v>AG.SM-AT.AT-Emissions</v>
      </c>
    </row>
    <row r="455" spans="1:10" x14ac:dyDescent="0.25">
      <c r="A455" s="40" t="str">
        <f>'2a. Database N flows'!D456&amp;"."&amp;'2a. Database N flows'!E456</f>
        <v>AG.SM</v>
      </c>
      <c r="B455" s="40" t="str">
        <f>'2a. Database N flows'!G456&amp;"."&amp;'2a. Database N flows'!H456</f>
        <v>AT.AT</v>
      </c>
      <c r="C455" s="40" t="str">
        <f>'2a. Database N flows'!J456</f>
        <v>Emissions</v>
      </c>
      <c r="D455" s="40" t="str">
        <f>'2a. Database N flows'!M456</f>
        <v>NOx</v>
      </c>
      <c r="E455" s="40">
        <f>'2a. Database N flows'!N456</f>
        <v>0.8</v>
      </c>
      <c r="F455" s="178">
        <f>'2a. Database N flows'!P456</f>
        <v>2022</v>
      </c>
      <c r="G455" s="40" t="str">
        <f>'2a. Database N flows'!R456</f>
        <v>text</v>
      </c>
      <c r="H455" s="40" t="str">
        <f>'2a. Database N flows'!U456</f>
        <v>N wasted</v>
      </c>
      <c r="I455" s="40" t="str">
        <f>'2a. Database N flows'!T456</f>
        <v>Germany</v>
      </c>
      <c r="J455" s="40" t="str">
        <f t="shared" si="10"/>
        <v>AG.SM-AT.AT-Emissions</v>
      </c>
    </row>
    <row r="456" spans="1:10" x14ac:dyDescent="0.25">
      <c r="A456" s="40" t="str">
        <f>'2a. Database N flows'!D457&amp;"."&amp;'2a. Database N flows'!E457</f>
        <v>AG.SM</v>
      </c>
      <c r="B456" s="40" t="str">
        <f>'2a. Database N flows'!G457&amp;"."&amp;'2a. Database N flows'!H457</f>
        <v>AT.AT</v>
      </c>
      <c r="C456" s="40" t="str">
        <f>'2a. Database N flows'!J457</f>
        <v>Emissions</v>
      </c>
      <c r="D456" s="40" t="str">
        <f>'2a. Database N flows'!M457</f>
        <v>N2</v>
      </c>
      <c r="E456" s="40">
        <f>'2a. Database N flows'!N457</f>
        <v>0.8</v>
      </c>
      <c r="F456" s="178">
        <f>'2a. Database N flows'!P457</f>
        <v>2022</v>
      </c>
      <c r="G456" s="40" t="str">
        <f>'2a. Database N flows'!R457</f>
        <v>text</v>
      </c>
      <c r="H456" s="40" t="str">
        <f>'2a. Database N flows'!U457</f>
        <v>N wasted</v>
      </c>
      <c r="I456" s="40" t="str">
        <f>'2a. Database N flows'!T457</f>
        <v>Germany</v>
      </c>
      <c r="J456" s="40" t="str">
        <f t="shared" si="10"/>
        <v>AG.SM-AT.AT-Emissions</v>
      </c>
    </row>
    <row r="457" spans="1:10" x14ac:dyDescent="0.25">
      <c r="A457" s="40" t="str">
        <f>'2a. Database N flows'!D458&amp;"."&amp;'2a. Database N flows'!E458</f>
        <v>AG.SM</v>
      </c>
      <c r="B457" s="40" t="str">
        <f>'2a. Database N flows'!G458&amp;"."&amp;'2a. Database N flows'!H458</f>
        <v>HY.GW</v>
      </c>
      <c r="C457" s="40" t="str">
        <f>'2a. Database N flows'!J458</f>
        <v>Leaching</v>
      </c>
      <c r="D457" s="40" t="str">
        <f>'2a. Database N flows'!M458</f>
        <v>Nmix</v>
      </c>
      <c r="E457" s="40">
        <f>'2a. Database N flows'!N458</f>
        <v>0.8</v>
      </c>
      <c r="F457" s="178">
        <f>'2a. Database N flows'!P458</f>
        <v>2022</v>
      </c>
      <c r="G457" s="40" t="str">
        <f>'2a. Database N flows'!R458</f>
        <v>text</v>
      </c>
      <c r="H457" s="40" t="str">
        <f>'2a. Database N flows'!U458</f>
        <v>N wasted</v>
      </c>
      <c r="I457" s="40" t="str">
        <f>'2a. Database N flows'!T458</f>
        <v>Germany</v>
      </c>
      <c r="J457" s="40" t="str">
        <f t="shared" si="10"/>
        <v>AG.SM-HY.GW-Leaching</v>
      </c>
    </row>
    <row r="458" spans="1:10" x14ac:dyDescent="0.25">
      <c r="A458" s="40" t="str">
        <f>'2a. Database N flows'!D459&amp;"."&amp;'2a. Database N flows'!E459</f>
        <v>AG.SM</v>
      </c>
      <c r="B458" s="40" t="str">
        <f>'2a. Database N flows'!G459&amp;"."&amp;'2a. Database N flows'!H459</f>
        <v>HY.SW</v>
      </c>
      <c r="C458" s="40" t="str">
        <f>'2a. Database N flows'!J459</f>
        <v>Overland flow</v>
      </c>
      <c r="D458" s="40" t="str">
        <f>'2a. Database N flows'!M459</f>
        <v>Nmix</v>
      </c>
      <c r="E458" s="40">
        <f>'2a. Database N flows'!N459</f>
        <v>0.8</v>
      </c>
      <c r="F458" s="178">
        <f>'2a. Database N flows'!P459</f>
        <v>2022</v>
      </c>
      <c r="G458" s="40" t="str">
        <f>'2a. Database N flows'!R459</f>
        <v>text</v>
      </c>
      <c r="H458" s="40" t="str">
        <f>'2a. Database N flows'!U459</f>
        <v>N wasted</v>
      </c>
      <c r="I458" s="40" t="str">
        <f>'2a. Database N flows'!T459</f>
        <v>Germany</v>
      </c>
      <c r="J458" s="40" t="str">
        <f t="shared" si="10"/>
        <v>AG.SM-HY.SW-Overland flow</v>
      </c>
    </row>
    <row r="459" spans="1:10" x14ac:dyDescent="0.25">
      <c r="A459" s="40" t="str">
        <f>'2a. Database N flows'!D460&amp;"."&amp;'2a. Database N flows'!E460</f>
        <v>AG.MM</v>
      </c>
      <c r="B459" s="40" t="str">
        <f>'2a. Database N flows'!G460&amp;"."&amp;'2a. Database N flows'!H460</f>
        <v>MP.FP</v>
      </c>
      <c r="C459" s="40" t="str">
        <f>'2a. Database N flows'!J460</f>
        <v>Animal products</v>
      </c>
      <c r="D459" s="40" t="str">
        <f>'2a. Database N flows'!M460</f>
        <v>Nmix</v>
      </c>
      <c r="E459" s="40">
        <f>'2a. Database N flows'!N460</f>
        <v>0.8</v>
      </c>
      <c r="F459" s="178">
        <f>'2a. Database N flows'!P460</f>
        <v>2022</v>
      </c>
      <c r="G459" s="40" t="str">
        <f>'2a. Database N flows'!R460</f>
        <v>text</v>
      </c>
      <c r="H459" s="40" t="str">
        <f>'2a. Database N flows'!U460</f>
        <v>useful output</v>
      </c>
      <c r="I459" s="40" t="str">
        <f>'2a. Database N flows'!T460</f>
        <v>Germany</v>
      </c>
      <c r="J459" s="40" t="str">
        <f t="shared" si="10"/>
        <v>AG.MM-MP.FP-Animal products</v>
      </c>
    </row>
    <row r="460" spans="1:10" x14ac:dyDescent="0.25">
      <c r="A460" s="40" t="str">
        <f>'2a. Database N flows'!D461&amp;"."&amp;'2a. Database N flows'!E461</f>
        <v>AG.MM</v>
      </c>
      <c r="B460" s="40" t="str">
        <f>'2a. Database N flows'!G461&amp;"."&amp;'2a. Database N flows'!H461</f>
        <v>MP.OP</v>
      </c>
      <c r="C460" s="40" t="str">
        <f>'2a. Database N flows'!J461</f>
        <v>Non-edible animal products</v>
      </c>
      <c r="D460" s="40" t="str">
        <f>'2a. Database N flows'!M461</f>
        <v>Nmix</v>
      </c>
      <c r="E460" s="40">
        <f>'2a. Database N flows'!N461</f>
        <v>0.8</v>
      </c>
      <c r="F460" s="178">
        <f>'2a. Database N flows'!P461</f>
        <v>2022</v>
      </c>
      <c r="G460" s="40" t="str">
        <f>'2a. Database N flows'!R461</f>
        <v>text</v>
      </c>
      <c r="H460" s="40" t="str">
        <f>'2a. Database N flows'!U461</f>
        <v>useful output</v>
      </c>
      <c r="I460" s="40" t="str">
        <f>'2a. Database N flows'!T461</f>
        <v>Germany</v>
      </c>
      <c r="J460" s="40" t="str">
        <f t="shared" si="10"/>
        <v>AG.MM-MP.OP-Non-edible animal products</v>
      </c>
    </row>
    <row r="461" spans="1:10" x14ac:dyDescent="0.25">
      <c r="A461" s="40" t="str">
        <f>'2a. Database N flows'!D462&amp;"."&amp;'2a. Database N flows'!E462</f>
        <v>AG.MM</v>
      </c>
      <c r="B461" s="40" t="str">
        <f>'2a. Database N flows'!G462&amp;"."&amp;'2a. Database N flows'!H462</f>
        <v>AG.SM</v>
      </c>
      <c r="C461" s="40" t="str">
        <f>'2a. Database N flows'!J462</f>
        <v>Manure application</v>
      </c>
      <c r="D461" s="40" t="str">
        <f>'2a. Database N flows'!M462</f>
        <v>Nmix</v>
      </c>
      <c r="E461" s="40">
        <f>'2a. Database N flows'!N462</f>
        <v>0.8</v>
      </c>
      <c r="F461" s="178">
        <f>'2a. Database N flows'!P462</f>
        <v>2022</v>
      </c>
      <c r="G461" s="40" t="str">
        <f>'2a. Database N flows'!R462</f>
        <v>text</v>
      </c>
      <c r="H461" s="40" t="str">
        <f>'2a. Database N flows'!U462</f>
        <v>recycling</v>
      </c>
      <c r="I461" s="40" t="str">
        <f>'2a. Database N flows'!T462</f>
        <v>Germany</v>
      </c>
      <c r="J461" s="40" t="str">
        <f t="shared" si="10"/>
        <v>AG.MM-AG.SM-Manure application</v>
      </c>
    </row>
    <row r="462" spans="1:10" x14ac:dyDescent="0.25">
      <c r="A462" s="40" t="str">
        <f>'2a. Database N flows'!D463&amp;"."&amp;'2a. Database N flows'!E463</f>
        <v>AG.MM</v>
      </c>
      <c r="B462" s="40" t="str">
        <f>'2a. Database N flows'!G463&amp;"."&amp;'2a. Database N flows'!H463</f>
        <v>AG.BC</v>
      </c>
      <c r="C462" s="40" t="str">
        <f>'2a. Database N flows'!J463</f>
        <v>Manure for biofuel production</v>
      </c>
      <c r="D462" s="40" t="str">
        <f>'2a. Database N flows'!M463</f>
        <v>Nmix</v>
      </c>
      <c r="E462" s="40">
        <f>'2a. Database N flows'!N463</f>
        <v>0.8</v>
      </c>
      <c r="F462" s="178">
        <f>'2a. Database N flows'!P463</f>
        <v>2022</v>
      </c>
      <c r="G462" s="40" t="str">
        <f>'2a. Database N flows'!R463</f>
        <v>text</v>
      </c>
      <c r="H462" s="40" t="str">
        <f>'2a. Database N flows'!U463</f>
        <v>recycling</v>
      </c>
      <c r="I462" s="40" t="str">
        <f>'2a. Database N flows'!T463</f>
        <v>Germany</v>
      </c>
      <c r="J462" s="40" t="str">
        <f t="shared" si="10"/>
        <v>AG.MM-AG.BC-Manure for biofuel production</v>
      </c>
    </row>
    <row r="463" spans="1:10" x14ac:dyDescent="0.25">
      <c r="A463" s="40" t="str">
        <f>'2a. Database N flows'!D464&amp;"."&amp;'2a. Database N flows'!E464</f>
        <v>AG.MM</v>
      </c>
      <c r="B463" s="40" t="str">
        <f>'2a. Database N flows'!G464&amp;"."&amp;'2a. Database N flows'!H464</f>
        <v>AT.AT</v>
      </c>
      <c r="C463" s="40" t="str">
        <f>'2a. Database N flows'!J464</f>
        <v>Emissions</v>
      </c>
      <c r="D463" s="40" t="str">
        <f>'2a. Database N flows'!M464</f>
        <v>NH3</v>
      </c>
      <c r="E463" s="40">
        <f>'2a. Database N flows'!N464</f>
        <v>0.8</v>
      </c>
      <c r="F463" s="178">
        <f>'2a. Database N flows'!P464</f>
        <v>2022</v>
      </c>
      <c r="G463" s="40" t="str">
        <f>'2a. Database N flows'!R464</f>
        <v>text</v>
      </c>
      <c r="H463" s="40" t="str">
        <f>'2a. Database N flows'!U464</f>
        <v>N wasted</v>
      </c>
      <c r="I463" s="40" t="str">
        <f>'2a. Database N flows'!T464</f>
        <v>Germany</v>
      </c>
      <c r="J463" s="40" t="str">
        <f t="shared" si="10"/>
        <v>AG.MM-AT.AT-Emissions</v>
      </c>
    </row>
    <row r="464" spans="1:10" x14ac:dyDescent="0.25">
      <c r="A464" s="40" t="str">
        <f>'2a. Database N flows'!D465&amp;"."&amp;'2a. Database N flows'!E465</f>
        <v>AG.MM</v>
      </c>
      <c r="B464" s="40" t="str">
        <f>'2a. Database N flows'!G465&amp;"."&amp;'2a. Database N flows'!H465</f>
        <v>AT.AT</v>
      </c>
      <c r="C464" s="40" t="str">
        <f>'2a. Database N flows'!J465</f>
        <v>Emissions</v>
      </c>
      <c r="D464" s="40" t="str">
        <f>'2a. Database N flows'!M465</f>
        <v>N2O</v>
      </c>
      <c r="E464" s="40">
        <f>'2a. Database N flows'!N465</f>
        <v>0.8</v>
      </c>
      <c r="F464" s="178">
        <f>'2a. Database N flows'!P465</f>
        <v>2022</v>
      </c>
      <c r="G464" s="40" t="str">
        <f>'2a. Database N flows'!R465</f>
        <v>text</v>
      </c>
      <c r="H464" s="40" t="str">
        <f>'2a. Database N flows'!U465</f>
        <v>N wasted</v>
      </c>
      <c r="I464" s="40" t="str">
        <f>'2a. Database N flows'!T465</f>
        <v>Germany</v>
      </c>
      <c r="J464" s="40" t="str">
        <f t="shared" si="10"/>
        <v>AG.MM-AT.AT-Emissions</v>
      </c>
    </row>
    <row r="465" spans="1:10" x14ac:dyDescent="0.25">
      <c r="A465" s="40" t="str">
        <f>'2a. Database N flows'!D466&amp;"."&amp;'2a. Database N flows'!E466</f>
        <v>AG.MM</v>
      </c>
      <c r="B465" s="40" t="str">
        <f>'2a. Database N flows'!G466&amp;"."&amp;'2a. Database N flows'!H466</f>
        <v>AT.AT</v>
      </c>
      <c r="C465" s="40" t="str">
        <f>'2a. Database N flows'!J466</f>
        <v>Emissions</v>
      </c>
      <c r="D465" s="40" t="str">
        <f>'2a. Database N flows'!M466</f>
        <v>NOx</v>
      </c>
      <c r="E465" s="40">
        <f>'2a. Database N flows'!N466</f>
        <v>0.8</v>
      </c>
      <c r="F465" s="178">
        <f>'2a. Database N flows'!P466</f>
        <v>2022</v>
      </c>
      <c r="G465" s="40" t="str">
        <f>'2a. Database N flows'!R466</f>
        <v>text</v>
      </c>
      <c r="H465" s="40" t="str">
        <f>'2a. Database N flows'!U466</f>
        <v>N wasted</v>
      </c>
      <c r="I465" s="40" t="str">
        <f>'2a. Database N flows'!T466</f>
        <v>Germany</v>
      </c>
      <c r="J465" s="40" t="str">
        <f t="shared" ref="J465:J528" si="11">A465&amp;"-"&amp;B465&amp;"-"&amp;C465</f>
        <v>AG.MM-AT.AT-Emissions</v>
      </c>
    </row>
    <row r="466" spans="1:10" x14ac:dyDescent="0.25">
      <c r="A466" s="40" t="str">
        <f>'2a. Database N flows'!D467&amp;"."&amp;'2a. Database N flows'!E467</f>
        <v>AG.MM</v>
      </c>
      <c r="B466" s="40" t="str">
        <f>'2a. Database N flows'!G467&amp;"."&amp;'2a. Database N flows'!H467</f>
        <v>HY.GW</v>
      </c>
      <c r="C466" s="40" t="str">
        <f>'2a. Database N flows'!J467</f>
        <v>Leaching</v>
      </c>
      <c r="D466" s="40" t="str">
        <f>'2a. Database N flows'!M467</f>
        <v>Nmix</v>
      </c>
      <c r="E466" s="40">
        <f>'2a. Database N flows'!N467</f>
        <v>0.8</v>
      </c>
      <c r="F466" s="178">
        <f>'2a. Database N flows'!P467</f>
        <v>2022</v>
      </c>
      <c r="G466" s="40" t="str">
        <f>'2a. Database N flows'!R467</f>
        <v>text</v>
      </c>
      <c r="H466" s="40" t="str">
        <f>'2a. Database N flows'!U467</f>
        <v>N wasted</v>
      </c>
      <c r="I466" s="40" t="str">
        <f>'2a. Database N flows'!T467</f>
        <v>Germany</v>
      </c>
      <c r="J466" s="40" t="str">
        <f t="shared" si="11"/>
        <v>AG.MM-HY.GW-Leaching</v>
      </c>
    </row>
    <row r="467" spans="1:10" x14ac:dyDescent="0.25">
      <c r="A467" s="40" t="str">
        <f>'2a. Database N flows'!D468&amp;"."&amp;'2a. Database N flows'!E468</f>
        <v>AG.MM</v>
      </c>
      <c r="B467" s="40" t="str">
        <f>'2a. Database N flows'!G468&amp;"."&amp;'2a. Database N flows'!H468</f>
        <v>RW.RW</v>
      </c>
      <c r="C467" s="40" t="str">
        <f>'2a. Database N flows'!J468</f>
        <v>Live animal export</v>
      </c>
      <c r="D467" s="40" t="str">
        <f>'2a. Database N flows'!M468</f>
        <v>Nmix</v>
      </c>
      <c r="E467" s="40">
        <f>'2a. Database N flows'!N468</f>
        <v>0.8</v>
      </c>
      <c r="F467" s="178">
        <f>'2a. Database N flows'!P468</f>
        <v>2022</v>
      </c>
      <c r="G467" s="40" t="str">
        <f>'2a. Database N flows'!R468</f>
        <v>text</v>
      </c>
      <c r="H467" s="40" t="str">
        <f>'2a. Database N flows'!U468</f>
        <v>useful output</v>
      </c>
      <c r="I467" s="40" t="str">
        <f>'2a. Database N flows'!T468</f>
        <v>Germany</v>
      </c>
      <c r="J467" s="40" t="str">
        <f t="shared" si="11"/>
        <v>AG.MM-RW.RW-Live animal export</v>
      </c>
    </row>
    <row r="468" spans="1:10" x14ac:dyDescent="0.25">
      <c r="A468" s="40" t="str">
        <f>'2a. Database N flows'!D469&amp;"."&amp;'2a. Database N flows'!E469</f>
        <v>AG.MM</v>
      </c>
      <c r="B468" s="40" t="str">
        <f>'2a. Database N flows'!G469&amp;"."&amp;'2a. Database N flows'!H469</f>
        <v>RW.RW</v>
      </c>
      <c r="C468" s="40" t="str">
        <f>'2a. Database N flows'!J469</f>
        <v>Manure export</v>
      </c>
      <c r="D468" s="40" t="str">
        <f>'2a. Database N flows'!M469</f>
        <v>Nmix</v>
      </c>
      <c r="E468" s="40">
        <f>'2a. Database N flows'!N469</f>
        <v>0.8</v>
      </c>
      <c r="F468" s="178">
        <f>'2a. Database N flows'!P469</f>
        <v>2022</v>
      </c>
      <c r="G468" s="40" t="str">
        <f>'2a. Database N flows'!R469</f>
        <v>text</v>
      </c>
      <c r="H468" s="40" t="str">
        <f>'2a. Database N flows'!U469</f>
        <v>N wasted</v>
      </c>
      <c r="I468" s="40" t="str">
        <f>'2a. Database N flows'!T469</f>
        <v>Germany</v>
      </c>
      <c r="J468" s="40" t="str">
        <f t="shared" si="11"/>
        <v>AG.MM-RW.RW-Manure export</v>
      </c>
    </row>
    <row r="469" spans="1:10" x14ac:dyDescent="0.25">
      <c r="A469" s="40" t="str">
        <f>'2a. Database N flows'!D470&amp;"."&amp;'2a. Database N flows'!E470</f>
        <v>AG.BC</v>
      </c>
      <c r="B469" s="40" t="str">
        <f>'2a. Database N flows'!G470&amp;"."&amp;'2a. Database N flows'!H470</f>
        <v>EF.IC</v>
      </c>
      <c r="C469" s="40" t="str">
        <f>'2a. Database N flows'!J470</f>
        <v>Biofuels</v>
      </c>
      <c r="D469" s="40" t="str">
        <f>'2a. Database N flows'!M470</f>
        <v>Nmix</v>
      </c>
      <c r="E469" s="40">
        <f>'2a. Database N flows'!N470</f>
        <v>0.8</v>
      </c>
      <c r="F469" s="178">
        <f>'2a. Database N flows'!P470</f>
        <v>2022</v>
      </c>
      <c r="G469" s="40" t="str">
        <f>'2a. Database N flows'!R470</f>
        <v>text</v>
      </c>
      <c r="H469" s="40" t="str">
        <f>'2a. Database N flows'!U470</f>
        <v>useful output</v>
      </c>
      <c r="I469" s="40" t="str">
        <f>'2a. Database N flows'!T470</f>
        <v>Germany</v>
      </c>
      <c r="J469" s="40" t="str">
        <f t="shared" si="11"/>
        <v>AG.BC-EF.IC-Biofuels</v>
      </c>
    </row>
    <row r="470" spans="1:10" x14ac:dyDescent="0.25">
      <c r="A470" s="40" t="str">
        <f>'2a. Database N flows'!D471&amp;"."&amp;'2a. Database N flows'!E471</f>
        <v>AG.BC</v>
      </c>
      <c r="B470" s="40" t="str">
        <f>'2a. Database N flows'!G471&amp;"."&amp;'2a. Database N flows'!H471</f>
        <v>EF.TR</v>
      </c>
      <c r="C470" s="40" t="str">
        <f>'2a. Database N flows'!J471</f>
        <v>Biofuels</v>
      </c>
      <c r="D470" s="40" t="str">
        <f>'2a. Database N flows'!M471</f>
        <v>Nmix</v>
      </c>
      <c r="E470" s="40">
        <f>'2a. Database N flows'!N471</f>
        <v>0.8</v>
      </c>
      <c r="F470" s="178">
        <f>'2a. Database N flows'!P471</f>
        <v>2022</v>
      </c>
      <c r="G470" s="40" t="str">
        <f>'2a. Database N flows'!R471</f>
        <v>text</v>
      </c>
      <c r="H470" s="40" t="str">
        <f>'2a. Database N flows'!U471</f>
        <v>useful output</v>
      </c>
      <c r="I470" s="40" t="str">
        <f>'2a. Database N flows'!T471</f>
        <v>Germany</v>
      </c>
      <c r="J470" s="40" t="str">
        <f t="shared" si="11"/>
        <v>AG.BC-EF.TR-Biofuels</v>
      </c>
    </row>
    <row r="471" spans="1:10" x14ac:dyDescent="0.25">
      <c r="A471" s="40" t="str">
        <f>'2a. Database N flows'!D472&amp;"."&amp;'2a. Database N flows'!E472</f>
        <v>AG.BC</v>
      </c>
      <c r="B471" s="40" t="str">
        <f>'2a. Database N flows'!G472&amp;"."&amp;'2a. Database N flows'!H472</f>
        <v>EF.OE</v>
      </c>
      <c r="C471" s="40" t="str">
        <f>'2a. Database N flows'!J472</f>
        <v>Biofuels</v>
      </c>
      <c r="D471" s="40" t="str">
        <f>'2a. Database N flows'!M472</f>
        <v>Nmix</v>
      </c>
      <c r="E471" s="40">
        <f>'2a. Database N flows'!N472</f>
        <v>0.8</v>
      </c>
      <c r="F471" s="178">
        <f>'2a. Database N flows'!P472</f>
        <v>2022</v>
      </c>
      <c r="G471" s="40" t="str">
        <f>'2a. Database N flows'!R472</f>
        <v>text</v>
      </c>
      <c r="H471" s="40" t="str">
        <f>'2a. Database N flows'!U472</f>
        <v>useful output</v>
      </c>
      <c r="I471" s="40" t="str">
        <f>'2a. Database N flows'!T472</f>
        <v>Germany</v>
      </c>
      <c r="J471" s="40" t="str">
        <f t="shared" si="11"/>
        <v>AG.BC-EF.OE-Biofuels</v>
      </c>
    </row>
    <row r="472" spans="1:10" x14ac:dyDescent="0.25">
      <c r="A472" s="40" t="str">
        <f>'2a. Database N flows'!D473&amp;"."&amp;'2a. Database N flows'!E473</f>
        <v>AG.BC</v>
      </c>
      <c r="B472" s="40" t="str">
        <f>'2a. Database N flows'!G473&amp;"."&amp;'2a. Database N flows'!H473</f>
        <v>AG.SM</v>
      </c>
      <c r="C472" s="40" t="str">
        <f>'2a. Database N flows'!J473</f>
        <v>Digestate fertilizer</v>
      </c>
      <c r="D472" s="40" t="str">
        <f>'2a. Database N flows'!M473</f>
        <v>Nmix</v>
      </c>
      <c r="E472" s="40">
        <f>'2a. Database N flows'!N473</f>
        <v>0.8</v>
      </c>
      <c r="F472" s="178">
        <f>'2a. Database N flows'!P473</f>
        <v>2022</v>
      </c>
      <c r="G472" s="40" t="str">
        <f>'2a. Database N flows'!R473</f>
        <v>text</v>
      </c>
      <c r="H472" s="40" t="str">
        <f>'2a. Database N flows'!U473</f>
        <v>recycling</v>
      </c>
      <c r="I472" s="40" t="str">
        <f>'2a. Database N flows'!T473</f>
        <v>Germany</v>
      </c>
      <c r="J472" s="40" t="str">
        <f t="shared" si="11"/>
        <v>AG.BC-AG.SM-Digestate fertilizer</v>
      </c>
    </row>
    <row r="473" spans="1:10" x14ac:dyDescent="0.25">
      <c r="A473" s="40" t="str">
        <f>'2a. Database N flows'!D474&amp;"."&amp;'2a. Database N flows'!E474</f>
        <v>AG.BC</v>
      </c>
      <c r="B473" s="40" t="str">
        <f>'2a. Database N flows'!G474&amp;"."&amp;'2a. Database N flows'!H474</f>
        <v>AG.SM</v>
      </c>
      <c r="C473" s="40" t="str">
        <f>'2a. Database N flows'!J474</f>
        <v>Compost for agriculture</v>
      </c>
      <c r="D473" s="40" t="str">
        <f>'2a. Database N flows'!M474</f>
        <v>Nmix</v>
      </c>
      <c r="E473" s="40">
        <f>'2a. Database N flows'!N474</f>
        <v>0.8</v>
      </c>
      <c r="F473" s="178">
        <f>'2a. Database N flows'!P474</f>
        <v>2022</v>
      </c>
      <c r="G473" s="40" t="str">
        <f>'2a. Database N flows'!R474</f>
        <v>text</v>
      </c>
      <c r="H473" s="40" t="str">
        <f>'2a. Database N flows'!U474</f>
        <v>recycling</v>
      </c>
      <c r="I473" s="40" t="str">
        <f>'2a. Database N flows'!T474</f>
        <v>Germany</v>
      </c>
      <c r="J473" s="40" t="str">
        <f t="shared" si="11"/>
        <v>AG.BC-AG.SM-Compost for agriculture</v>
      </c>
    </row>
    <row r="474" spans="1:10" x14ac:dyDescent="0.25">
      <c r="A474" s="40" t="str">
        <f>'2a. Database N flows'!D475&amp;"."&amp;'2a. Database N flows'!E475</f>
        <v>AG.BC</v>
      </c>
      <c r="B474" s="40" t="str">
        <f>'2a. Database N flows'!G475&amp;"."&amp;'2a. Database N flows'!H475</f>
        <v>AG.MM</v>
      </c>
      <c r="C474" s="40" t="str">
        <f>'2a. Database N flows'!J475</f>
        <v>Biofuels production residues</v>
      </c>
      <c r="D474" s="40" t="str">
        <f>'2a. Database N flows'!M475</f>
        <v>Nmix</v>
      </c>
      <c r="E474" s="40">
        <f>'2a. Database N flows'!N475</f>
        <v>0.8</v>
      </c>
      <c r="F474" s="178">
        <f>'2a. Database N flows'!P475</f>
        <v>2022</v>
      </c>
      <c r="G474" s="40" t="str">
        <f>'2a. Database N flows'!R475</f>
        <v>text</v>
      </c>
      <c r="H474" s="40" t="str">
        <f>'2a. Database N flows'!U475</f>
        <v>recycling</v>
      </c>
      <c r="I474" s="40" t="str">
        <f>'2a. Database N flows'!T475</f>
        <v>Germany</v>
      </c>
      <c r="J474" s="40" t="str">
        <f t="shared" si="11"/>
        <v>AG.BC-AG.MM-Biofuels production residues</v>
      </c>
    </row>
    <row r="475" spans="1:10" x14ac:dyDescent="0.25">
      <c r="A475" s="40" t="str">
        <f>'2a. Database N flows'!D476&amp;"."&amp;'2a. Database N flows'!E476</f>
        <v>AG.BC</v>
      </c>
      <c r="B475" s="40" t="str">
        <f>'2a. Database N flows'!G476&amp;"."&amp;'2a. Database N flows'!H476</f>
        <v>PR.WW</v>
      </c>
      <c r="C475" s="40" t="str">
        <f>'2a. Database N flows'!J476</f>
        <v>Wastewater</v>
      </c>
      <c r="D475" s="40" t="str">
        <f>'2a. Database N flows'!M476</f>
        <v>Nmix</v>
      </c>
      <c r="E475" s="40">
        <f>'2a. Database N flows'!N476</f>
        <v>0.8</v>
      </c>
      <c r="F475" s="178">
        <f>'2a. Database N flows'!P476</f>
        <v>2022</v>
      </c>
      <c r="G475" s="40" t="str">
        <f>'2a. Database N flows'!R476</f>
        <v>text</v>
      </c>
      <c r="H475" s="40" t="str">
        <f>'2a. Database N flows'!U476</f>
        <v>N wasted</v>
      </c>
      <c r="I475" s="40" t="str">
        <f>'2a. Database N flows'!T476</f>
        <v>Germany</v>
      </c>
      <c r="J475" s="40" t="str">
        <f t="shared" si="11"/>
        <v>AG.BC-PR.WW-Wastewater</v>
      </c>
    </row>
    <row r="476" spans="1:10" x14ac:dyDescent="0.25">
      <c r="A476" s="40" t="str">
        <f>'2a. Database N flows'!D477&amp;"."&amp;'2a. Database N flows'!E477</f>
        <v>AG.BC</v>
      </c>
      <c r="B476" s="40" t="str">
        <f>'2a. Database N flows'!G477&amp;"."&amp;'2a. Database N flows'!H477</f>
        <v>HS.HS</v>
      </c>
      <c r="C476" s="40" t="str">
        <f>'2a. Database N flows'!J477</f>
        <v>Compost for private gardens</v>
      </c>
      <c r="D476" s="40" t="str">
        <f>'2a. Database N flows'!M477</f>
        <v>Nmix</v>
      </c>
      <c r="E476" s="40">
        <f>'2a. Database N flows'!N477</f>
        <v>0.8</v>
      </c>
      <c r="F476" s="178">
        <f>'2a. Database N flows'!P477</f>
        <v>2022</v>
      </c>
      <c r="G476" s="40" t="str">
        <f>'2a. Database N flows'!R477</f>
        <v>text</v>
      </c>
      <c r="H476" s="40" t="str">
        <f>'2a. Database N flows'!U477</f>
        <v>recycling</v>
      </c>
      <c r="I476" s="40" t="str">
        <f>'2a. Database N flows'!T477</f>
        <v>Germany</v>
      </c>
      <c r="J476" s="40" t="str">
        <f t="shared" si="11"/>
        <v>AG.BC-HS.HS-Compost for private gardens</v>
      </c>
    </row>
    <row r="477" spans="1:10" x14ac:dyDescent="0.25">
      <c r="A477" s="40" t="str">
        <f>'2a. Database N flows'!D478&amp;"."&amp;'2a. Database N flows'!E478</f>
        <v>AG.BC</v>
      </c>
      <c r="B477" s="40" t="str">
        <f>'2a. Database N flows'!G478&amp;"."&amp;'2a. Database N flows'!H478</f>
        <v>AT.AT</v>
      </c>
      <c r="C477" s="40" t="str">
        <f>'2a. Database N flows'!J478</f>
        <v>Emissions</v>
      </c>
      <c r="D477" s="40" t="str">
        <f>'2a. Database N flows'!M478</f>
        <v>NOx</v>
      </c>
      <c r="E477" s="40">
        <f>'2a. Database N flows'!N478</f>
        <v>0.8</v>
      </c>
      <c r="F477" s="178">
        <f>'2a. Database N flows'!P478</f>
        <v>2022</v>
      </c>
      <c r="G477" s="40" t="str">
        <f>'2a. Database N flows'!R478</f>
        <v>text</v>
      </c>
      <c r="H477" s="40" t="str">
        <f>'2a. Database N flows'!U478</f>
        <v>N wasted</v>
      </c>
      <c r="I477" s="40" t="str">
        <f>'2a. Database N flows'!T478</f>
        <v>Germany</v>
      </c>
      <c r="J477" s="40" t="str">
        <f t="shared" si="11"/>
        <v>AG.BC-AT.AT-Emissions</v>
      </c>
    </row>
    <row r="478" spans="1:10" x14ac:dyDescent="0.25">
      <c r="A478" s="40" t="str">
        <f>'2a. Database N flows'!D479&amp;"."&amp;'2a. Database N flows'!E479</f>
        <v>AG.BC</v>
      </c>
      <c r="B478" s="40" t="str">
        <f>'2a. Database N flows'!G479&amp;"."&amp;'2a. Database N flows'!H479</f>
        <v>AT.AT</v>
      </c>
      <c r="C478" s="40" t="str">
        <f>'2a. Database N flows'!J479</f>
        <v>Emissions</v>
      </c>
      <c r="D478" s="40" t="str">
        <f>'2a. Database N flows'!M479</f>
        <v>N2O</v>
      </c>
      <c r="E478" s="40">
        <f>'2a. Database N flows'!N479</f>
        <v>0.8</v>
      </c>
      <c r="F478" s="178">
        <f>'2a. Database N flows'!P479</f>
        <v>2022</v>
      </c>
      <c r="G478" s="40" t="str">
        <f>'2a. Database N flows'!R479</f>
        <v>text</v>
      </c>
      <c r="H478" s="40" t="str">
        <f>'2a. Database N flows'!U479</f>
        <v>N wasted</v>
      </c>
      <c r="I478" s="40" t="str">
        <f>'2a. Database N flows'!T479</f>
        <v>Germany</v>
      </c>
      <c r="J478" s="40" t="str">
        <f t="shared" si="11"/>
        <v>AG.BC-AT.AT-Emissions</v>
      </c>
    </row>
    <row r="479" spans="1:10" x14ac:dyDescent="0.25">
      <c r="A479" s="40" t="str">
        <f>'2a. Database N flows'!D480&amp;"."&amp;'2a. Database N flows'!E480</f>
        <v>AG.BC</v>
      </c>
      <c r="B479" s="40" t="str">
        <f>'2a. Database N flows'!G480&amp;"."&amp;'2a. Database N flows'!H480</f>
        <v>AT.AT</v>
      </c>
      <c r="C479" s="40" t="str">
        <f>'2a. Database N flows'!J480</f>
        <v>Emissions</v>
      </c>
      <c r="D479" s="40" t="str">
        <f>'2a. Database N flows'!M480</f>
        <v>NH3</v>
      </c>
      <c r="E479" s="40">
        <f>'2a. Database N flows'!N480</f>
        <v>0.8</v>
      </c>
      <c r="F479" s="178">
        <f>'2a. Database N flows'!P480</f>
        <v>2022</v>
      </c>
      <c r="G479" s="40" t="str">
        <f>'2a. Database N flows'!R480</f>
        <v>text</v>
      </c>
      <c r="H479" s="40" t="str">
        <f>'2a. Database N flows'!U480</f>
        <v>N wasted</v>
      </c>
      <c r="I479" s="40" t="str">
        <f>'2a. Database N flows'!T480</f>
        <v>Germany</v>
      </c>
      <c r="J479" s="40" t="str">
        <f t="shared" si="11"/>
        <v>AG.BC-AT.AT-Emissions</v>
      </c>
    </row>
    <row r="480" spans="1:10" x14ac:dyDescent="0.25">
      <c r="A480" s="40" t="str">
        <f>'2a. Database N flows'!D481&amp;"."&amp;'2a. Database N flows'!E481</f>
        <v>FS.FO</v>
      </c>
      <c r="B480" s="40" t="str">
        <f>'2a. Database N flows'!G481&amp;"."&amp;'2a. Database N flows'!H481</f>
        <v>AT.AT</v>
      </c>
      <c r="C480" s="40" t="str">
        <f>'2a. Database N flows'!J481</f>
        <v>Emissions</v>
      </c>
      <c r="D480" s="40" t="str">
        <f>'2a. Database N flows'!M481</f>
        <v>N2</v>
      </c>
      <c r="E480" s="40">
        <f>'2a. Database N flows'!N481</f>
        <v>0.8</v>
      </c>
      <c r="F480" s="178">
        <f>'2a. Database N flows'!P481</f>
        <v>2022</v>
      </c>
      <c r="G480" s="40" t="str">
        <f>'2a. Database N flows'!R481</f>
        <v>text</v>
      </c>
      <c r="H480" s="40" t="str">
        <f>'2a. Database N flows'!U481</f>
        <v>N wasted</v>
      </c>
      <c r="I480" s="40" t="str">
        <f>'2a. Database N flows'!T481</f>
        <v>Germany</v>
      </c>
      <c r="J480" s="40" t="str">
        <f t="shared" si="11"/>
        <v>FS.FO-AT.AT-Emissions</v>
      </c>
    </row>
    <row r="481" spans="1:10" x14ac:dyDescent="0.25">
      <c r="A481" s="40" t="str">
        <f>'2a. Database N flows'!D482&amp;"."&amp;'2a. Database N flows'!E482</f>
        <v>FS.FO</v>
      </c>
      <c r="B481" s="40" t="str">
        <f>'2a. Database N flows'!G482&amp;"."&amp;'2a. Database N flows'!H482</f>
        <v>AT.AT</v>
      </c>
      <c r="C481" s="40" t="str">
        <f>'2a. Database N flows'!J482</f>
        <v>Emissions</v>
      </c>
      <c r="D481" s="40" t="str">
        <f>'2a. Database N flows'!M482</f>
        <v>N2O</v>
      </c>
      <c r="E481" s="40">
        <f>'2a. Database N flows'!N482</f>
        <v>0.8</v>
      </c>
      <c r="F481" s="178">
        <f>'2a. Database N flows'!P482</f>
        <v>2022</v>
      </c>
      <c r="G481" s="40" t="str">
        <f>'2a. Database N flows'!R482</f>
        <v>text</v>
      </c>
      <c r="H481" s="40" t="str">
        <f>'2a. Database N flows'!U482</f>
        <v>N wasted</v>
      </c>
      <c r="I481" s="40" t="str">
        <f>'2a. Database N flows'!T482</f>
        <v>Germany</v>
      </c>
      <c r="J481" s="40" t="str">
        <f t="shared" si="11"/>
        <v>FS.FO-AT.AT-Emissions</v>
      </c>
    </row>
    <row r="482" spans="1:10" x14ac:dyDescent="0.25">
      <c r="A482" s="40" t="str">
        <f>'2a. Database N flows'!D483&amp;"."&amp;'2a. Database N flows'!E483</f>
        <v>FS.FO</v>
      </c>
      <c r="B482" s="40" t="str">
        <f>'2a. Database N flows'!G483&amp;"."&amp;'2a. Database N flows'!H483</f>
        <v>AT.AT</v>
      </c>
      <c r="C482" s="40" t="str">
        <f>'2a. Database N flows'!J483</f>
        <v>Emissions</v>
      </c>
      <c r="D482" s="40" t="str">
        <f>'2a. Database N flows'!M483</f>
        <v>NOx</v>
      </c>
      <c r="E482" s="40">
        <f>'2a. Database N flows'!N483</f>
        <v>0.8</v>
      </c>
      <c r="F482" s="178">
        <f>'2a. Database N flows'!P483</f>
        <v>2022</v>
      </c>
      <c r="G482" s="40" t="str">
        <f>'2a. Database N flows'!R483</f>
        <v>text</v>
      </c>
      <c r="H482" s="40" t="str">
        <f>'2a. Database N flows'!U483</f>
        <v>N wasted</v>
      </c>
      <c r="I482" s="40" t="str">
        <f>'2a. Database N flows'!T483</f>
        <v>Germany</v>
      </c>
      <c r="J482" s="40" t="str">
        <f t="shared" si="11"/>
        <v>FS.FO-AT.AT-Emissions</v>
      </c>
    </row>
    <row r="483" spans="1:10" x14ac:dyDescent="0.25">
      <c r="A483" s="40" t="str">
        <f>'2a. Database N flows'!D484&amp;"."&amp;'2a. Database N flows'!E484</f>
        <v>FS.FO</v>
      </c>
      <c r="B483" s="40" t="str">
        <f>'2a. Database N flows'!G484&amp;"."&amp;'2a. Database N flows'!H484</f>
        <v>HY.GW</v>
      </c>
      <c r="C483" s="40" t="str">
        <f>'2a. Database N flows'!J484</f>
        <v>Leaching</v>
      </c>
      <c r="D483" s="40" t="str">
        <f>'2a. Database N flows'!M484</f>
        <v>Nmix</v>
      </c>
      <c r="E483" s="40">
        <f>'2a. Database N flows'!N484</f>
        <v>0.8</v>
      </c>
      <c r="F483" s="178">
        <f>'2a. Database N flows'!P484</f>
        <v>2022</v>
      </c>
      <c r="G483" s="40" t="str">
        <f>'2a. Database N flows'!R484</f>
        <v>text</v>
      </c>
      <c r="H483" s="40" t="str">
        <f>'2a. Database N flows'!U484</f>
        <v>N wasted</v>
      </c>
      <c r="I483" s="40" t="str">
        <f>'2a. Database N flows'!T484</f>
        <v>Germany</v>
      </c>
      <c r="J483" s="40" t="str">
        <f t="shared" si="11"/>
        <v>FS.FO-HY.GW-Leaching</v>
      </c>
    </row>
    <row r="484" spans="1:10" x14ac:dyDescent="0.25">
      <c r="A484" s="40" t="str">
        <f>'2a. Database N flows'!D485&amp;"."&amp;'2a. Database N flows'!E485</f>
        <v>FS.FO</v>
      </c>
      <c r="B484" s="40" t="str">
        <f>'2a. Database N flows'!G485&amp;"."&amp;'2a. Database N flows'!H485</f>
        <v>MP.OP</v>
      </c>
      <c r="C484" s="40" t="str">
        <f>'2a. Database N flows'!J485</f>
        <v>Industrial round wood</v>
      </c>
      <c r="D484" s="40" t="str">
        <f>'2a. Database N flows'!M485</f>
        <v>Nmix</v>
      </c>
      <c r="E484" s="40">
        <f>'2a. Database N flows'!N485</f>
        <v>0.8</v>
      </c>
      <c r="F484" s="178">
        <f>'2a. Database N flows'!P485</f>
        <v>2022</v>
      </c>
      <c r="G484" s="40" t="str">
        <f>'2a. Database N flows'!R485</f>
        <v>text</v>
      </c>
      <c r="H484" s="40" t="str">
        <f>'2a. Database N flows'!U485</f>
        <v>useful output</v>
      </c>
      <c r="I484" s="40" t="str">
        <f>'2a. Database N flows'!T485</f>
        <v>Germany</v>
      </c>
      <c r="J484" s="40" t="str">
        <f t="shared" si="11"/>
        <v>FS.FO-MP.OP-Industrial round wood</v>
      </c>
    </row>
    <row r="485" spans="1:10" x14ac:dyDescent="0.25">
      <c r="A485" s="40" t="str">
        <f>'2a. Database N flows'!D486&amp;"."&amp;'2a. Database N flows'!E486</f>
        <v>FS.FO</v>
      </c>
      <c r="B485" s="40" t="str">
        <f>'2a. Database N flows'!G486&amp;"."&amp;'2a. Database N flows'!H486</f>
        <v>EF.OE</v>
      </c>
      <c r="C485" s="40" t="str">
        <f>'2a. Database N flows'!J486</f>
        <v>Fuel wood for households</v>
      </c>
      <c r="D485" s="40" t="str">
        <f>'2a. Database N flows'!M486</f>
        <v>Nmix</v>
      </c>
      <c r="E485" s="40">
        <f>'2a. Database N flows'!N486</f>
        <v>0.8</v>
      </c>
      <c r="F485" s="178">
        <f>'2a. Database N flows'!P486</f>
        <v>2022</v>
      </c>
      <c r="G485" s="40" t="str">
        <f>'2a. Database N flows'!R486</f>
        <v>text</v>
      </c>
      <c r="H485" s="40" t="str">
        <f>'2a. Database N flows'!U486</f>
        <v>useful output</v>
      </c>
      <c r="I485" s="40" t="str">
        <f>'2a. Database N flows'!T486</f>
        <v>Germany</v>
      </c>
      <c r="J485" s="40" t="str">
        <f t="shared" si="11"/>
        <v>FS.FO-EF.OE-Fuel wood for households</v>
      </c>
    </row>
    <row r="486" spans="1:10" x14ac:dyDescent="0.25">
      <c r="A486" s="40" t="str">
        <f>'2a. Database N flows'!D487&amp;"."&amp;'2a. Database N flows'!E487</f>
        <v>FS.FO</v>
      </c>
      <c r="B486" s="40" t="str">
        <f>'2a. Database N flows'!G487&amp;"."&amp;'2a. Database N flows'!H487</f>
        <v>EF.IC</v>
      </c>
      <c r="C486" s="40" t="str">
        <f>'2a. Database N flows'!J487</f>
        <v>Fuel wood for industry</v>
      </c>
      <c r="D486" s="40" t="str">
        <f>'2a. Database N flows'!M487</f>
        <v>Nmix</v>
      </c>
      <c r="E486" s="40">
        <f>'2a. Database N flows'!N487</f>
        <v>0.8</v>
      </c>
      <c r="F486" s="178">
        <f>'2a. Database N flows'!P487</f>
        <v>2022</v>
      </c>
      <c r="G486" s="40" t="str">
        <f>'2a. Database N flows'!R487</f>
        <v>text</v>
      </c>
      <c r="H486" s="40" t="str">
        <f>'2a. Database N flows'!U487</f>
        <v>useful output</v>
      </c>
      <c r="I486" s="40" t="str">
        <f>'2a. Database N flows'!T487</f>
        <v>Germany</v>
      </c>
      <c r="J486" s="40" t="str">
        <f t="shared" si="11"/>
        <v>FS.FO-EF.IC-Fuel wood for industry</v>
      </c>
    </row>
    <row r="487" spans="1:10" x14ac:dyDescent="0.25">
      <c r="A487" s="40" t="str">
        <f>'2a. Database N flows'!D488&amp;"."&amp;'2a. Database N flows'!E488</f>
        <v>FS.FO</v>
      </c>
      <c r="B487" s="40" t="str">
        <f>'2a. Database N flows'!G488&amp;"."&amp;'2a. Database N flows'!H488</f>
        <v>EF.EC</v>
      </c>
      <c r="C487" s="40" t="str">
        <f>'2a. Database N flows'!J488</f>
        <v>Fuel wood for co-fired power plants</v>
      </c>
      <c r="D487" s="40" t="str">
        <f>'2a. Database N flows'!M488</f>
        <v>Nmix</v>
      </c>
      <c r="E487" s="40">
        <f>'2a. Database N flows'!N488</f>
        <v>0.8</v>
      </c>
      <c r="F487" s="178">
        <f>'2a. Database N flows'!P488</f>
        <v>2022</v>
      </c>
      <c r="G487" s="40" t="str">
        <f>'2a. Database N flows'!R488</f>
        <v>text</v>
      </c>
      <c r="H487" s="40" t="str">
        <f>'2a. Database N flows'!U488</f>
        <v>useful output</v>
      </c>
      <c r="I487" s="40" t="str">
        <f>'2a. Database N flows'!T488</f>
        <v>Germany</v>
      </c>
      <c r="J487" s="40" t="str">
        <f t="shared" si="11"/>
        <v>FS.FO-EF.EC-Fuel wood for co-fired power plants</v>
      </c>
    </row>
    <row r="488" spans="1:10" x14ac:dyDescent="0.25">
      <c r="A488" s="40" t="str">
        <f>'2a. Database N flows'!D489&amp;"."&amp;'2a. Database N flows'!E489</f>
        <v>FS.OL</v>
      </c>
      <c r="B488" s="40" t="str">
        <f>'2a. Database N flows'!G489&amp;"."&amp;'2a. Database N flows'!H489</f>
        <v>AT.AT</v>
      </c>
      <c r="C488" s="40" t="str">
        <f>'2a. Database N flows'!J489</f>
        <v>Emissions</v>
      </c>
      <c r="D488" s="40" t="str">
        <f>'2a. Database N flows'!M489</f>
        <v>N2</v>
      </c>
      <c r="E488" s="40">
        <f>'2a. Database N flows'!N489</f>
        <v>0.8</v>
      </c>
      <c r="F488" s="178">
        <f>'2a. Database N flows'!P489</f>
        <v>2022</v>
      </c>
      <c r="G488" s="40" t="str">
        <f>'2a. Database N flows'!R489</f>
        <v>text</v>
      </c>
      <c r="H488" s="40" t="str">
        <f>'2a. Database N flows'!U489</f>
        <v>N wasted</v>
      </c>
      <c r="I488" s="40" t="str">
        <f>'2a. Database N flows'!T489</f>
        <v>Germany</v>
      </c>
      <c r="J488" s="40" t="str">
        <f t="shared" si="11"/>
        <v>FS.OL-AT.AT-Emissions</v>
      </c>
    </row>
    <row r="489" spans="1:10" x14ac:dyDescent="0.25">
      <c r="A489" s="40" t="str">
        <f>'2a. Database N flows'!D490&amp;"."&amp;'2a. Database N flows'!E490</f>
        <v>FS.OL</v>
      </c>
      <c r="B489" s="40" t="str">
        <f>'2a. Database N flows'!G490&amp;"."&amp;'2a. Database N flows'!H490</f>
        <v>AT.AT</v>
      </c>
      <c r="C489" s="40" t="str">
        <f>'2a. Database N flows'!J490</f>
        <v>Emissions</v>
      </c>
      <c r="D489" s="40" t="str">
        <f>'2a. Database N flows'!M490</f>
        <v>N2O</v>
      </c>
      <c r="E489" s="40">
        <f>'2a. Database N flows'!N490</f>
        <v>0.8</v>
      </c>
      <c r="F489" s="178">
        <f>'2a. Database N flows'!P490</f>
        <v>2022</v>
      </c>
      <c r="G489" s="40" t="str">
        <f>'2a. Database N flows'!R490</f>
        <v>text</v>
      </c>
      <c r="H489" s="40" t="str">
        <f>'2a. Database N flows'!U490</f>
        <v>N wasted</v>
      </c>
      <c r="I489" s="40" t="str">
        <f>'2a. Database N flows'!T490</f>
        <v>Germany</v>
      </c>
      <c r="J489" s="40" t="str">
        <f t="shared" si="11"/>
        <v>FS.OL-AT.AT-Emissions</v>
      </c>
    </row>
    <row r="490" spans="1:10" x14ac:dyDescent="0.25">
      <c r="A490" s="40" t="str">
        <f>'2a. Database N flows'!D491&amp;"."&amp;'2a. Database N flows'!E491</f>
        <v>FS.OL</v>
      </c>
      <c r="B490" s="40" t="str">
        <f>'2a. Database N flows'!G491&amp;"."&amp;'2a. Database N flows'!H491</f>
        <v>AT.AT</v>
      </c>
      <c r="C490" s="40" t="str">
        <f>'2a. Database N flows'!J491</f>
        <v>Emissions</v>
      </c>
      <c r="D490" s="40" t="str">
        <f>'2a. Database N flows'!M491</f>
        <v>NOx</v>
      </c>
      <c r="E490" s="40">
        <f>'2a. Database N flows'!N491</f>
        <v>0.8</v>
      </c>
      <c r="F490" s="178">
        <f>'2a. Database N flows'!P491</f>
        <v>2022</v>
      </c>
      <c r="G490" s="40" t="str">
        <f>'2a. Database N flows'!R491</f>
        <v>text</v>
      </c>
      <c r="H490" s="40" t="str">
        <f>'2a. Database N flows'!U491</f>
        <v>N wasted</v>
      </c>
      <c r="I490" s="40" t="str">
        <f>'2a. Database N flows'!T491</f>
        <v>Germany</v>
      </c>
      <c r="J490" s="40" t="str">
        <f t="shared" si="11"/>
        <v>FS.OL-AT.AT-Emissions</v>
      </c>
    </row>
    <row r="491" spans="1:10" x14ac:dyDescent="0.25">
      <c r="A491" s="40" t="str">
        <f>'2a. Database N flows'!D492&amp;"."&amp;'2a. Database N flows'!E492</f>
        <v>FS.OL</v>
      </c>
      <c r="B491" s="40" t="str">
        <f>'2a. Database N flows'!G492&amp;"."&amp;'2a. Database N flows'!H492</f>
        <v>HY.GW</v>
      </c>
      <c r="C491" s="40" t="str">
        <f>'2a. Database N flows'!J492</f>
        <v>Leaching</v>
      </c>
      <c r="D491" s="40" t="str">
        <f>'2a. Database N flows'!M492</f>
        <v>Nmix</v>
      </c>
      <c r="E491" s="40">
        <f>'2a. Database N flows'!N492</f>
        <v>0.8</v>
      </c>
      <c r="F491" s="178">
        <f>'2a. Database N flows'!P492</f>
        <v>2022</v>
      </c>
      <c r="G491" s="40" t="str">
        <f>'2a. Database N flows'!R492</f>
        <v>text</v>
      </c>
      <c r="H491" s="40" t="str">
        <f>'2a. Database N flows'!U492</f>
        <v>N wasted</v>
      </c>
      <c r="I491" s="40" t="str">
        <f>'2a. Database N flows'!T492</f>
        <v>Germany</v>
      </c>
      <c r="J491" s="40" t="str">
        <f t="shared" si="11"/>
        <v>FS.OL-HY.GW-Leaching</v>
      </c>
    </row>
    <row r="492" spans="1:10" x14ac:dyDescent="0.25">
      <c r="A492" s="40" t="str">
        <f>'2a. Database N flows'!D493&amp;"."&amp;'2a. Database N flows'!E493</f>
        <v>FS.WL</v>
      </c>
      <c r="B492" s="40" t="str">
        <f>'2a. Database N flows'!G493&amp;"."&amp;'2a. Database N flows'!H493</f>
        <v>AT.AT</v>
      </c>
      <c r="C492" s="40" t="str">
        <f>'2a. Database N flows'!J493</f>
        <v>Emissions</v>
      </c>
      <c r="D492" s="40" t="str">
        <f>'2a. Database N flows'!M493</f>
        <v>N2</v>
      </c>
      <c r="E492" s="40">
        <f>'2a. Database N flows'!N493</f>
        <v>0.8</v>
      </c>
      <c r="F492" s="178">
        <f>'2a. Database N flows'!P493</f>
        <v>2022</v>
      </c>
      <c r="G492" s="40" t="str">
        <f>'2a. Database N flows'!R493</f>
        <v>text</v>
      </c>
      <c r="H492" s="40" t="str">
        <f>'2a. Database N flows'!U493</f>
        <v>N wasted</v>
      </c>
      <c r="I492" s="40" t="str">
        <f>'2a. Database N flows'!T493</f>
        <v>Germany</v>
      </c>
      <c r="J492" s="40" t="str">
        <f t="shared" si="11"/>
        <v>FS.WL-AT.AT-Emissions</v>
      </c>
    </row>
    <row r="493" spans="1:10" x14ac:dyDescent="0.25">
      <c r="A493" s="40" t="str">
        <f>'2a. Database N flows'!D494&amp;"."&amp;'2a. Database N flows'!E494</f>
        <v>FS.WL</v>
      </c>
      <c r="B493" s="40" t="str">
        <f>'2a. Database N flows'!G494&amp;"."&amp;'2a. Database N flows'!H494</f>
        <v>AT.AT</v>
      </c>
      <c r="C493" s="40" t="str">
        <f>'2a. Database N flows'!J494</f>
        <v>Emissions</v>
      </c>
      <c r="D493" s="40" t="str">
        <f>'2a. Database N flows'!M494</f>
        <v>N2O</v>
      </c>
      <c r="E493" s="40">
        <f>'2a. Database N flows'!N494</f>
        <v>0.8</v>
      </c>
      <c r="F493" s="178">
        <f>'2a. Database N flows'!P494</f>
        <v>2022</v>
      </c>
      <c r="G493" s="40" t="str">
        <f>'2a. Database N flows'!R494</f>
        <v>text</v>
      </c>
      <c r="H493" s="40" t="str">
        <f>'2a. Database N flows'!U494</f>
        <v>N wasted</v>
      </c>
      <c r="I493" s="40" t="str">
        <f>'2a. Database N flows'!T494</f>
        <v>Germany</v>
      </c>
      <c r="J493" s="40" t="str">
        <f t="shared" si="11"/>
        <v>FS.WL-AT.AT-Emissions</v>
      </c>
    </row>
    <row r="494" spans="1:10" x14ac:dyDescent="0.25">
      <c r="A494" s="40" t="str">
        <f>'2a. Database N flows'!D495&amp;"."&amp;'2a. Database N flows'!E495</f>
        <v>FS.WL</v>
      </c>
      <c r="B494" s="40" t="str">
        <f>'2a. Database N flows'!G495&amp;"."&amp;'2a. Database N flows'!H495</f>
        <v>AT.AT</v>
      </c>
      <c r="C494" s="40" t="str">
        <f>'2a. Database N flows'!J495</f>
        <v>Emissions</v>
      </c>
      <c r="D494" s="40" t="str">
        <f>'2a. Database N flows'!M495</f>
        <v>NOx</v>
      </c>
      <c r="E494" s="40">
        <f>'2a. Database N flows'!N495</f>
        <v>0.8</v>
      </c>
      <c r="F494" s="178">
        <f>'2a. Database N flows'!P495</f>
        <v>2022</v>
      </c>
      <c r="G494" s="40" t="str">
        <f>'2a. Database N flows'!R495</f>
        <v>text</v>
      </c>
      <c r="H494" s="40" t="str">
        <f>'2a. Database N flows'!U495</f>
        <v>N wasted</v>
      </c>
      <c r="I494" s="40" t="str">
        <f>'2a. Database N flows'!T495</f>
        <v>Germany</v>
      </c>
      <c r="J494" s="40" t="str">
        <f t="shared" si="11"/>
        <v>FS.WL-AT.AT-Emissions</v>
      </c>
    </row>
    <row r="495" spans="1:10" x14ac:dyDescent="0.25">
      <c r="A495" s="40" t="str">
        <f>'2a. Database N flows'!D496&amp;"."&amp;'2a. Database N flows'!E496</f>
        <v>FS.WL</v>
      </c>
      <c r="B495" s="40" t="str">
        <f>'2a. Database N flows'!G496&amp;"."&amp;'2a. Database N flows'!H496</f>
        <v>HY.GW</v>
      </c>
      <c r="C495" s="40" t="str">
        <f>'2a. Database N flows'!J496</f>
        <v xml:space="preserve">Leaching </v>
      </c>
      <c r="D495" s="40" t="str">
        <f>'2a. Database N flows'!M496</f>
        <v>Nmix</v>
      </c>
      <c r="E495" s="40">
        <f>'2a. Database N flows'!N496</f>
        <v>0.8</v>
      </c>
      <c r="F495" s="178">
        <f>'2a. Database N flows'!P496</f>
        <v>2022</v>
      </c>
      <c r="G495" s="40" t="str">
        <f>'2a. Database N flows'!R496</f>
        <v>text</v>
      </c>
      <c r="H495" s="40" t="str">
        <f>'2a. Database N flows'!U496</f>
        <v>N wasted</v>
      </c>
      <c r="I495" s="40" t="str">
        <f>'2a. Database N flows'!T496</f>
        <v>Germany</v>
      </c>
      <c r="J495" s="40" t="str">
        <f t="shared" si="11"/>
        <v xml:space="preserve">FS.WL-HY.GW-Leaching </v>
      </c>
    </row>
    <row r="496" spans="1:10" x14ac:dyDescent="0.25">
      <c r="A496" s="40" t="str">
        <f>'2a. Database N flows'!D497&amp;"."&amp;'2a. Database N flows'!E497</f>
        <v>PR.SO</v>
      </c>
      <c r="B496" s="40" t="str">
        <f>'2a. Database N flows'!G497&amp;"."&amp;'2a. Database N flows'!H497</f>
        <v>EF.IC</v>
      </c>
      <c r="C496" s="40" t="str">
        <f>'2a. Database N flows'!J497</f>
        <v>Biofuels</v>
      </c>
      <c r="D496" s="40" t="str">
        <f>'2a. Database N flows'!M497</f>
        <v>Nmix</v>
      </c>
      <c r="E496" s="40">
        <f>'2a. Database N flows'!N497</f>
        <v>0.8</v>
      </c>
      <c r="F496" s="178">
        <f>'2a. Database N flows'!P497</f>
        <v>2022</v>
      </c>
      <c r="G496" s="40" t="str">
        <f>'2a. Database N flows'!R497</f>
        <v>text</v>
      </c>
      <c r="H496" s="40" t="str">
        <f>'2a. Database N flows'!U497</f>
        <v>recycling</v>
      </c>
      <c r="I496" s="40" t="str">
        <f>'2a. Database N flows'!T497</f>
        <v>Germany</v>
      </c>
      <c r="J496" s="40" t="str">
        <f t="shared" si="11"/>
        <v>PR.SO-EF.IC-Biofuels</v>
      </c>
    </row>
    <row r="497" spans="1:10" x14ac:dyDescent="0.25">
      <c r="A497" s="40" t="str">
        <f>'2a. Database N flows'!D498&amp;"."&amp;'2a. Database N flows'!E498</f>
        <v>PR.SO</v>
      </c>
      <c r="B497" s="40" t="str">
        <f>'2a. Database N flows'!G498&amp;"."&amp;'2a. Database N flows'!H498</f>
        <v>EF.TR</v>
      </c>
      <c r="C497" s="40" t="str">
        <f>'2a. Database N flows'!J498</f>
        <v>Biofuels</v>
      </c>
      <c r="D497" s="40" t="str">
        <f>'2a. Database N flows'!M498</f>
        <v>Nmix</v>
      </c>
      <c r="E497" s="40">
        <f>'2a. Database N flows'!N498</f>
        <v>0.8</v>
      </c>
      <c r="F497" s="178">
        <f>'2a. Database N flows'!P498</f>
        <v>2022</v>
      </c>
      <c r="G497" s="40" t="str">
        <f>'2a. Database N flows'!R498</f>
        <v>text</v>
      </c>
      <c r="H497" s="40" t="str">
        <f>'2a. Database N flows'!U498</f>
        <v>recycling</v>
      </c>
      <c r="I497" s="40" t="str">
        <f>'2a. Database N flows'!T498</f>
        <v>Germany</v>
      </c>
      <c r="J497" s="40" t="str">
        <f t="shared" si="11"/>
        <v>PR.SO-EF.TR-Biofuels</v>
      </c>
    </row>
    <row r="498" spans="1:10" x14ac:dyDescent="0.25">
      <c r="A498" s="40" t="str">
        <f>'2a. Database N flows'!D499&amp;"."&amp;'2a. Database N flows'!E499</f>
        <v>PR.SO</v>
      </c>
      <c r="B498" s="40" t="str">
        <f>'2a. Database N flows'!G499&amp;"."&amp;'2a. Database N flows'!H499</f>
        <v>EF.OE</v>
      </c>
      <c r="C498" s="40" t="str">
        <f>'2a. Database N flows'!J499</f>
        <v>Biofuels</v>
      </c>
      <c r="D498" s="40" t="str">
        <f>'2a. Database N flows'!M499</f>
        <v>Nmix</v>
      </c>
      <c r="E498" s="40">
        <f>'2a. Database N flows'!N499</f>
        <v>0.8</v>
      </c>
      <c r="F498" s="178">
        <f>'2a. Database N flows'!P499</f>
        <v>2022</v>
      </c>
      <c r="G498" s="40" t="str">
        <f>'2a. Database N flows'!R499</f>
        <v>text</v>
      </c>
      <c r="H498" s="40" t="str">
        <f>'2a. Database N flows'!U499</f>
        <v>recycling</v>
      </c>
      <c r="I498" s="40" t="str">
        <f>'2a. Database N flows'!T499</f>
        <v>Germany</v>
      </c>
      <c r="J498" s="40" t="str">
        <f t="shared" si="11"/>
        <v>PR.SO-EF.OE-Biofuels</v>
      </c>
    </row>
    <row r="499" spans="1:10" x14ac:dyDescent="0.25">
      <c r="A499" s="40" t="str">
        <f>'2a. Database N flows'!D500&amp;"."&amp;'2a. Database N flows'!E500</f>
        <v>PR.SO</v>
      </c>
      <c r="B499" s="40" t="str">
        <f>'2a. Database N flows'!G500&amp;"."&amp;'2a. Database N flows'!H500</f>
        <v>AG.SM</v>
      </c>
      <c r="C499" s="40" t="str">
        <f>'2a. Database N flows'!J500</f>
        <v>Compost for agriculture</v>
      </c>
      <c r="D499" s="40" t="str">
        <f>'2a. Database N flows'!M500</f>
        <v>Nmix</v>
      </c>
      <c r="E499" s="40">
        <f>'2a. Database N flows'!N500</f>
        <v>0.8</v>
      </c>
      <c r="F499" s="178">
        <f>'2a. Database N flows'!P500</f>
        <v>2022</v>
      </c>
      <c r="G499" s="40" t="str">
        <f>'2a. Database N flows'!R500</f>
        <v>text</v>
      </c>
      <c r="H499" s="40" t="str">
        <f>'2a. Database N flows'!U500</f>
        <v>recycling</v>
      </c>
      <c r="I499" s="40" t="str">
        <f>'2a. Database N flows'!T500</f>
        <v>Germany</v>
      </c>
      <c r="J499" s="40" t="str">
        <f t="shared" si="11"/>
        <v>PR.SO-AG.SM-Compost for agriculture</v>
      </c>
    </row>
    <row r="500" spans="1:10" x14ac:dyDescent="0.25">
      <c r="A500" s="40" t="str">
        <f>'2a. Database N flows'!D501&amp;"."&amp;'2a. Database N flows'!E501</f>
        <v>PR.SO</v>
      </c>
      <c r="B500" s="40" t="str">
        <f>'2a. Database N flows'!G501&amp;"."&amp;'2a. Database N flows'!H501</f>
        <v>PR.WW</v>
      </c>
      <c r="C500" s="40" t="str">
        <f>'2a. Database N flows'!J501</f>
        <v>Wastewater from landfills</v>
      </c>
      <c r="D500" s="40" t="str">
        <f>'2a. Database N flows'!M501</f>
        <v>Nmix</v>
      </c>
      <c r="E500" s="40">
        <f>'2a. Database N flows'!N501</f>
        <v>0.8</v>
      </c>
      <c r="F500" s="178">
        <f>'2a. Database N flows'!P501</f>
        <v>2022</v>
      </c>
      <c r="G500" s="40" t="str">
        <f>'2a. Database N flows'!R501</f>
        <v>text</v>
      </c>
      <c r="H500" s="40" t="str">
        <f>'2a. Database N flows'!U501</f>
        <v>N wasted</v>
      </c>
      <c r="I500" s="40" t="str">
        <f>'2a. Database N flows'!T501</f>
        <v>Germany</v>
      </c>
      <c r="J500" s="40" t="str">
        <f t="shared" si="11"/>
        <v>PR.SO-PR.WW-Wastewater from landfills</v>
      </c>
    </row>
    <row r="501" spans="1:10" x14ac:dyDescent="0.25">
      <c r="A501" s="40" t="str">
        <f>'2a. Database N flows'!D502&amp;"."&amp;'2a. Database N flows'!E502</f>
        <v>PR.SO</v>
      </c>
      <c r="B501" s="40" t="str">
        <f>'2a. Database N flows'!G502&amp;"."&amp;'2a. Database N flows'!H502</f>
        <v>PR.WW</v>
      </c>
      <c r="C501" s="40" t="str">
        <f>'2a. Database N flows'!J502</f>
        <v>Biofuels production wastewater</v>
      </c>
      <c r="D501" s="40" t="str">
        <f>'2a. Database N flows'!M502</f>
        <v>Nmix</v>
      </c>
      <c r="E501" s="40">
        <f>'2a. Database N flows'!N502</f>
        <v>0.8</v>
      </c>
      <c r="F501" s="178">
        <f>'2a. Database N flows'!P502</f>
        <v>2022</v>
      </c>
      <c r="G501" s="40" t="str">
        <f>'2a. Database N flows'!R502</f>
        <v>text</v>
      </c>
      <c r="H501" s="40" t="str">
        <f>'2a. Database N flows'!U502</f>
        <v>N wasted</v>
      </c>
      <c r="I501" s="40" t="str">
        <f>'2a. Database N flows'!T502</f>
        <v>Germany</v>
      </c>
      <c r="J501" s="40" t="str">
        <f t="shared" si="11"/>
        <v>PR.SO-PR.WW-Biofuels production wastewater</v>
      </c>
    </row>
    <row r="502" spans="1:10" x14ac:dyDescent="0.25">
      <c r="A502" s="40" t="str">
        <f>'2a. Database N flows'!D503&amp;"."&amp;'2a. Database N flows'!E503</f>
        <v>PR.SO</v>
      </c>
      <c r="B502" s="40" t="str">
        <f>'2a. Database N flows'!G503&amp;"."&amp;'2a. Database N flows'!H503</f>
        <v>HS.HS</v>
      </c>
      <c r="C502" s="40" t="str">
        <f>'2a. Database N flows'!J503</f>
        <v>Compost for private gardens</v>
      </c>
      <c r="D502" s="40" t="str">
        <f>'2a. Database N flows'!M503</f>
        <v>Nmix</v>
      </c>
      <c r="E502" s="40">
        <f>'2a. Database N flows'!N503</f>
        <v>0.8</v>
      </c>
      <c r="F502" s="178">
        <f>'2a. Database N flows'!P503</f>
        <v>2022</v>
      </c>
      <c r="G502" s="40" t="str">
        <f>'2a. Database N flows'!R503</f>
        <v>text</v>
      </c>
      <c r="H502" s="40" t="str">
        <f>'2a. Database N flows'!U503</f>
        <v>recycling</v>
      </c>
      <c r="I502" s="40" t="str">
        <f>'2a. Database N flows'!T503</f>
        <v>Germany</v>
      </c>
      <c r="J502" s="40" t="str">
        <f t="shared" si="11"/>
        <v>PR.SO-HS.HS-Compost for private gardens</v>
      </c>
    </row>
    <row r="503" spans="1:10" x14ac:dyDescent="0.25">
      <c r="A503" s="40" t="str">
        <f>'2a. Database N flows'!D504&amp;"."&amp;'2a. Database N flows'!E504</f>
        <v>PR.SO</v>
      </c>
      <c r="B503" s="40" t="str">
        <f>'2a. Database N flows'!G504&amp;"."&amp;'2a. Database N flows'!H504</f>
        <v>AT.AT</v>
      </c>
      <c r="C503" s="40" t="str">
        <f>'2a. Database N flows'!J504</f>
        <v>Emissions</v>
      </c>
      <c r="D503" s="40" t="str">
        <f>'2a. Database N flows'!M504</f>
        <v>NH3</v>
      </c>
      <c r="E503" s="40">
        <f>'2a. Database N flows'!N504</f>
        <v>0.8</v>
      </c>
      <c r="F503" s="178">
        <f>'2a. Database N flows'!P504</f>
        <v>2022</v>
      </c>
      <c r="G503" s="40" t="str">
        <f>'2a. Database N flows'!R504</f>
        <v>text</v>
      </c>
      <c r="H503" s="40" t="str">
        <f>'2a. Database N flows'!U504</f>
        <v>N wasted</v>
      </c>
      <c r="I503" s="40" t="str">
        <f>'2a. Database N flows'!T504</f>
        <v>Germany</v>
      </c>
      <c r="J503" s="40" t="str">
        <f t="shared" si="11"/>
        <v>PR.SO-AT.AT-Emissions</v>
      </c>
    </row>
    <row r="504" spans="1:10" x14ac:dyDescent="0.25">
      <c r="A504" s="40" t="str">
        <f>'2a. Database N flows'!D505&amp;"."&amp;'2a. Database N flows'!E505</f>
        <v>PR.SO</v>
      </c>
      <c r="B504" s="40" t="str">
        <f>'2a. Database N flows'!G505&amp;"."&amp;'2a. Database N flows'!H505</f>
        <v>AT.AT</v>
      </c>
      <c r="C504" s="40" t="str">
        <f>'2a. Database N flows'!J505</f>
        <v>Emissions</v>
      </c>
      <c r="D504" s="40" t="str">
        <f>'2a. Database N flows'!M505</f>
        <v>NOx</v>
      </c>
      <c r="E504" s="40">
        <f>'2a. Database N flows'!N505</f>
        <v>0.8</v>
      </c>
      <c r="F504" s="178">
        <f>'2a. Database N flows'!P505</f>
        <v>2022</v>
      </c>
      <c r="G504" s="40" t="str">
        <f>'2a. Database N flows'!R505</f>
        <v>text</v>
      </c>
      <c r="H504" s="40" t="str">
        <f>'2a. Database N flows'!U505</f>
        <v>N wasted</v>
      </c>
      <c r="I504" s="40" t="str">
        <f>'2a. Database N flows'!T505</f>
        <v>Germany</v>
      </c>
      <c r="J504" s="40" t="str">
        <f t="shared" si="11"/>
        <v>PR.SO-AT.AT-Emissions</v>
      </c>
    </row>
    <row r="505" spans="1:10" x14ac:dyDescent="0.25">
      <c r="A505" s="40" t="str">
        <f>'2a. Database N flows'!D506&amp;"."&amp;'2a. Database N flows'!E506</f>
        <v>PR.SO</v>
      </c>
      <c r="B505" s="40" t="str">
        <f>'2a. Database N flows'!G506&amp;"."&amp;'2a. Database N flows'!H506</f>
        <v>AT.AT</v>
      </c>
      <c r="C505" s="40" t="str">
        <f>'2a. Database N flows'!J506</f>
        <v>Emissions</v>
      </c>
      <c r="D505" s="40" t="str">
        <f>'2a. Database N flows'!M506</f>
        <v>N2O</v>
      </c>
      <c r="E505" s="40">
        <f>'2a. Database N flows'!N506</f>
        <v>0.8</v>
      </c>
      <c r="F505" s="178">
        <f>'2a. Database N flows'!P506</f>
        <v>2022</v>
      </c>
      <c r="G505" s="40" t="str">
        <f>'2a. Database N flows'!R506</f>
        <v>text</v>
      </c>
      <c r="H505" s="40" t="str">
        <f>'2a. Database N flows'!U506</f>
        <v>N wasted</v>
      </c>
      <c r="I505" s="40" t="str">
        <f>'2a. Database N flows'!T506</f>
        <v>Germany</v>
      </c>
      <c r="J505" s="40" t="str">
        <f t="shared" si="11"/>
        <v>PR.SO-AT.AT-Emissions</v>
      </c>
    </row>
    <row r="506" spans="1:10" x14ac:dyDescent="0.25">
      <c r="A506" s="40" t="str">
        <f>'2a. Database N flows'!D507&amp;"."&amp;'2a. Database N flows'!E507</f>
        <v>PR.SO</v>
      </c>
      <c r="B506" s="40" t="str">
        <f>'2a. Database N flows'!G507&amp;"."&amp;'2a. Database N flows'!H507</f>
        <v>HY.GW</v>
      </c>
      <c r="C506" s="40" t="str">
        <f>'2a. Database N flows'!J507</f>
        <v>Leaching</v>
      </c>
      <c r="D506" s="40" t="str">
        <f>'2a. Database N flows'!M507</f>
        <v>Nmix</v>
      </c>
      <c r="E506" s="40">
        <f>'2a. Database N flows'!N507</f>
        <v>0.8</v>
      </c>
      <c r="F506" s="178">
        <f>'2a. Database N flows'!P507</f>
        <v>2022</v>
      </c>
      <c r="G506" s="40" t="str">
        <f>'2a. Database N flows'!R507</f>
        <v>text</v>
      </c>
      <c r="H506" s="40" t="str">
        <f>'2a. Database N flows'!U507</f>
        <v>N wasted</v>
      </c>
      <c r="I506" s="40" t="str">
        <f>'2a. Database N flows'!T507</f>
        <v>Germany</v>
      </c>
      <c r="J506" s="40" t="str">
        <f t="shared" si="11"/>
        <v>PR.SO-HY.GW-Leaching</v>
      </c>
    </row>
    <row r="507" spans="1:10" x14ac:dyDescent="0.25">
      <c r="A507" s="40" t="str">
        <f>'2a. Database N flows'!D508&amp;"."&amp;'2a. Database N flows'!E508</f>
        <v>PR.SO</v>
      </c>
      <c r="B507" s="40" t="str">
        <f>'2a. Database N flows'!G508&amp;"."&amp;'2a. Database N flows'!H508</f>
        <v>RW.RW</v>
      </c>
      <c r="C507" s="40" t="str">
        <f>'2a. Database N flows'!J508</f>
        <v>Solid waste export</v>
      </c>
      <c r="D507" s="40" t="str">
        <f>'2a. Database N flows'!M508</f>
        <v>Nmix</v>
      </c>
      <c r="E507" s="40">
        <f>'2a. Database N flows'!N508</f>
        <v>0.8</v>
      </c>
      <c r="F507" s="178">
        <f>'2a. Database N flows'!P508</f>
        <v>2022</v>
      </c>
      <c r="G507" s="40" t="str">
        <f>'2a. Database N flows'!R508</f>
        <v>text</v>
      </c>
      <c r="H507" s="40" t="str">
        <f>'2a. Database N flows'!U508</f>
        <v>N wasted</v>
      </c>
      <c r="I507" s="40" t="str">
        <f>'2a. Database N flows'!T508</f>
        <v>Germany</v>
      </c>
      <c r="J507" s="40" t="str">
        <f t="shared" si="11"/>
        <v>PR.SO-RW.RW-Solid waste export</v>
      </c>
    </row>
    <row r="508" spans="1:10" x14ac:dyDescent="0.25">
      <c r="A508" s="40" t="str">
        <f>'2a. Database N flows'!D509&amp;"."&amp;'2a. Database N flows'!E509</f>
        <v>PR.WW</v>
      </c>
      <c r="B508" s="40" t="str">
        <f>'2a. Database N flows'!G509&amp;"."&amp;'2a. Database N flows'!H509</f>
        <v>AG.SM</v>
      </c>
      <c r="C508" s="40" t="str">
        <f>'2a. Database N flows'!J509</f>
        <v>Sewage sludge fertilizer</v>
      </c>
      <c r="D508" s="40" t="str">
        <f>'2a. Database N flows'!M509</f>
        <v>Nmix</v>
      </c>
      <c r="E508" s="40">
        <f>'2a. Database N flows'!N509</f>
        <v>0.8</v>
      </c>
      <c r="F508" s="178">
        <f>'2a. Database N flows'!P509</f>
        <v>2022</v>
      </c>
      <c r="G508" s="40" t="str">
        <f>'2a. Database N flows'!R509</f>
        <v>text</v>
      </c>
      <c r="H508" s="40" t="str">
        <f>'2a. Database N flows'!U509</f>
        <v>recycling</v>
      </c>
      <c r="I508" s="40" t="str">
        <f>'2a. Database N flows'!T509</f>
        <v>Germany</v>
      </c>
      <c r="J508" s="40" t="str">
        <f t="shared" si="11"/>
        <v>PR.WW-AG.SM-Sewage sludge fertilizer</v>
      </c>
    </row>
    <row r="509" spans="1:10" x14ac:dyDescent="0.25">
      <c r="A509" s="40" t="str">
        <f>'2a. Database N flows'!D510&amp;"."&amp;'2a. Database N flows'!E510</f>
        <v>PR.WW</v>
      </c>
      <c r="B509" s="40" t="str">
        <f>'2a. Database N flows'!G510&amp;"."&amp;'2a. Database N flows'!H510</f>
        <v>PR.SO</v>
      </c>
      <c r="C509" s="40" t="str">
        <f>'2a. Database N flows'!J510</f>
        <v>Sewage sludge incineration</v>
      </c>
      <c r="D509" s="40" t="str">
        <f>'2a. Database N flows'!M510</f>
        <v>Nmix</v>
      </c>
      <c r="E509" s="40">
        <f>'2a. Database N flows'!N510</f>
        <v>0.8</v>
      </c>
      <c r="F509" s="178">
        <f>'2a. Database N flows'!P510</f>
        <v>2022</v>
      </c>
      <c r="G509" s="40" t="str">
        <f>'2a. Database N flows'!R510</f>
        <v>text</v>
      </c>
      <c r="H509" s="40" t="str">
        <f>'2a. Database N flows'!U510</f>
        <v>N wasted</v>
      </c>
      <c r="I509" s="40" t="str">
        <f>'2a. Database N flows'!T510</f>
        <v>Germany</v>
      </c>
      <c r="J509" s="40" t="str">
        <f t="shared" si="11"/>
        <v>PR.WW-PR.SO-Sewage sludge incineration</v>
      </c>
    </row>
    <row r="510" spans="1:10" x14ac:dyDescent="0.25">
      <c r="A510" s="40" t="str">
        <f>'2a. Database N flows'!D511&amp;"."&amp;'2a. Database N flows'!E511</f>
        <v>PR.WW</v>
      </c>
      <c r="B510" s="40" t="str">
        <f>'2a. Database N flows'!G511&amp;"."&amp;'2a. Database N flows'!H511</f>
        <v>AT.AT</v>
      </c>
      <c r="C510" s="40" t="str">
        <f>'2a. Database N flows'!J511</f>
        <v>Emissions</v>
      </c>
      <c r="D510" s="40" t="str">
        <f>'2a. Database N flows'!M511</f>
        <v>NH3</v>
      </c>
      <c r="E510" s="40">
        <f>'2a. Database N flows'!N511</f>
        <v>0.8</v>
      </c>
      <c r="F510" s="178">
        <f>'2a. Database N flows'!P511</f>
        <v>2022</v>
      </c>
      <c r="G510" s="40" t="str">
        <f>'2a. Database N flows'!R511</f>
        <v>text</v>
      </c>
      <c r="H510" s="40" t="str">
        <f>'2a. Database N flows'!U511</f>
        <v>N wasted</v>
      </c>
      <c r="I510" s="40" t="str">
        <f>'2a. Database N flows'!T511</f>
        <v>Germany</v>
      </c>
      <c r="J510" s="40" t="str">
        <f t="shared" si="11"/>
        <v>PR.WW-AT.AT-Emissions</v>
      </c>
    </row>
    <row r="511" spans="1:10" x14ac:dyDescent="0.25">
      <c r="A511" s="40" t="str">
        <f>'2a. Database N flows'!D512&amp;"."&amp;'2a. Database N flows'!E512</f>
        <v>PR.WW</v>
      </c>
      <c r="B511" s="40" t="str">
        <f>'2a. Database N flows'!G512&amp;"."&amp;'2a. Database N flows'!H512</f>
        <v>AT.AT</v>
      </c>
      <c r="C511" s="40" t="str">
        <f>'2a. Database N flows'!J512</f>
        <v>Emissions</v>
      </c>
      <c r="D511" s="40" t="str">
        <f>'2a. Database N flows'!M512</f>
        <v>NOx</v>
      </c>
      <c r="E511" s="40">
        <f>'2a. Database N flows'!N512</f>
        <v>0.8</v>
      </c>
      <c r="F511" s="178">
        <f>'2a. Database N flows'!P512</f>
        <v>2022</v>
      </c>
      <c r="G511" s="40" t="str">
        <f>'2a. Database N flows'!R512</f>
        <v>text</v>
      </c>
      <c r="H511" s="40" t="str">
        <f>'2a. Database N flows'!U512</f>
        <v>N wasted</v>
      </c>
      <c r="I511" s="40" t="str">
        <f>'2a. Database N flows'!T512</f>
        <v>Germany</v>
      </c>
      <c r="J511" s="40" t="str">
        <f t="shared" si="11"/>
        <v>PR.WW-AT.AT-Emissions</v>
      </c>
    </row>
    <row r="512" spans="1:10" x14ac:dyDescent="0.25">
      <c r="A512" s="40" t="str">
        <f>'2a. Database N flows'!D513&amp;"."&amp;'2a. Database N flows'!E513</f>
        <v>PR.WW</v>
      </c>
      <c r="B512" s="40" t="str">
        <f>'2a. Database N flows'!G513&amp;"."&amp;'2a. Database N flows'!H513</f>
        <v>AT.AT</v>
      </c>
      <c r="C512" s="40" t="str">
        <f>'2a. Database N flows'!J513</f>
        <v>Emissions</v>
      </c>
      <c r="D512" s="40" t="str">
        <f>'2a. Database N flows'!M513</f>
        <v>N2O</v>
      </c>
      <c r="E512" s="40">
        <f>'2a. Database N flows'!N513</f>
        <v>0.8</v>
      </c>
      <c r="F512" s="178">
        <f>'2a. Database N flows'!P513</f>
        <v>2022</v>
      </c>
      <c r="G512" s="40" t="str">
        <f>'2a. Database N flows'!R513</f>
        <v>text</v>
      </c>
      <c r="H512" s="40" t="str">
        <f>'2a. Database N flows'!U513</f>
        <v>N wasted</v>
      </c>
      <c r="I512" s="40" t="str">
        <f>'2a. Database N flows'!T513</f>
        <v>Germany</v>
      </c>
      <c r="J512" s="40" t="str">
        <f t="shared" si="11"/>
        <v>PR.WW-AT.AT-Emissions</v>
      </c>
    </row>
    <row r="513" spans="1:10" x14ac:dyDescent="0.25">
      <c r="A513" s="40" t="str">
        <f>'2a. Database N flows'!D514&amp;"."&amp;'2a. Database N flows'!E514</f>
        <v>PR.WW</v>
      </c>
      <c r="B513" s="40" t="str">
        <f>'2a. Database N flows'!G514&amp;"."&amp;'2a. Database N flows'!H514</f>
        <v>AT.AT</v>
      </c>
      <c r="C513" s="40" t="str">
        <f>'2a. Database N flows'!J514</f>
        <v>Emissions</v>
      </c>
      <c r="D513" s="40" t="str">
        <f>'2a. Database N flows'!M514</f>
        <v>N2</v>
      </c>
      <c r="E513" s="40">
        <f>'2a. Database N flows'!N514</f>
        <v>0.8</v>
      </c>
      <c r="F513" s="178">
        <f>'2a. Database N flows'!P514</f>
        <v>2022</v>
      </c>
      <c r="G513" s="40" t="str">
        <f>'2a. Database N flows'!R514</f>
        <v>text</v>
      </c>
      <c r="H513" s="40" t="str">
        <f>'2a. Database N flows'!U514</f>
        <v>N wasted</v>
      </c>
      <c r="I513" s="40" t="str">
        <f>'2a. Database N flows'!T514</f>
        <v>Germany</v>
      </c>
      <c r="J513" s="40" t="str">
        <f t="shared" si="11"/>
        <v>PR.WW-AT.AT-Emissions</v>
      </c>
    </row>
    <row r="514" spans="1:10" x14ac:dyDescent="0.25">
      <c r="A514" s="40" t="str">
        <f>'2a. Database N flows'!D515&amp;"."&amp;'2a. Database N flows'!E515</f>
        <v>PR.WW</v>
      </c>
      <c r="B514" s="40" t="str">
        <f>'2a. Database N flows'!G515&amp;"."&amp;'2a. Database N flows'!H515</f>
        <v>HY.SW</v>
      </c>
      <c r="C514" s="40" t="str">
        <f>'2a. Database N flows'!J515</f>
        <v>Treated wastewater discharge</v>
      </c>
      <c r="D514" s="40" t="str">
        <f>'2a. Database N flows'!M515</f>
        <v>Nmix</v>
      </c>
      <c r="E514" s="40">
        <f>'2a. Database N flows'!N515</f>
        <v>0.8</v>
      </c>
      <c r="F514" s="178">
        <f>'2a. Database N flows'!P515</f>
        <v>2022</v>
      </c>
      <c r="G514" s="40" t="str">
        <f>'2a. Database N flows'!R515</f>
        <v>text</v>
      </c>
      <c r="H514" s="40" t="str">
        <f>'2a. Database N flows'!U515</f>
        <v>N wasted</v>
      </c>
      <c r="I514" s="40" t="str">
        <f>'2a. Database N flows'!T515</f>
        <v>Germany</v>
      </c>
      <c r="J514" s="40" t="str">
        <f t="shared" si="11"/>
        <v>PR.WW-HY.SW-Treated wastewater discharge</v>
      </c>
    </row>
    <row r="515" spans="1:10" x14ac:dyDescent="0.25">
      <c r="A515" s="40" t="str">
        <f>'2a. Database N flows'!D516&amp;"."&amp;'2a. Database N flows'!E516</f>
        <v>PR.WW</v>
      </c>
      <c r="B515" s="40" t="str">
        <f>'2a. Database N flows'!G516&amp;"."&amp;'2a. Database N flows'!H516</f>
        <v>HY.CW</v>
      </c>
      <c r="C515" s="40" t="str">
        <f>'2a. Database N flows'!J516</f>
        <v>Treated wastewater discharge</v>
      </c>
      <c r="D515" s="40" t="str">
        <f>'2a. Database N flows'!M516</f>
        <v>Nmix</v>
      </c>
      <c r="E515" s="40">
        <f>'2a. Database N flows'!N516</f>
        <v>0.8</v>
      </c>
      <c r="F515" s="178">
        <f>'2a. Database N flows'!P516</f>
        <v>2022</v>
      </c>
      <c r="G515" s="40" t="str">
        <f>'2a. Database N flows'!R516</f>
        <v>text</v>
      </c>
      <c r="H515" s="40" t="str">
        <f>'2a. Database N flows'!U516</f>
        <v>N wasted</v>
      </c>
      <c r="I515" s="40" t="str">
        <f>'2a. Database N flows'!T516</f>
        <v>Germany</v>
      </c>
      <c r="J515" s="40" t="str">
        <f t="shared" si="11"/>
        <v>PR.WW-HY.CW-Treated wastewater discharge</v>
      </c>
    </row>
    <row r="516" spans="1:10" x14ac:dyDescent="0.25">
      <c r="A516" s="40" t="str">
        <f>'2a. Database N flows'!D517&amp;"."&amp;'2a. Database N flows'!E517</f>
        <v>HS.HS</v>
      </c>
      <c r="B516" s="40" t="str">
        <f>'2a. Database N flows'!G517&amp;"."&amp;'2a. Database N flows'!H517</f>
        <v>MP.OP</v>
      </c>
      <c r="C516" s="40" t="str">
        <f>'2a. Database N flows'!J517</f>
        <v>Recycling</v>
      </c>
      <c r="D516" s="40" t="str">
        <f>'2a. Database N flows'!M517</f>
        <v>Nmix</v>
      </c>
      <c r="E516" s="40">
        <f>'2a. Database N flows'!N517</f>
        <v>0.8</v>
      </c>
      <c r="F516" s="178">
        <f>'2a. Database N flows'!P517</f>
        <v>2022</v>
      </c>
      <c r="G516" s="40" t="str">
        <f>'2a. Database N flows'!R517</f>
        <v>text</v>
      </c>
      <c r="H516" s="40" t="str">
        <f>'2a. Database N flows'!U517</f>
        <v>recycling</v>
      </c>
      <c r="I516" s="40" t="str">
        <f>'2a. Database N flows'!T517</f>
        <v>Germany</v>
      </c>
      <c r="J516" s="40" t="str">
        <f t="shared" si="11"/>
        <v>HS.HS-MP.OP-Recycling</v>
      </c>
    </row>
    <row r="517" spans="1:10" x14ac:dyDescent="0.25">
      <c r="A517" s="40" t="str">
        <f>'2a. Database N flows'!D518&amp;"."&amp;'2a. Database N flows'!E518</f>
        <v>HS.HS</v>
      </c>
      <c r="B517" s="40" t="str">
        <f>'2a. Database N flows'!G518&amp;"."&amp;'2a. Database N flows'!H518</f>
        <v>PR.SO</v>
      </c>
      <c r="C517" s="40" t="str">
        <f>'2a. Database N flows'!J518</f>
        <v>Organic waste biofuel substrate</v>
      </c>
      <c r="D517" s="40" t="str">
        <f>'2a. Database N flows'!M518</f>
        <v>Nmix</v>
      </c>
      <c r="E517" s="40">
        <f>'2a. Database N flows'!N518</f>
        <v>0.8</v>
      </c>
      <c r="F517" s="178">
        <f>'2a. Database N flows'!P518</f>
        <v>2022</v>
      </c>
      <c r="G517" s="40" t="str">
        <f>'2a. Database N flows'!R518</f>
        <v>text</v>
      </c>
      <c r="H517" s="40" t="str">
        <f>'2a. Database N flows'!U518</f>
        <v>recycling</v>
      </c>
      <c r="I517" s="40" t="str">
        <f>'2a. Database N flows'!T518</f>
        <v>Germany</v>
      </c>
      <c r="J517" s="40" t="str">
        <f t="shared" si="11"/>
        <v>HS.HS-PR.SO-Organic waste biofuel substrate</v>
      </c>
    </row>
    <row r="518" spans="1:10" x14ac:dyDescent="0.25">
      <c r="A518" s="40" t="str">
        <f>'2a. Database N flows'!D519&amp;"."&amp;'2a. Database N flows'!E519</f>
        <v>HS.HS</v>
      </c>
      <c r="B518" s="40" t="str">
        <f>'2a. Database N flows'!G519&amp;"."&amp;'2a. Database N flows'!H519</f>
        <v>PR.SO</v>
      </c>
      <c r="C518" s="40" t="str">
        <f>'2a. Database N flows'!J519</f>
        <v>Organic waste for composting</v>
      </c>
      <c r="D518" s="40" t="str">
        <f>'2a. Database N flows'!M519</f>
        <v>Nmix</v>
      </c>
      <c r="E518" s="40">
        <f>'2a. Database N flows'!N519</f>
        <v>0.8</v>
      </c>
      <c r="F518" s="178">
        <f>'2a. Database N flows'!P519</f>
        <v>2022</v>
      </c>
      <c r="G518" s="40" t="str">
        <f>'2a. Database N flows'!R519</f>
        <v>text</v>
      </c>
      <c r="H518" s="40" t="str">
        <f>'2a. Database N flows'!U519</f>
        <v>recycling</v>
      </c>
      <c r="I518" s="40" t="str">
        <f>'2a. Database N flows'!T519</f>
        <v>Germany</v>
      </c>
      <c r="J518" s="40" t="str">
        <f t="shared" si="11"/>
        <v>HS.HS-PR.SO-Organic waste for composting</v>
      </c>
    </row>
    <row r="519" spans="1:10" x14ac:dyDescent="0.25">
      <c r="A519" s="40" t="str">
        <f>'2a. Database N flows'!D520&amp;"."&amp;'2a. Database N flows'!E520</f>
        <v>HS.HS</v>
      </c>
      <c r="B519" s="40" t="str">
        <f>'2a. Database N flows'!G520&amp;"."&amp;'2a. Database N flows'!H520</f>
        <v>PR.SO</v>
      </c>
      <c r="C519" s="40" t="str">
        <f>'2a. Database N flows'!J520</f>
        <v>Household waste</v>
      </c>
      <c r="D519" s="40" t="str">
        <f>'2a. Database N flows'!M520</f>
        <v>Nmix</v>
      </c>
      <c r="E519" s="40">
        <f>'2a. Database N flows'!N520</f>
        <v>0.8</v>
      </c>
      <c r="F519" s="178">
        <f>'2a. Database N flows'!P520</f>
        <v>2022</v>
      </c>
      <c r="G519" s="40" t="str">
        <f>'2a. Database N flows'!R520</f>
        <v>text</v>
      </c>
      <c r="H519" s="40" t="str">
        <f>'2a. Database N flows'!U520</f>
        <v>N wasted</v>
      </c>
      <c r="I519" s="40" t="str">
        <f>'2a. Database N flows'!T520</f>
        <v>Germany</v>
      </c>
      <c r="J519" s="40" t="str">
        <f t="shared" si="11"/>
        <v>HS.HS-PR.SO-Household waste</v>
      </c>
    </row>
    <row r="520" spans="1:10" x14ac:dyDescent="0.25">
      <c r="A520" s="40" t="str">
        <f>'2a. Database N flows'!D521&amp;"."&amp;'2a. Database N flows'!E521</f>
        <v>HS.HS</v>
      </c>
      <c r="B520" s="40" t="str">
        <f>'2a. Database N flows'!G521&amp;"."&amp;'2a. Database N flows'!H521</f>
        <v>PR.WW</v>
      </c>
      <c r="C520" s="40" t="str">
        <f>'2a. Database N flows'!J521</f>
        <v>Municipal wastewater</v>
      </c>
      <c r="D520" s="40" t="str">
        <f>'2a. Database N flows'!M521</f>
        <v>Nmix</v>
      </c>
      <c r="E520" s="40">
        <f>'2a. Database N flows'!N521</f>
        <v>0.8</v>
      </c>
      <c r="F520" s="178">
        <f>'2a. Database N flows'!P521</f>
        <v>2022</v>
      </c>
      <c r="G520" s="40" t="str">
        <f>'2a. Database N flows'!R521</f>
        <v>text</v>
      </c>
      <c r="H520" s="40" t="str">
        <f>'2a. Database N flows'!U521</f>
        <v>N wasted</v>
      </c>
      <c r="I520" s="40" t="str">
        <f>'2a. Database N flows'!T521</f>
        <v>Germany</v>
      </c>
      <c r="J520" s="40" t="str">
        <f t="shared" si="11"/>
        <v>HS.HS-PR.WW-Municipal wastewater</v>
      </c>
    </row>
    <row r="521" spans="1:10" x14ac:dyDescent="0.25">
      <c r="A521" s="40" t="str">
        <f>'2a. Database N flows'!D522&amp;"."&amp;'2a. Database N flows'!E522</f>
        <v>HS.HS</v>
      </c>
      <c r="B521" s="40" t="str">
        <f>'2a. Database N flows'!G522&amp;"."&amp;'2a. Database N flows'!H522</f>
        <v>AT.AT</v>
      </c>
      <c r="C521" s="40" t="str">
        <f>'2a. Database N flows'!J522</f>
        <v>Emissions</v>
      </c>
      <c r="D521" s="40" t="str">
        <f>'2a. Database N flows'!M522</f>
        <v>NH3</v>
      </c>
      <c r="E521" s="40">
        <f>'2a. Database N flows'!N522</f>
        <v>0.8</v>
      </c>
      <c r="F521" s="178">
        <f>'2a. Database N flows'!P522</f>
        <v>2022</v>
      </c>
      <c r="G521" s="40" t="str">
        <f>'2a. Database N flows'!R522</f>
        <v>text</v>
      </c>
      <c r="H521" s="40" t="str">
        <f>'2a. Database N flows'!U522</f>
        <v>N wasted</v>
      </c>
      <c r="I521" s="40" t="str">
        <f>'2a. Database N flows'!T522</f>
        <v>Germany</v>
      </c>
      <c r="J521" s="40" t="str">
        <f t="shared" si="11"/>
        <v>HS.HS-AT.AT-Emissions</v>
      </c>
    </row>
    <row r="522" spans="1:10" x14ac:dyDescent="0.25">
      <c r="A522" s="40" t="str">
        <f>'2a. Database N flows'!D523&amp;"."&amp;'2a. Database N flows'!E523</f>
        <v>HS.HS</v>
      </c>
      <c r="B522" s="40" t="str">
        <f>'2a. Database N flows'!G523&amp;"."&amp;'2a. Database N flows'!H523</f>
        <v>AT.AT</v>
      </c>
      <c r="C522" s="40" t="str">
        <f>'2a. Database N flows'!J523</f>
        <v>LUC emissions</v>
      </c>
      <c r="D522" s="40" t="str">
        <f>'2a. Database N flows'!M523</f>
        <v>NH3</v>
      </c>
      <c r="E522" s="40">
        <f>'2a. Database N flows'!N523</f>
        <v>0.8</v>
      </c>
      <c r="F522" s="178">
        <f>'2a. Database N flows'!P523</f>
        <v>2022</v>
      </c>
      <c r="G522" s="40" t="str">
        <f>'2a. Database N flows'!R523</f>
        <v>text</v>
      </c>
      <c r="H522" s="40" t="str">
        <f>'2a. Database N flows'!U523</f>
        <v>N wasted</v>
      </c>
      <c r="I522" s="40" t="str">
        <f>'2a. Database N flows'!T523</f>
        <v>Germany</v>
      </c>
      <c r="J522" s="40" t="str">
        <f t="shared" si="11"/>
        <v>HS.HS-AT.AT-LUC emissions</v>
      </c>
    </row>
    <row r="523" spans="1:10" x14ac:dyDescent="0.25">
      <c r="A523" s="40" t="str">
        <f>'2a. Database N flows'!D524&amp;"."&amp;'2a. Database N flows'!E524</f>
        <v>HS.HS</v>
      </c>
      <c r="B523" s="40" t="str">
        <f>'2a. Database N flows'!G524&amp;"."&amp;'2a. Database N flows'!H524</f>
        <v>AT.AT</v>
      </c>
      <c r="C523" s="40" t="str">
        <f>'2a. Database N flows'!J524</f>
        <v>LUC emissions</v>
      </c>
      <c r="D523" s="40" t="str">
        <f>'2a. Database N flows'!M524</f>
        <v>NOx</v>
      </c>
      <c r="E523" s="40">
        <f>'2a. Database N flows'!N524</f>
        <v>0.8</v>
      </c>
      <c r="F523" s="178">
        <f>'2a. Database N flows'!P524</f>
        <v>2022</v>
      </c>
      <c r="G523" s="40" t="str">
        <f>'2a. Database N flows'!R524</f>
        <v>text</v>
      </c>
      <c r="H523" s="40" t="str">
        <f>'2a. Database N flows'!U524</f>
        <v>N wasted</v>
      </c>
      <c r="I523" s="40" t="str">
        <f>'2a. Database N flows'!T524</f>
        <v>Germany</v>
      </c>
      <c r="J523" s="40" t="str">
        <f t="shared" si="11"/>
        <v>HS.HS-AT.AT-LUC emissions</v>
      </c>
    </row>
    <row r="524" spans="1:10" x14ac:dyDescent="0.25">
      <c r="A524" s="40" t="str">
        <f>'2a. Database N flows'!D525&amp;"."&amp;'2a. Database N flows'!E525</f>
        <v>HS.HS</v>
      </c>
      <c r="B524" s="40" t="str">
        <f>'2a. Database N flows'!G525&amp;"."&amp;'2a. Database N flows'!H525</f>
        <v>AT.AT</v>
      </c>
      <c r="C524" s="40" t="str">
        <f>'2a. Database N flows'!J525</f>
        <v>LUC emissions</v>
      </c>
      <c r="D524" s="40" t="str">
        <f>'2a. Database N flows'!M525</f>
        <v>N2O</v>
      </c>
      <c r="E524" s="40">
        <f>'2a. Database N flows'!N525</f>
        <v>0.8</v>
      </c>
      <c r="F524" s="178">
        <f>'2a. Database N flows'!P525</f>
        <v>2022</v>
      </c>
      <c r="G524" s="40" t="str">
        <f>'2a. Database N flows'!R525</f>
        <v>text</v>
      </c>
      <c r="H524" s="40" t="str">
        <f>'2a. Database N flows'!U525</f>
        <v>N wasted</v>
      </c>
      <c r="I524" s="40" t="str">
        <f>'2a. Database N flows'!T525</f>
        <v>Germany</v>
      </c>
      <c r="J524" s="40" t="str">
        <f t="shared" si="11"/>
        <v>HS.HS-AT.AT-LUC emissions</v>
      </c>
    </row>
    <row r="525" spans="1:10" x14ac:dyDescent="0.25">
      <c r="A525" s="40" t="str">
        <f>'2a. Database N flows'!D526&amp;"."&amp;'2a. Database N flows'!E526</f>
        <v>HS.HS</v>
      </c>
      <c r="B525" s="40" t="str">
        <f>'2a. Database N flows'!G526&amp;"."&amp;'2a. Database N flows'!H526</f>
        <v>HY.GW</v>
      </c>
      <c r="C525" s="40" t="str">
        <f>'2a. Database N flows'!J526</f>
        <v>Untreated wastewater</v>
      </c>
      <c r="D525" s="40" t="str">
        <f>'2a. Database N flows'!M526</f>
        <v>Nmix</v>
      </c>
      <c r="E525" s="40">
        <f>'2a. Database N flows'!N526</f>
        <v>0.8</v>
      </c>
      <c r="F525" s="178">
        <f>'2a. Database N flows'!P526</f>
        <v>2022</v>
      </c>
      <c r="G525" s="40" t="str">
        <f>'2a. Database N flows'!R526</f>
        <v>text</v>
      </c>
      <c r="H525" s="40" t="str">
        <f>'2a. Database N flows'!U526</f>
        <v>N wasted</v>
      </c>
      <c r="I525" s="40" t="str">
        <f>'2a. Database N flows'!T526</f>
        <v>Germany</v>
      </c>
      <c r="J525" s="40" t="str">
        <f t="shared" si="11"/>
        <v>HS.HS-HY.GW-Untreated wastewater</v>
      </c>
    </row>
    <row r="526" spans="1:10" x14ac:dyDescent="0.25">
      <c r="A526" s="40" t="str">
        <f>'2a. Database N flows'!D527&amp;"."&amp;'2a. Database N flows'!E527</f>
        <v>HS.HS</v>
      </c>
      <c r="B526" s="40" t="str">
        <f>'2a. Database N flows'!G527&amp;"."&amp;'2a. Database N flows'!H527</f>
        <v>HY.SW</v>
      </c>
      <c r="C526" s="40" t="str">
        <f>'2a. Database N flows'!J527</f>
        <v>Untreated wastewater</v>
      </c>
      <c r="D526" s="40" t="str">
        <f>'2a. Database N flows'!M527</f>
        <v>Nmix</v>
      </c>
      <c r="E526" s="40">
        <f>'2a. Database N flows'!N527</f>
        <v>0.8</v>
      </c>
      <c r="F526" s="178">
        <f>'2a. Database N flows'!P527</f>
        <v>2022</v>
      </c>
      <c r="G526" s="40" t="str">
        <f>'2a. Database N flows'!R527</f>
        <v>text</v>
      </c>
      <c r="H526" s="40" t="str">
        <f>'2a. Database N flows'!U527</f>
        <v>N wasted</v>
      </c>
      <c r="I526" s="40" t="str">
        <f>'2a. Database N flows'!T527</f>
        <v>Germany</v>
      </c>
      <c r="J526" s="40" t="str">
        <f t="shared" si="11"/>
        <v>HS.HS-HY.SW-Untreated wastewater</v>
      </c>
    </row>
    <row r="527" spans="1:10" x14ac:dyDescent="0.25">
      <c r="A527" s="40" t="str">
        <f>'2a. Database N flows'!D528&amp;"."&amp;'2a. Database N flows'!E528</f>
        <v>HS.HS</v>
      </c>
      <c r="B527" s="40" t="str">
        <f>'2a. Database N flows'!G528&amp;"."&amp;'2a. Database N flows'!H528</f>
        <v>HY.CW</v>
      </c>
      <c r="C527" s="40" t="str">
        <f>'2a. Database N flows'!J528</f>
        <v>Untreated wastewater</v>
      </c>
      <c r="D527" s="40" t="str">
        <f>'2a. Database N flows'!M528</f>
        <v>Nmix</v>
      </c>
      <c r="E527" s="40">
        <f>'2a. Database N flows'!N528</f>
        <v>0.8</v>
      </c>
      <c r="F527" s="178">
        <f>'2a. Database N flows'!P528</f>
        <v>2022</v>
      </c>
      <c r="G527" s="40" t="str">
        <f>'2a. Database N flows'!R528</f>
        <v>text</v>
      </c>
      <c r="H527" s="40" t="str">
        <f>'2a. Database N flows'!U528</f>
        <v>N wasted</v>
      </c>
      <c r="I527" s="40" t="str">
        <f>'2a. Database N flows'!T528</f>
        <v>Germany</v>
      </c>
      <c r="J527" s="40" t="str">
        <f t="shared" si="11"/>
        <v>HS.HS-HY.CW-Untreated wastewater</v>
      </c>
    </row>
    <row r="528" spans="1:10" x14ac:dyDescent="0.25">
      <c r="A528" s="40" t="str">
        <f>'2a. Database N flows'!D529&amp;"."&amp;'2a. Database N flows'!E529</f>
        <v>AT.AT</v>
      </c>
      <c r="B528" s="40" t="str">
        <f>'2a. Database N flows'!G529&amp;"."&amp;'2a. Database N flows'!H529</f>
        <v>EF.IC</v>
      </c>
      <c r="C528" s="40" t="str">
        <f>'2a. Database N flows'!J529</f>
        <v>Combustion N2 fixation</v>
      </c>
      <c r="D528" s="40" t="str">
        <f>'2a. Database N flows'!M529</f>
        <v>N2</v>
      </c>
      <c r="E528" s="40">
        <f>'2a. Database N flows'!N529</f>
        <v>0.8</v>
      </c>
      <c r="F528" s="178">
        <f>'2a. Database N flows'!P529</f>
        <v>2022</v>
      </c>
      <c r="G528" s="40" t="str">
        <f>'2a. Database N flows'!R529</f>
        <v>text</v>
      </c>
      <c r="H528" s="40" t="str">
        <f>'2a. Database N flows'!U529</f>
        <v>-</v>
      </c>
      <c r="I528" s="40" t="str">
        <f>'2a. Database N flows'!T529</f>
        <v>Germany</v>
      </c>
      <c r="J528" s="40" t="str">
        <f t="shared" si="11"/>
        <v>AT.AT-EF.IC-Combustion N2 fixation</v>
      </c>
    </row>
    <row r="529" spans="1:10" x14ac:dyDescent="0.25">
      <c r="A529" s="40" t="str">
        <f>'2a. Database N flows'!D530&amp;"."&amp;'2a. Database N flows'!E530</f>
        <v>AT.AT</v>
      </c>
      <c r="B529" s="40" t="str">
        <f>'2a. Database N flows'!G530&amp;"."&amp;'2a. Database N flows'!H530</f>
        <v>EF.OE</v>
      </c>
      <c r="C529" s="40" t="str">
        <f>'2a. Database N flows'!J530</f>
        <v>Combustion N2 fixation</v>
      </c>
      <c r="D529" s="40" t="str">
        <f>'2a. Database N flows'!M530</f>
        <v>N2</v>
      </c>
      <c r="E529" s="40">
        <f>'2a. Database N flows'!N530</f>
        <v>0.8</v>
      </c>
      <c r="F529" s="178">
        <f>'2a. Database N flows'!P530</f>
        <v>2022</v>
      </c>
      <c r="G529" s="40" t="str">
        <f>'2a. Database N flows'!R530</f>
        <v>text</v>
      </c>
      <c r="H529" s="40" t="str">
        <f>'2a. Database N flows'!U530</f>
        <v>-</v>
      </c>
      <c r="I529" s="40" t="str">
        <f>'2a. Database N flows'!T530</f>
        <v>Germany</v>
      </c>
      <c r="J529" s="40" t="str">
        <f t="shared" ref="J529:J592" si="12">A529&amp;"-"&amp;B529&amp;"-"&amp;C529</f>
        <v>AT.AT-EF.OE-Combustion N2 fixation</v>
      </c>
    </row>
    <row r="530" spans="1:10" x14ac:dyDescent="0.25">
      <c r="A530" s="40" t="str">
        <f>'2a. Database N flows'!D531&amp;"."&amp;'2a. Database N flows'!E531</f>
        <v>AT.AT</v>
      </c>
      <c r="B530" s="40" t="str">
        <f>'2a. Database N flows'!G531&amp;"."&amp;'2a. Database N flows'!H531</f>
        <v>EF.TR</v>
      </c>
      <c r="C530" s="40" t="str">
        <f>'2a. Database N flows'!J531</f>
        <v>Combustion N2 fixation</v>
      </c>
      <c r="D530" s="40" t="str">
        <f>'2a. Database N flows'!M531</f>
        <v>N2</v>
      </c>
      <c r="E530" s="40">
        <f>'2a. Database N flows'!N531</f>
        <v>0.8</v>
      </c>
      <c r="F530" s="178">
        <f>'2a. Database N flows'!P531</f>
        <v>2022</v>
      </c>
      <c r="G530" s="40" t="str">
        <f>'2a. Database N flows'!R531</f>
        <v>text</v>
      </c>
      <c r="H530" s="40" t="str">
        <f>'2a. Database N flows'!U531</f>
        <v>-</v>
      </c>
      <c r="I530" s="40" t="str">
        <f>'2a. Database N flows'!T531</f>
        <v>Germany</v>
      </c>
      <c r="J530" s="40" t="str">
        <f t="shared" si="12"/>
        <v>AT.AT-EF.TR-Combustion N2 fixation</v>
      </c>
    </row>
    <row r="531" spans="1:10" x14ac:dyDescent="0.25">
      <c r="A531" s="40" t="str">
        <f>'2a. Database N flows'!D532&amp;"."&amp;'2a. Database N flows'!E532</f>
        <v>AT.AT</v>
      </c>
      <c r="B531" s="40" t="str">
        <f>'2a. Database N flows'!G532&amp;"."&amp;'2a. Database N flows'!H532</f>
        <v>EF.EC</v>
      </c>
      <c r="C531" s="40" t="str">
        <f>'2a. Database N flows'!J532</f>
        <v>Combustion N2 fixation</v>
      </c>
      <c r="D531" s="40" t="str">
        <f>'2a. Database N flows'!M532</f>
        <v>N2</v>
      </c>
      <c r="E531" s="40">
        <f>'2a. Database N flows'!N532</f>
        <v>0.8</v>
      </c>
      <c r="F531" s="178">
        <f>'2a. Database N flows'!P532</f>
        <v>2022</v>
      </c>
      <c r="G531" s="40" t="str">
        <f>'2a. Database N flows'!R532</f>
        <v>text</v>
      </c>
      <c r="H531" s="40" t="str">
        <f>'2a. Database N flows'!U532</f>
        <v>-</v>
      </c>
      <c r="I531" s="40" t="str">
        <f>'2a. Database N flows'!T532</f>
        <v>Germany</v>
      </c>
      <c r="J531" s="40" t="str">
        <f t="shared" si="12"/>
        <v>AT.AT-EF.EC-Combustion N2 fixation</v>
      </c>
    </row>
    <row r="532" spans="1:10" x14ac:dyDescent="0.25">
      <c r="A532" s="40" t="str">
        <f>'2a. Database N flows'!D533&amp;"."&amp;'2a. Database N flows'!E533</f>
        <v>AT.AT</v>
      </c>
      <c r="B532" s="40" t="str">
        <f>'2a. Database N flows'!G533&amp;"."&amp;'2a. Database N flows'!H533</f>
        <v>MP.OP</v>
      </c>
      <c r="C532" s="40" t="str">
        <f>'2a. Database N flows'!J533</f>
        <v>Ammonia synthesis N2 fixation</v>
      </c>
      <c r="D532" s="40" t="str">
        <f>'2a. Database N flows'!M533</f>
        <v>N2</v>
      </c>
      <c r="E532" s="40">
        <f>'2a. Database N flows'!N533</f>
        <v>0.8</v>
      </c>
      <c r="F532" s="178">
        <f>'2a. Database N flows'!P533</f>
        <v>2022</v>
      </c>
      <c r="G532" s="40" t="str">
        <f>'2a. Database N flows'!R533</f>
        <v>text</v>
      </c>
      <c r="H532" s="40" t="str">
        <f>'2a. Database N flows'!U533</f>
        <v>-</v>
      </c>
      <c r="I532" s="40" t="str">
        <f>'2a. Database N flows'!T533</f>
        <v>Germany</v>
      </c>
      <c r="J532" s="40" t="str">
        <f t="shared" si="12"/>
        <v>AT.AT-MP.OP-Ammonia synthesis N2 fixation</v>
      </c>
    </row>
    <row r="533" spans="1:10" x14ac:dyDescent="0.25">
      <c r="A533" s="40" t="str">
        <f>'2a. Database N flows'!D534&amp;"."&amp;'2a. Database N flows'!E534</f>
        <v>AT.AT</v>
      </c>
      <c r="B533" s="40" t="str">
        <f>'2a. Database N flows'!G534&amp;"."&amp;'2a. Database N flows'!H534</f>
        <v>AG.SM</v>
      </c>
      <c r="C533" s="40" t="str">
        <f>'2a. Database N flows'!J534</f>
        <v>Deposition</v>
      </c>
      <c r="D533" s="40" t="str">
        <f>'2a. Database N flows'!M534</f>
        <v>OXN</v>
      </c>
      <c r="E533" s="40">
        <f>'2a. Database N flows'!N534</f>
        <v>0.8</v>
      </c>
      <c r="F533" s="178">
        <f>'2a. Database N flows'!P534</f>
        <v>2022</v>
      </c>
      <c r="G533" s="40" t="str">
        <f>'2a. Database N flows'!R534</f>
        <v>text</v>
      </c>
      <c r="H533" s="40" t="str">
        <f>'2a. Database N flows'!U534</f>
        <v>-</v>
      </c>
      <c r="I533" s="40" t="str">
        <f>'2a. Database N flows'!T534</f>
        <v>Germany</v>
      </c>
      <c r="J533" s="40" t="str">
        <f t="shared" si="12"/>
        <v>AT.AT-AG.SM-Deposition</v>
      </c>
    </row>
    <row r="534" spans="1:10" x14ac:dyDescent="0.25">
      <c r="A534" s="40" t="str">
        <f>'2a. Database N flows'!D535&amp;"."&amp;'2a. Database N flows'!E535</f>
        <v>AT.AT</v>
      </c>
      <c r="B534" s="40" t="str">
        <f>'2a. Database N flows'!G535&amp;"."&amp;'2a. Database N flows'!H535</f>
        <v>AG.SM</v>
      </c>
      <c r="C534" s="40" t="str">
        <f>'2a. Database N flows'!J535</f>
        <v>Deposition</v>
      </c>
      <c r="D534" s="40" t="str">
        <f>'2a. Database N flows'!M535</f>
        <v>RDN</v>
      </c>
      <c r="E534" s="40">
        <f>'2a. Database N flows'!N535</f>
        <v>0.8</v>
      </c>
      <c r="F534" s="178">
        <f>'2a. Database N flows'!P535</f>
        <v>2022</v>
      </c>
      <c r="G534" s="40" t="str">
        <f>'2a. Database N flows'!R535</f>
        <v>text</v>
      </c>
      <c r="H534" s="40" t="str">
        <f>'2a. Database N flows'!U535</f>
        <v>-</v>
      </c>
      <c r="I534" s="40" t="str">
        <f>'2a. Database N flows'!T535</f>
        <v>Germany</v>
      </c>
      <c r="J534" s="40" t="str">
        <f t="shared" si="12"/>
        <v>AT.AT-AG.SM-Deposition</v>
      </c>
    </row>
    <row r="535" spans="1:10" x14ac:dyDescent="0.25">
      <c r="A535" s="40" t="str">
        <f>'2a. Database N flows'!D536&amp;"."&amp;'2a. Database N flows'!E536</f>
        <v>AT.AT</v>
      </c>
      <c r="B535" s="40" t="str">
        <f>'2a. Database N flows'!G536&amp;"."&amp;'2a. Database N flows'!H536</f>
        <v>AG.SM</v>
      </c>
      <c r="C535" s="40" t="str">
        <f>'2a. Database N flows'!J536</f>
        <v>Biological N2 fixation</v>
      </c>
      <c r="D535" s="40" t="str">
        <f>'2a. Database N flows'!M536</f>
        <v>N2</v>
      </c>
      <c r="E535" s="40">
        <f>'2a. Database N flows'!N536</f>
        <v>0.8</v>
      </c>
      <c r="F535" s="178">
        <f>'2a. Database N flows'!P536</f>
        <v>2022</v>
      </c>
      <c r="G535" s="40" t="str">
        <f>'2a. Database N flows'!R536</f>
        <v>text</v>
      </c>
      <c r="H535" s="40" t="str">
        <f>'2a. Database N flows'!U536</f>
        <v>-</v>
      </c>
      <c r="I535" s="40" t="str">
        <f>'2a. Database N flows'!T536</f>
        <v>Germany</v>
      </c>
      <c r="J535" s="40" t="str">
        <f t="shared" si="12"/>
        <v>AT.AT-AG.SM-Biological N2 fixation</v>
      </c>
    </row>
    <row r="536" spans="1:10" x14ac:dyDescent="0.25">
      <c r="A536" s="40" t="str">
        <f>'2a. Database N flows'!D537&amp;"."&amp;'2a. Database N flows'!E537</f>
        <v>AT.AT</v>
      </c>
      <c r="B536" s="40" t="str">
        <f>'2a. Database N flows'!G537&amp;"."&amp;'2a. Database N flows'!H537</f>
        <v>FS.FO</v>
      </c>
      <c r="C536" s="40" t="str">
        <f>'2a. Database N flows'!J537</f>
        <v>Deposition</v>
      </c>
      <c r="D536" s="40" t="str">
        <f>'2a. Database N flows'!M537</f>
        <v>OXN</v>
      </c>
      <c r="E536" s="40">
        <f>'2a. Database N flows'!N537</f>
        <v>0.8</v>
      </c>
      <c r="F536" s="178">
        <f>'2a. Database N flows'!P537</f>
        <v>2022</v>
      </c>
      <c r="G536" s="40" t="str">
        <f>'2a. Database N flows'!R537</f>
        <v>text</v>
      </c>
      <c r="H536" s="40" t="str">
        <f>'2a. Database N flows'!U537</f>
        <v>-</v>
      </c>
      <c r="I536" s="40" t="str">
        <f>'2a. Database N flows'!T537</f>
        <v>Germany</v>
      </c>
      <c r="J536" s="40" t="str">
        <f t="shared" si="12"/>
        <v>AT.AT-FS.FO-Deposition</v>
      </c>
    </row>
    <row r="537" spans="1:10" x14ac:dyDescent="0.25">
      <c r="A537" s="40" t="str">
        <f>'2a. Database N flows'!D538&amp;"."&amp;'2a. Database N flows'!E538</f>
        <v>AT.AT</v>
      </c>
      <c r="B537" s="40" t="str">
        <f>'2a. Database N flows'!G538&amp;"."&amp;'2a. Database N flows'!H538</f>
        <v>FS.FO</v>
      </c>
      <c r="C537" s="40" t="str">
        <f>'2a. Database N flows'!J538</f>
        <v>Deposition</v>
      </c>
      <c r="D537" s="40" t="str">
        <f>'2a. Database N flows'!M538</f>
        <v>RDN</v>
      </c>
      <c r="E537" s="40">
        <f>'2a. Database N flows'!N538</f>
        <v>0.8</v>
      </c>
      <c r="F537" s="178">
        <f>'2a. Database N flows'!P538</f>
        <v>2022</v>
      </c>
      <c r="G537" s="40" t="str">
        <f>'2a. Database N flows'!R538</f>
        <v>text</v>
      </c>
      <c r="H537" s="40" t="str">
        <f>'2a. Database N flows'!U538</f>
        <v>-</v>
      </c>
      <c r="I537" s="40" t="str">
        <f>'2a. Database N flows'!T538</f>
        <v>Germany</v>
      </c>
      <c r="J537" s="40" t="str">
        <f t="shared" si="12"/>
        <v>AT.AT-FS.FO-Deposition</v>
      </c>
    </row>
    <row r="538" spans="1:10" x14ac:dyDescent="0.25">
      <c r="A538" s="40" t="str">
        <f>'2a. Database N flows'!D539&amp;"."&amp;'2a. Database N flows'!E539</f>
        <v>AT.AT</v>
      </c>
      <c r="B538" s="40" t="str">
        <f>'2a. Database N flows'!G539&amp;"."&amp;'2a. Database N flows'!H539</f>
        <v>FS.FO</v>
      </c>
      <c r="C538" s="40" t="str">
        <f>'2a. Database N flows'!J539</f>
        <v>N2 fixation</v>
      </c>
      <c r="D538" s="40" t="str">
        <f>'2a. Database N flows'!M539</f>
        <v>N2</v>
      </c>
      <c r="E538" s="40">
        <f>'2a. Database N flows'!N539</f>
        <v>0.8</v>
      </c>
      <c r="F538" s="178">
        <f>'2a. Database N flows'!P539</f>
        <v>2022</v>
      </c>
      <c r="G538" s="40" t="str">
        <f>'2a. Database N flows'!R539</f>
        <v>text</v>
      </c>
      <c r="H538" s="40" t="str">
        <f>'2a. Database N flows'!U539</f>
        <v>-</v>
      </c>
      <c r="I538" s="40" t="str">
        <f>'2a. Database N flows'!T539</f>
        <v>Germany</v>
      </c>
      <c r="J538" s="40" t="str">
        <f t="shared" si="12"/>
        <v>AT.AT-FS.FO-N2 fixation</v>
      </c>
    </row>
    <row r="539" spans="1:10" x14ac:dyDescent="0.25">
      <c r="A539" s="40" t="str">
        <f>'2a. Database N flows'!D540&amp;"."&amp;'2a. Database N flows'!E540</f>
        <v>AT.AT</v>
      </c>
      <c r="B539" s="40" t="str">
        <f>'2a. Database N flows'!G540&amp;"."&amp;'2a. Database N flows'!H540</f>
        <v>FS.WL</v>
      </c>
      <c r="C539" s="40" t="str">
        <f>'2a. Database N flows'!J540</f>
        <v>Deposition</v>
      </c>
      <c r="D539" s="40" t="str">
        <f>'2a. Database N flows'!M540</f>
        <v>OXN</v>
      </c>
      <c r="E539" s="40">
        <f>'2a. Database N flows'!N540</f>
        <v>0.8</v>
      </c>
      <c r="F539" s="178">
        <f>'2a. Database N flows'!P540</f>
        <v>2022</v>
      </c>
      <c r="G539" s="40" t="str">
        <f>'2a. Database N flows'!R540</f>
        <v>text</v>
      </c>
      <c r="H539" s="40" t="str">
        <f>'2a. Database N flows'!U540</f>
        <v>-</v>
      </c>
      <c r="I539" s="40" t="str">
        <f>'2a. Database N flows'!T540</f>
        <v>Germany</v>
      </c>
      <c r="J539" s="40" t="str">
        <f t="shared" si="12"/>
        <v>AT.AT-FS.WL-Deposition</v>
      </c>
    </row>
    <row r="540" spans="1:10" x14ac:dyDescent="0.25">
      <c r="A540" s="40" t="str">
        <f>'2a. Database N flows'!D541&amp;"."&amp;'2a. Database N flows'!E541</f>
        <v>AT.AT</v>
      </c>
      <c r="B540" s="40" t="str">
        <f>'2a. Database N flows'!G541&amp;"."&amp;'2a. Database N flows'!H541</f>
        <v>FS.WL</v>
      </c>
      <c r="C540" s="40" t="str">
        <f>'2a. Database N flows'!J541</f>
        <v>Deposition</v>
      </c>
      <c r="D540" s="40" t="str">
        <f>'2a. Database N flows'!M541</f>
        <v>RDN</v>
      </c>
      <c r="E540" s="40">
        <f>'2a. Database N flows'!N541</f>
        <v>0.8</v>
      </c>
      <c r="F540" s="178">
        <f>'2a. Database N flows'!P541</f>
        <v>2022</v>
      </c>
      <c r="G540" s="40" t="str">
        <f>'2a. Database N flows'!R541</f>
        <v>text</v>
      </c>
      <c r="H540" s="40" t="str">
        <f>'2a. Database N flows'!U541</f>
        <v>-</v>
      </c>
      <c r="I540" s="40" t="str">
        <f>'2a. Database N flows'!T541</f>
        <v>Germany</v>
      </c>
      <c r="J540" s="40" t="str">
        <f t="shared" si="12"/>
        <v>AT.AT-FS.WL-Deposition</v>
      </c>
    </row>
    <row r="541" spans="1:10" x14ac:dyDescent="0.25">
      <c r="A541" s="40" t="str">
        <f>'2a. Database N flows'!D542&amp;"."&amp;'2a. Database N flows'!E542</f>
        <v>AT.AT</v>
      </c>
      <c r="B541" s="40" t="str">
        <f>'2a. Database N flows'!G542&amp;"."&amp;'2a. Database N flows'!H542</f>
        <v>FS.WL</v>
      </c>
      <c r="C541" s="40" t="str">
        <f>'2a. Database N flows'!J542</f>
        <v>N2 fixation</v>
      </c>
      <c r="D541" s="40" t="str">
        <f>'2a. Database N flows'!M542</f>
        <v>N2</v>
      </c>
      <c r="E541" s="40">
        <f>'2a. Database N flows'!N542</f>
        <v>0.8</v>
      </c>
      <c r="F541" s="178">
        <f>'2a. Database N flows'!P542</f>
        <v>2022</v>
      </c>
      <c r="G541" s="40" t="str">
        <f>'2a. Database N flows'!R542</f>
        <v>text</v>
      </c>
      <c r="H541" s="40" t="str">
        <f>'2a. Database N flows'!U542</f>
        <v>-</v>
      </c>
      <c r="I541" s="40" t="str">
        <f>'2a. Database N flows'!T542</f>
        <v>Germany</v>
      </c>
      <c r="J541" s="40" t="str">
        <f t="shared" si="12"/>
        <v>AT.AT-FS.WL-N2 fixation</v>
      </c>
    </row>
    <row r="542" spans="1:10" x14ac:dyDescent="0.25">
      <c r="A542" s="40" t="str">
        <f>'2a. Database N flows'!D543&amp;"."&amp;'2a. Database N flows'!E543</f>
        <v>AT.AT</v>
      </c>
      <c r="B542" s="40" t="str">
        <f>'2a. Database N flows'!G543&amp;"."&amp;'2a. Database N flows'!H543</f>
        <v>FS.OL</v>
      </c>
      <c r="C542" s="40" t="str">
        <f>'2a. Database N flows'!J543</f>
        <v>Deposition</v>
      </c>
      <c r="D542" s="40" t="str">
        <f>'2a. Database N flows'!M543</f>
        <v>OXN</v>
      </c>
      <c r="E542" s="40">
        <f>'2a. Database N flows'!N543</f>
        <v>0.8</v>
      </c>
      <c r="F542" s="178">
        <f>'2a. Database N flows'!P543</f>
        <v>2022</v>
      </c>
      <c r="G542" s="40" t="str">
        <f>'2a. Database N flows'!R543</f>
        <v>text</v>
      </c>
      <c r="H542" s="40" t="str">
        <f>'2a. Database N flows'!U543</f>
        <v>-</v>
      </c>
      <c r="I542" s="40" t="str">
        <f>'2a. Database N flows'!T543</f>
        <v>Germany</v>
      </c>
      <c r="J542" s="40" t="str">
        <f t="shared" si="12"/>
        <v>AT.AT-FS.OL-Deposition</v>
      </c>
    </row>
    <row r="543" spans="1:10" x14ac:dyDescent="0.25">
      <c r="A543" s="40" t="str">
        <f>'2a. Database N flows'!D544&amp;"."&amp;'2a. Database N flows'!E544</f>
        <v>AT.AT</v>
      </c>
      <c r="B543" s="40" t="str">
        <f>'2a. Database N flows'!G544&amp;"."&amp;'2a. Database N flows'!H544</f>
        <v>FS.OL</v>
      </c>
      <c r="C543" s="40" t="str">
        <f>'2a. Database N flows'!J544</f>
        <v>Deposition</v>
      </c>
      <c r="D543" s="40" t="str">
        <f>'2a. Database N flows'!M544</f>
        <v>RDN</v>
      </c>
      <c r="E543" s="40">
        <f>'2a. Database N flows'!N544</f>
        <v>0.8</v>
      </c>
      <c r="F543" s="178">
        <f>'2a. Database N flows'!P544</f>
        <v>2022</v>
      </c>
      <c r="G543" s="40" t="str">
        <f>'2a. Database N flows'!R544</f>
        <v>text</v>
      </c>
      <c r="H543" s="40" t="str">
        <f>'2a. Database N flows'!U544</f>
        <v>-</v>
      </c>
      <c r="I543" s="40" t="str">
        <f>'2a. Database N flows'!T544</f>
        <v>Germany</v>
      </c>
      <c r="J543" s="40" t="str">
        <f t="shared" si="12"/>
        <v>AT.AT-FS.OL-Deposition</v>
      </c>
    </row>
    <row r="544" spans="1:10" x14ac:dyDescent="0.25">
      <c r="A544" s="40" t="str">
        <f>'2a. Database N flows'!D545&amp;"."&amp;'2a. Database N flows'!E545</f>
        <v>AT.AT</v>
      </c>
      <c r="B544" s="40" t="str">
        <f>'2a. Database N flows'!G545&amp;"."&amp;'2a. Database N flows'!H545</f>
        <v>FS.OL</v>
      </c>
      <c r="C544" s="40" t="str">
        <f>'2a. Database N flows'!J545</f>
        <v>N2 fixation</v>
      </c>
      <c r="D544" s="40" t="str">
        <f>'2a. Database N flows'!M545</f>
        <v>N2</v>
      </c>
      <c r="E544" s="40">
        <f>'2a. Database N flows'!N545</f>
        <v>0.8</v>
      </c>
      <c r="F544" s="178">
        <f>'2a. Database N flows'!P545</f>
        <v>2022</v>
      </c>
      <c r="G544" s="40" t="str">
        <f>'2a. Database N flows'!R545</f>
        <v>text</v>
      </c>
      <c r="H544" s="40" t="str">
        <f>'2a. Database N flows'!U545</f>
        <v>-</v>
      </c>
      <c r="I544" s="40" t="str">
        <f>'2a. Database N flows'!T545</f>
        <v>Germany</v>
      </c>
      <c r="J544" s="40" t="str">
        <f t="shared" si="12"/>
        <v>AT.AT-FS.OL-N2 fixation</v>
      </c>
    </row>
    <row r="545" spans="1:10" x14ac:dyDescent="0.25">
      <c r="A545" s="40" t="str">
        <f>'2a. Database N flows'!D546&amp;"."&amp;'2a. Database N flows'!E546</f>
        <v>AT.AT</v>
      </c>
      <c r="B545" s="40" t="str">
        <f>'2a. Database N flows'!G546&amp;"."&amp;'2a. Database N flows'!H546</f>
        <v>HS.HS</v>
      </c>
      <c r="C545" s="40" t="str">
        <f>'2a. Database N flows'!J546</f>
        <v>Deposition</v>
      </c>
      <c r="D545" s="40" t="str">
        <f>'2a. Database N flows'!M546</f>
        <v>OXN</v>
      </c>
      <c r="E545" s="40">
        <f>'2a. Database N flows'!N546</f>
        <v>0.8</v>
      </c>
      <c r="F545" s="178">
        <f>'2a. Database N flows'!P546</f>
        <v>2022</v>
      </c>
      <c r="G545" s="40" t="str">
        <f>'2a. Database N flows'!R546</f>
        <v>text</v>
      </c>
      <c r="H545" s="40" t="str">
        <f>'2a. Database N flows'!U546</f>
        <v>-</v>
      </c>
      <c r="I545" s="40" t="str">
        <f>'2a. Database N flows'!T546</f>
        <v>Germany</v>
      </c>
      <c r="J545" s="40" t="str">
        <f t="shared" si="12"/>
        <v>AT.AT-HS.HS-Deposition</v>
      </c>
    </row>
    <row r="546" spans="1:10" x14ac:dyDescent="0.25">
      <c r="A546" s="40" t="str">
        <f>'2a. Database N flows'!D547&amp;"."&amp;'2a. Database N flows'!E547</f>
        <v>AT.AT</v>
      </c>
      <c r="B546" s="40" t="str">
        <f>'2a. Database N flows'!G547&amp;"."&amp;'2a. Database N flows'!H547</f>
        <v>HS.HS</v>
      </c>
      <c r="C546" s="40" t="str">
        <f>'2a. Database N flows'!J547</f>
        <v>Deposition</v>
      </c>
      <c r="D546" s="40" t="str">
        <f>'2a. Database N flows'!M547</f>
        <v>RDN</v>
      </c>
      <c r="E546" s="40">
        <f>'2a. Database N flows'!N547</f>
        <v>0.8</v>
      </c>
      <c r="F546" s="178">
        <f>'2a. Database N flows'!P547</f>
        <v>2022</v>
      </c>
      <c r="G546" s="40" t="str">
        <f>'2a. Database N flows'!R547</f>
        <v>text</v>
      </c>
      <c r="H546" s="40" t="str">
        <f>'2a. Database N flows'!U547</f>
        <v>-</v>
      </c>
      <c r="I546" s="40" t="str">
        <f>'2a. Database N flows'!T547</f>
        <v>Germany</v>
      </c>
      <c r="J546" s="40" t="str">
        <f t="shared" si="12"/>
        <v>AT.AT-HS.HS-Deposition</v>
      </c>
    </row>
    <row r="547" spans="1:10" x14ac:dyDescent="0.25">
      <c r="A547" s="40" t="str">
        <f>'2a. Database N flows'!D548&amp;"."&amp;'2a. Database N flows'!E548</f>
        <v>AT.AT</v>
      </c>
      <c r="B547" s="40" t="str">
        <f>'2a. Database N flows'!G548&amp;"."&amp;'2a. Database N flows'!H548</f>
        <v>HY.SW</v>
      </c>
      <c r="C547" s="40" t="str">
        <f>'2a. Database N flows'!J548</f>
        <v>Deposition</v>
      </c>
      <c r="D547" s="40" t="str">
        <f>'2a. Database N flows'!M548</f>
        <v>OXN</v>
      </c>
      <c r="E547" s="40">
        <f>'2a. Database N flows'!N548</f>
        <v>0.8</v>
      </c>
      <c r="F547" s="178">
        <f>'2a. Database N flows'!P548</f>
        <v>2022</v>
      </c>
      <c r="G547" s="40" t="str">
        <f>'2a. Database N flows'!R548</f>
        <v>text</v>
      </c>
      <c r="H547" s="40" t="str">
        <f>'2a. Database N flows'!U548</f>
        <v>-</v>
      </c>
      <c r="I547" s="40" t="str">
        <f>'2a. Database N flows'!T548</f>
        <v>Germany</v>
      </c>
      <c r="J547" s="40" t="str">
        <f t="shared" si="12"/>
        <v>AT.AT-HY.SW-Deposition</v>
      </c>
    </row>
    <row r="548" spans="1:10" x14ac:dyDescent="0.25">
      <c r="A548" s="40" t="str">
        <f>'2a. Database N flows'!D549&amp;"."&amp;'2a. Database N flows'!E549</f>
        <v>AT.AT</v>
      </c>
      <c r="B548" s="40" t="str">
        <f>'2a. Database N flows'!G549&amp;"."&amp;'2a. Database N flows'!H549</f>
        <v>HY.SW</v>
      </c>
      <c r="C548" s="40" t="str">
        <f>'2a. Database N flows'!J549</f>
        <v>Deposition</v>
      </c>
      <c r="D548" s="40" t="str">
        <f>'2a. Database N flows'!M549</f>
        <v>RDN</v>
      </c>
      <c r="E548" s="40">
        <f>'2a. Database N flows'!N549</f>
        <v>0.8</v>
      </c>
      <c r="F548" s="178">
        <f>'2a. Database N flows'!P549</f>
        <v>2022</v>
      </c>
      <c r="G548" s="40" t="str">
        <f>'2a. Database N flows'!R549</f>
        <v>text</v>
      </c>
      <c r="H548" s="40" t="str">
        <f>'2a. Database N flows'!U549</f>
        <v>-</v>
      </c>
      <c r="I548" s="40" t="str">
        <f>'2a. Database N flows'!T549</f>
        <v>Germany</v>
      </c>
      <c r="J548" s="40" t="str">
        <f t="shared" si="12"/>
        <v>AT.AT-HY.SW-Deposition</v>
      </c>
    </row>
    <row r="549" spans="1:10" x14ac:dyDescent="0.25">
      <c r="A549" s="40" t="str">
        <f>'2a. Database N flows'!D550&amp;"."&amp;'2a. Database N flows'!E550</f>
        <v>AT.AT</v>
      </c>
      <c r="B549" s="40" t="str">
        <f>'2a. Database N flows'!G550&amp;"."&amp;'2a. Database N flows'!H550</f>
        <v>HY.SW</v>
      </c>
      <c r="C549" s="40" t="str">
        <f>'2a. Database N flows'!J550</f>
        <v>N2 fixation</v>
      </c>
      <c r="D549" s="40" t="str">
        <f>'2a. Database N flows'!M550</f>
        <v>N2</v>
      </c>
      <c r="E549" s="40">
        <f>'2a. Database N flows'!N550</f>
        <v>0.8</v>
      </c>
      <c r="F549" s="178">
        <f>'2a. Database N flows'!P550</f>
        <v>2022</v>
      </c>
      <c r="G549" s="40" t="str">
        <f>'2a. Database N flows'!R550</f>
        <v>text</v>
      </c>
      <c r="H549" s="40" t="str">
        <f>'2a. Database N flows'!U550</f>
        <v>-</v>
      </c>
      <c r="I549" s="40" t="str">
        <f>'2a. Database N flows'!T550</f>
        <v>Germany</v>
      </c>
      <c r="J549" s="40" t="str">
        <f t="shared" si="12"/>
        <v>AT.AT-HY.SW-N2 fixation</v>
      </c>
    </row>
    <row r="550" spans="1:10" x14ac:dyDescent="0.25">
      <c r="A550" s="40" t="str">
        <f>'2a. Database N flows'!D551&amp;"."&amp;'2a. Database N flows'!E551</f>
        <v>AT.AT</v>
      </c>
      <c r="B550" s="40" t="str">
        <f>'2a. Database N flows'!G551&amp;"."&amp;'2a. Database N flows'!H551</f>
        <v>HY.CW</v>
      </c>
      <c r="C550" s="40" t="str">
        <f>'2a. Database N flows'!J551</f>
        <v>Deposition</v>
      </c>
      <c r="D550" s="40" t="str">
        <f>'2a. Database N flows'!M551</f>
        <v>OXN</v>
      </c>
      <c r="E550" s="40">
        <f>'2a. Database N flows'!N551</f>
        <v>0.8</v>
      </c>
      <c r="F550" s="178">
        <f>'2a. Database N flows'!P551</f>
        <v>2022</v>
      </c>
      <c r="G550" s="40" t="str">
        <f>'2a. Database N flows'!R551</f>
        <v>text</v>
      </c>
      <c r="H550" s="40" t="str">
        <f>'2a. Database N flows'!U551</f>
        <v>-</v>
      </c>
      <c r="I550" s="40" t="str">
        <f>'2a. Database N flows'!T551</f>
        <v>Germany</v>
      </c>
      <c r="J550" s="40" t="str">
        <f t="shared" si="12"/>
        <v>AT.AT-HY.CW-Deposition</v>
      </c>
    </row>
    <row r="551" spans="1:10" x14ac:dyDescent="0.25">
      <c r="A551" s="40" t="str">
        <f>'2a. Database N flows'!D552&amp;"."&amp;'2a. Database N flows'!E552</f>
        <v>AT.AT</v>
      </c>
      <c r="B551" s="40" t="str">
        <f>'2a. Database N flows'!G552&amp;"."&amp;'2a. Database N flows'!H552</f>
        <v>HY.CW</v>
      </c>
      <c r="C551" s="40" t="str">
        <f>'2a. Database N flows'!J552</f>
        <v>Deposition</v>
      </c>
      <c r="D551" s="40" t="str">
        <f>'2a. Database N flows'!M552</f>
        <v>RDN</v>
      </c>
      <c r="E551" s="40">
        <f>'2a. Database N flows'!N552</f>
        <v>0.8</v>
      </c>
      <c r="F551" s="178">
        <f>'2a. Database N flows'!P552</f>
        <v>2022</v>
      </c>
      <c r="G551" s="40" t="str">
        <f>'2a. Database N flows'!R552</f>
        <v>text</v>
      </c>
      <c r="H551" s="40" t="str">
        <f>'2a. Database N flows'!U552</f>
        <v>-</v>
      </c>
      <c r="I551" s="40" t="str">
        <f>'2a. Database N flows'!T552</f>
        <v>Germany</v>
      </c>
      <c r="J551" s="40" t="str">
        <f t="shared" si="12"/>
        <v>AT.AT-HY.CW-Deposition</v>
      </c>
    </row>
    <row r="552" spans="1:10" x14ac:dyDescent="0.25">
      <c r="A552" s="40" t="str">
        <f>'2a. Database N flows'!D553&amp;"."&amp;'2a. Database N flows'!E553</f>
        <v>AT.AT</v>
      </c>
      <c r="B552" s="40" t="str">
        <f>'2a. Database N flows'!G553&amp;"."&amp;'2a. Database N flows'!H553</f>
        <v>HY.CW</v>
      </c>
      <c r="C552" s="40" t="str">
        <f>'2a. Database N flows'!J553</f>
        <v>N2 fixation</v>
      </c>
      <c r="D552" s="40" t="str">
        <f>'2a. Database N flows'!M553</f>
        <v>N2</v>
      </c>
      <c r="E552" s="40">
        <f>'2a. Database N flows'!N553</f>
        <v>0.8</v>
      </c>
      <c r="F552" s="178">
        <f>'2a. Database N flows'!P553</f>
        <v>2022</v>
      </c>
      <c r="G552" s="40" t="str">
        <f>'2a. Database N flows'!R553</f>
        <v>text</v>
      </c>
      <c r="H552" s="40" t="str">
        <f>'2a. Database N flows'!U553</f>
        <v>-</v>
      </c>
      <c r="I552" s="40" t="str">
        <f>'2a. Database N flows'!T553</f>
        <v>Germany</v>
      </c>
      <c r="J552" s="40" t="str">
        <f t="shared" si="12"/>
        <v>AT.AT-HY.CW-N2 fixation</v>
      </c>
    </row>
    <row r="553" spans="1:10" x14ac:dyDescent="0.25">
      <c r="A553" s="40" t="str">
        <f>'2a. Database N flows'!D554&amp;"."&amp;'2a. Database N flows'!E554</f>
        <v>AT.AT</v>
      </c>
      <c r="B553" s="40" t="str">
        <f>'2a. Database N flows'!G554&amp;"."&amp;'2a. Database N flows'!H554</f>
        <v>RW.RW</v>
      </c>
      <c r="C553" s="40" t="str">
        <f>'2a. Database N flows'!J554</f>
        <v>Atmospheric outflow</v>
      </c>
      <c r="D553" s="40" t="str">
        <f>'2a. Database N flows'!M554</f>
        <v>RDN</v>
      </c>
      <c r="E553" s="40">
        <f>'2a. Database N flows'!N554</f>
        <v>0.8</v>
      </c>
      <c r="F553" s="178">
        <f>'2a. Database N flows'!P554</f>
        <v>2022</v>
      </c>
      <c r="G553" s="40" t="str">
        <f>'2a. Database N flows'!R554</f>
        <v>text</v>
      </c>
      <c r="H553" s="40" t="str">
        <f>'2a. Database N flows'!U554</f>
        <v>-</v>
      </c>
      <c r="I553" s="40" t="str">
        <f>'2a. Database N flows'!T554</f>
        <v>Germany</v>
      </c>
      <c r="J553" s="40" t="str">
        <f t="shared" si="12"/>
        <v>AT.AT-RW.RW-Atmospheric outflow</v>
      </c>
    </row>
    <row r="554" spans="1:10" x14ac:dyDescent="0.25">
      <c r="A554" s="40" t="str">
        <f>'2a. Database N flows'!D555&amp;"."&amp;'2a. Database N flows'!E555</f>
        <v>AT.AT</v>
      </c>
      <c r="B554" s="40" t="str">
        <f>'2a. Database N flows'!G555&amp;"."&amp;'2a. Database N flows'!H555</f>
        <v>RW.RW</v>
      </c>
      <c r="C554" s="40" t="str">
        <f>'2a. Database N flows'!J555</f>
        <v>Atmospheric outflow</v>
      </c>
      <c r="D554" s="40" t="str">
        <f>'2a. Database N flows'!M555</f>
        <v>OXN</v>
      </c>
      <c r="E554" s="40">
        <f>'2a. Database N flows'!N555</f>
        <v>0.8</v>
      </c>
      <c r="F554" s="178">
        <f>'2a. Database N flows'!P555</f>
        <v>2022</v>
      </c>
      <c r="G554" s="40" t="str">
        <f>'2a. Database N flows'!R555</f>
        <v>text</v>
      </c>
      <c r="H554" s="40" t="str">
        <f>'2a. Database N flows'!U555</f>
        <v>-</v>
      </c>
      <c r="I554" s="40" t="str">
        <f>'2a. Database N flows'!T555</f>
        <v>Germany</v>
      </c>
      <c r="J554" s="40" t="str">
        <f t="shared" si="12"/>
        <v>AT.AT-RW.RW-Atmospheric outflow</v>
      </c>
    </row>
    <row r="555" spans="1:10" x14ac:dyDescent="0.25">
      <c r="A555" s="40" t="str">
        <f>'2a. Database N flows'!D556&amp;"."&amp;'2a. Database N flows'!E556</f>
        <v>HY.GW</v>
      </c>
      <c r="B555" s="40" t="str">
        <f>'2a. Database N flows'!G556&amp;"."&amp;'2a. Database N flows'!H556</f>
        <v>AG.MM</v>
      </c>
      <c r="C555" s="40" t="str">
        <f>'2a. Database N flows'!J556</f>
        <v>Animal drinking water</v>
      </c>
      <c r="D555" s="40" t="str">
        <f>'2a. Database N flows'!M556</f>
        <v>Nmix</v>
      </c>
      <c r="E555" s="40">
        <f>'2a. Database N flows'!N556</f>
        <v>0.8</v>
      </c>
      <c r="F555" s="178">
        <f>'2a. Database N flows'!P556</f>
        <v>2022</v>
      </c>
      <c r="G555" s="40" t="str">
        <f>'2a. Database N flows'!R556</f>
        <v>text</v>
      </c>
      <c r="H555" s="40" t="str">
        <f>'2a. Database N flows'!U556</f>
        <v>useful output</v>
      </c>
      <c r="I555" s="40" t="str">
        <f>'2a. Database N flows'!T556</f>
        <v>Germany</v>
      </c>
      <c r="J555" s="40" t="str">
        <f t="shared" si="12"/>
        <v>HY.GW-AG.MM-Animal drinking water</v>
      </c>
    </row>
    <row r="556" spans="1:10" x14ac:dyDescent="0.25">
      <c r="A556" s="40" t="str">
        <f>'2a. Database N flows'!D557&amp;"."&amp;'2a. Database N flows'!E557</f>
        <v>HY.GW</v>
      </c>
      <c r="B556" s="40" t="str">
        <f>'2a. Database N flows'!G557&amp;"."&amp;'2a. Database N flows'!H557</f>
        <v>AG.SM</v>
      </c>
      <c r="C556" s="40" t="str">
        <f>'2a. Database N flows'!J557</f>
        <v>Irrigation</v>
      </c>
      <c r="D556" s="40" t="str">
        <f>'2a. Database N flows'!M557</f>
        <v>Nmix</v>
      </c>
      <c r="E556" s="40">
        <f>'2a. Database N flows'!N557</f>
        <v>0.8</v>
      </c>
      <c r="F556" s="178">
        <f>'2a. Database N flows'!P557</f>
        <v>2022</v>
      </c>
      <c r="G556" s="40" t="str">
        <f>'2a. Database N flows'!R557</f>
        <v>text</v>
      </c>
      <c r="H556" s="40" t="str">
        <f>'2a. Database N flows'!U557</f>
        <v>useful output</v>
      </c>
      <c r="I556" s="40" t="str">
        <f>'2a. Database N flows'!T557</f>
        <v>Germany</v>
      </c>
      <c r="J556" s="40" t="str">
        <f t="shared" si="12"/>
        <v>HY.GW-AG.SM-Irrigation</v>
      </c>
    </row>
    <row r="557" spans="1:10" x14ac:dyDescent="0.25">
      <c r="A557" s="40" t="str">
        <f>'2a. Database N flows'!D558&amp;"."&amp;'2a. Database N flows'!E558</f>
        <v>HY.GW</v>
      </c>
      <c r="B557" s="40" t="str">
        <f>'2a. Database N flows'!G558&amp;"."&amp;'2a. Database N flows'!H558</f>
        <v>HS.HS</v>
      </c>
      <c r="C557" s="40" t="str">
        <f>'2a. Database N flows'!J558</f>
        <v>Drinking water</v>
      </c>
      <c r="D557" s="40" t="str">
        <f>'2a. Database N flows'!M558</f>
        <v>Nmix</v>
      </c>
      <c r="E557" s="40">
        <f>'2a. Database N flows'!N558</f>
        <v>0.8</v>
      </c>
      <c r="F557" s="178">
        <f>'2a. Database N flows'!P558</f>
        <v>2022</v>
      </c>
      <c r="G557" s="40" t="str">
        <f>'2a. Database N flows'!R558</f>
        <v>text</v>
      </c>
      <c r="H557" s="40" t="str">
        <f>'2a. Database N flows'!U558</f>
        <v>useful output</v>
      </c>
      <c r="I557" s="40" t="str">
        <f>'2a. Database N flows'!T558</f>
        <v>Germany</v>
      </c>
      <c r="J557" s="40" t="str">
        <f t="shared" si="12"/>
        <v>HY.GW-HS.HS-Drinking water</v>
      </c>
    </row>
    <row r="558" spans="1:10" x14ac:dyDescent="0.25">
      <c r="A558" s="40" t="str">
        <f>'2a. Database N flows'!D559&amp;"."&amp;'2a. Database N flows'!E559</f>
        <v>HY.GW</v>
      </c>
      <c r="B558" s="40" t="str">
        <f>'2a. Database N flows'!G559&amp;"."&amp;'2a. Database N flows'!H559</f>
        <v>AT.AT</v>
      </c>
      <c r="C558" s="40" t="str">
        <f>'2a. Database N flows'!J559</f>
        <v>Emissions</v>
      </c>
      <c r="D558" s="40" t="str">
        <f>'2a. Database N flows'!M559</f>
        <v>N2</v>
      </c>
      <c r="E558" s="40">
        <f>'2a. Database N flows'!N559</f>
        <v>0.8</v>
      </c>
      <c r="F558" s="178">
        <f>'2a. Database N flows'!P559</f>
        <v>2022</v>
      </c>
      <c r="G558" s="40" t="str">
        <f>'2a. Database N flows'!R559</f>
        <v>text</v>
      </c>
      <c r="H558" s="40" t="str">
        <f>'2a. Database N flows'!U559</f>
        <v>N wasted</v>
      </c>
      <c r="I558" s="40" t="str">
        <f>'2a. Database N flows'!T559</f>
        <v>Germany</v>
      </c>
      <c r="J558" s="40" t="str">
        <f t="shared" si="12"/>
        <v>HY.GW-AT.AT-Emissions</v>
      </c>
    </row>
    <row r="559" spans="1:10" x14ac:dyDescent="0.25">
      <c r="A559" s="40" t="str">
        <f>'2a. Database N flows'!D560&amp;"."&amp;'2a. Database N flows'!E560</f>
        <v>HY.GW</v>
      </c>
      <c r="B559" s="40" t="str">
        <f>'2a. Database N flows'!G560&amp;"."&amp;'2a. Database N flows'!H560</f>
        <v>AT.AT</v>
      </c>
      <c r="C559" s="40" t="str">
        <f>'2a. Database N flows'!J560</f>
        <v>Emissions</v>
      </c>
      <c r="D559" s="40" t="str">
        <f>'2a. Database N flows'!M560</f>
        <v>N2O</v>
      </c>
      <c r="E559" s="40">
        <f>'2a. Database N flows'!N560</f>
        <v>0.8</v>
      </c>
      <c r="F559" s="178">
        <f>'2a. Database N flows'!P560</f>
        <v>2022</v>
      </c>
      <c r="G559" s="40" t="str">
        <f>'2a. Database N flows'!R560</f>
        <v>text</v>
      </c>
      <c r="H559" s="40" t="str">
        <f>'2a. Database N flows'!U560</f>
        <v>N wasted</v>
      </c>
      <c r="I559" s="40" t="str">
        <f>'2a. Database N flows'!T560</f>
        <v>Germany</v>
      </c>
      <c r="J559" s="40" t="str">
        <f t="shared" si="12"/>
        <v>HY.GW-AT.AT-Emissions</v>
      </c>
    </row>
    <row r="560" spans="1:10" x14ac:dyDescent="0.25">
      <c r="A560" s="40" t="str">
        <f>'2a. Database N flows'!D561&amp;"."&amp;'2a. Database N flows'!E561</f>
        <v>HY.GW</v>
      </c>
      <c r="B560" s="40" t="str">
        <f>'2a. Database N flows'!G561&amp;"."&amp;'2a. Database N flows'!H561</f>
        <v>AT.AT</v>
      </c>
      <c r="C560" s="40" t="str">
        <f>'2a. Database N flows'!J561</f>
        <v>Emissions</v>
      </c>
      <c r="D560" s="40" t="str">
        <f>'2a. Database N flows'!M561</f>
        <v>NOx</v>
      </c>
      <c r="E560" s="40">
        <f>'2a. Database N flows'!N561</f>
        <v>0.8</v>
      </c>
      <c r="F560" s="178">
        <f>'2a. Database N flows'!P561</f>
        <v>2022</v>
      </c>
      <c r="G560" s="40" t="str">
        <f>'2a. Database N flows'!R561</f>
        <v>text</v>
      </c>
      <c r="H560" s="40" t="str">
        <f>'2a. Database N flows'!U561</f>
        <v>N wasted</v>
      </c>
      <c r="I560" s="40" t="str">
        <f>'2a. Database N flows'!T561</f>
        <v>Germany</v>
      </c>
      <c r="J560" s="40" t="str">
        <f t="shared" si="12"/>
        <v>HY.GW-AT.AT-Emissions</v>
      </c>
    </row>
    <row r="561" spans="1:10" x14ac:dyDescent="0.25">
      <c r="A561" s="40" t="str">
        <f>'2a. Database N flows'!D562&amp;"."&amp;'2a. Database N flows'!E562</f>
        <v>HY.GW</v>
      </c>
      <c r="B561" s="40" t="str">
        <f>'2a. Database N flows'!G562&amp;"."&amp;'2a. Database N flows'!H562</f>
        <v>HY.CW</v>
      </c>
      <c r="C561" s="40" t="str">
        <f>'2a. Database N flows'!J562</f>
        <v>Inflow to coastal waters</v>
      </c>
      <c r="D561" s="40" t="str">
        <f>'2a. Database N flows'!M562</f>
        <v>Nmix</v>
      </c>
      <c r="E561" s="40">
        <f>'2a. Database N flows'!N562</f>
        <v>0.8</v>
      </c>
      <c r="F561" s="178">
        <f>'2a. Database N flows'!P562</f>
        <v>2022</v>
      </c>
      <c r="G561" s="40" t="str">
        <f>'2a. Database N flows'!R562</f>
        <v>text</v>
      </c>
      <c r="H561" s="40" t="str">
        <f>'2a. Database N flows'!U562</f>
        <v>-</v>
      </c>
      <c r="I561" s="40" t="str">
        <f>'2a. Database N flows'!T562</f>
        <v>Germany</v>
      </c>
      <c r="J561" s="40" t="str">
        <f t="shared" si="12"/>
        <v>HY.GW-HY.CW-Inflow to coastal waters</v>
      </c>
    </row>
    <row r="562" spans="1:10" x14ac:dyDescent="0.25">
      <c r="A562" s="40" t="str">
        <f>'2a. Database N flows'!D563&amp;"."&amp;'2a. Database N flows'!E563</f>
        <v>HY.GW</v>
      </c>
      <c r="B562" s="40" t="str">
        <f>'2a. Database N flows'!G563&amp;"."&amp;'2a. Database N flows'!H563</f>
        <v>HY.SW</v>
      </c>
      <c r="C562" s="40" t="str">
        <f>'2a. Database N flows'!J563</f>
        <v>Groundwater outflow</v>
      </c>
      <c r="D562" s="40" t="str">
        <f>'2a. Database N flows'!M563</f>
        <v>Nmix</v>
      </c>
      <c r="E562" s="40">
        <f>'2a. Database N flows'!N563</f>
        <v>0.8</v>
      </c>
      <c r="F562" s="178">
        <f>'2a. Database N flows'!P563</f>
        <v>2022</v>
      </c>
      <c r="G562" s="40" t="str">
        <f>'2a. Database N flows'!R563</f>
        <v>text</v>
      </c>
      <c r="H562" s="40" t="str">
        <f>'2a. Database N flows'!U563</f>
        <v>-</v>
      </c>
      <c r="I562" s="40" t="str">
        <f>'2a. Database N flows'!T563</f>
        <v>Germany</v>
      </c>
      <c r="J562" s="40" t="str">
        <f t="shared" si="12"/>
        <v>HY.GW-HY.SW-Groundwater outflow</v>
      </c>
    </row>
    <row r="563" spans="1:10" x14ac:dyDescent="0.25">
      <c r="A563" s="40" t="str">
        <f>'2a. Database N flows'!D564&amp;"."&amp;'2a. Database N flows'!E564</f>
        <v>HY.GW</v>
      </c>
      <c r="B563" s="40" t="str">
        <f>'2a. Database N flows'!G564&amp;"."&amp;'2a. Database N flows'!H564</f>
        <v>RW.RW</v>
      </c>
      <c r="C563" s="40" t="str">
        <f>'2a. Database N flows'!J564</f>
        <v>Export of groundwater</v>
      </c>
      <c r="D563" s="40" t="str">
        <f>'2a. Database N flows'!M564</f>
        <v>Nmix</v>
      </c>
      <c r="E563" s="40">
        <f>'2a. Database N flows'!N564</f>
        <v>0.8</v>
      </c>
      <c r="F563" s="178">
        <f>'2a. Database N flows'!P564</f>
        <v>2022</v>
      </c>
      <c r="G563" s="40" t="str">
        <f>'2a. Database N flows'!R564</f>
        <v>text</v>
      </c>
      <c r="H563" s="40" t="str">
        <f>'2a. Database N flows'!U564</f>
        <v>-</v>
      </c>
      <c r="I563" s="40" t="str">
        <f>'2a. Database N flows'!T564</f>
        <v>Germany</v>
      </c>
      <c r="J563" s="40" t="str">
        <f t="shared" si="12"/>
        <v>HY.GW-RW.RW-Export of groundwater</v>
      </c>
    </row>
    <row r="564" spans="1:10" x14ac:dyDescent="0.25">
      <c r="A564" s="40" t="str">
        <f>'2a. Database N flows'!D565&amp;"."&amp;'2a. Database N flows'!E565</f>
        <v>HY.SW</v>
      </c>
      <c r="B564" s="40" t="str">
        <f>'2a. Database N flows'!G565&amp;"."&amp;'2a. Database N flows'!H565</f>
        <v>MP.FP</v>
      </c>
      <c r="C564" s="40" t="str">
        <f>'2a. Database N flows'!J565</f>
        <v>Fish (wild catch)</v>
      </c>
      <c r="D564" s="40" t="str">
        <f>'2a. Database N flows'!M565</f>
        <v>Nmix</v>
      </c>
      <c r="E564" s="40">
        <f>'2a. Database N flows'!N565</f>
        <v>0.8</v>
      </c>
      <c r="F564" s="178">
        <f>'2a. Database N flows'!P565</f>
        <v>2022</v>
      </c>
      <c r="G564" s="40" t="str">
        <f>'2a. Database N flows'!R565</f>
        <v>text</v>
      </c>
      <c r="H564" s="40" t="str">
        <f>'2a. Database N flows'!U565</f>
        <v>useful output</v>
      </c>
      <c r="I564" s="40" t="str">
        <f>'2a. Database N flows'!T565</f>
        <v>Germany</v>
      </c>
      <c r="J564" s="40" t="str">
        <f t="shared" si="12"/>
        <v>HY.SW-MP.FP-Fish (wild catch)</v>
      </c>
    </row>
    <row r="565" spans="1:10" x14ac:dyDescent="0.25">
      <c r="A565" s="40" t="str">
        <f>'2a. Database N flows'!D566&amp;"."&amp;'2a. Database N flows'!E566</f>
        <v>HY.SW</v>
      </c>
      <c r="B565" s="40" t="str">
        <f>'2a. Database N flows'!G566&amp;"."&amp;'2a. Database N flows'!H566</f>
        <v>AG.BC</v>
      </c>
      <c r="C565" s="40" t="str">
        <f>'2a. Database N flows'!J566</f>
        <v>Biomass for energy production</v>
      </c>
      <c r="D565" s="40" t="str">
        <f>'2a. Database N flows'!M566</f>
        <v>Nmix</v>
      </c>
      <c r="E565" s="40">
        <f>'2a. Database N flows'!N566</f>
        <v>0.8</v>
      </c>
      <c r="F565" s="178">
        <f>'2a. Database N flows'!P566</f>
        <v>2022</v>
      </c>
      <c r="G565" s="40" t="str">
        <f>'2a. Database N flows'!R566</f>
        <v>text</v>
      </c>
      <c r="H565" s="40" t="str">
        <f>'2a. Database N flows'!U566</f>
        <v>useful output</v>
      </c>
      <c r="I565" s="40" t="str">
        <f>'2a. Database N flows'!T566</f>
        <v>Germany</v>
      </c>
      <c r="J565" s="40" t="str">
        <f t="shared" si="12"/>
        <v>HY.SW-AG.BC-Biomass for energy production</v>
      </c>
    </row>
    <row r="566" spans="1:10" x14ac:dyDescent="0.25">
      <c r="A566" s="40" t="str">
        <f>'2a. Database N flows'!D567&amp;"."&amp;'2a. Database N flows'!E567</f>
        <v>HY.SW</v>
      </c>
      <c r="B566" s="40" t="str">
        <f>'2a. Database N flows'!G567&amp;"."&amp;'2a. Database N flows'!H567</f>
        <v>AT.AT</v>
      </c>
      <c r="C566" s="40" t="str">
        <f>'2a. Database N flows'!J567</f>
        <v>Emissions</v>
      </c>
      <c r="D566" s="40" t="str">
        <f>'2a. Database N flows'!M567</f>
        <v>N2</v>
      </c>
      <c r="E566" s="40">
        <f>'2a. Database N flows'!N567</f>
        <v>0.8</v>
      </c>
      <c r="F566" s="178">
        <f>'2a. Database N flows'!P567</f>
        <v>2022</v>
      </c>
      <c r="G566" s="40" t="str">
        <f>'2a. Database N flows'!R567</f>
        <v>text</v>
      </c>
      <c r="H566" s="40" t="str">
        <f>'2a. Database N flows'!U567</f>
        <v>N wasted</v>
      </c>
      <c r="I566" s="40" t="str">
        <f>'2a. Database N flows'!T567</f>
        <v>Germany</v>
      </c>
      <c r="J566" s="40" t="str">
        <f t="shared" si="12"/>
        <v>HY.SW-AT.AT-Emissions</v>
      </c>
    </row>
    <row r="567" spans="1:10" x14ac:dyDescent="0.25">
      <c r="A567" s="40" t="str">
        <f>'2a. Database N flows'!D568&amp;"."&amp;'2a. Database N flows'!E568</f>
        <v>HY.SW</v>
      </c>
      <c r="B567" s="40" t="str">
        <f>'2a. Database N flows'!G568&amp;"."&amp;'2a. Database N flows'!H568</f>
        <v>AT.AT</v>
      </c>
      <c r="C567" s="40" t="str">
        <f>'2a. Database N flows'!J568</f>
        <v>Emissions</v>
      </c>
      <c r="D567" s="40" t="str">
        <f>'2a. Database N flows'!M568</f>
        <v>N2O</v>
      </c>
      <c r="E567" s="40">
        <f>'2a. Database N flows'!N568</f>
        <v>0.8</v>
      </c>
      <c r="F567" s="178">
        <f>'2a. Database N flows'!P568</f>
        <v>2022</v>
      </c>
      <c r="G567" s="40" t="str">
        <f>'2a. Database N flows'!R568</f>
        <v>text</v>
      </c>
      <c r="H567" s="40" t="str">
        <f>'2a. Database N flows'!U568</f>
        <v>N wasted</v>
      </c>
      <c r="I567" s="40" t="str">
        <f>'2a. Database N flows'!T568</f>
        <v>Germany</v>
      </c>
      <c r="J567" s="40" t="str">
        <f t="shared" si="12"/>
        <v>HY.SW-AT.AT-Emissions</v>
      </c>
    </row>
    <row r="568" spans="1:10" x14ac:dyDescent="0.25">
      <c r="A568" s="40" t="str">
        <f>'2a. Database N flows'!D569&amp;"."&amp;'2a. Database N flows'!E569</f>
        <v>HY.SW</v>
      </c>
      <c r="B568" s="40" t="str">
        <f>'2a. Database N flows'!G569&amp;"."&amp;'2a. Database N flows'!H569</f>
        <v>AT.AT</v>
      </c>
      <c r="C568" s="40" t="str">
        <f>'2a. Database N flows'!J569</f>
        <v>Emissions</v>
      </c>
      <c r="D568" s="40" t="str">
        <f>'2a. Database N flows'!M569</f>
        <v>NOx</v>
      </c>
      <c r="E568" s="40">
        <f>'2a. Database N flows'!N569</f>
        <v>0.8</v>
      </c>
      <c r="F568" s="178">
        <f>'2a. Database N flows'!P569</f>
        <v>2022</v>
      </c>
      <c r="G568" s="40" t="str">
        <f>'2a. Database N flows'!R569</f>
        <v>text</v>
      </c>
      <c r="H568" s="40" t="str">
        <f>'2a. Database N flows'!U569</f>
        <v>N wasted</v>
      </c>
      <c r="I568" s="40" t="str">
        <f>'2a. Database N flows'!T569</f>
        <v>Germany</v>
      </c>
      <c r="J568" s="40" t="str">
        <f t="shared" si="12"/>
        <v>HY.SW-AT.AT-Emissions</v>
      </c>
    </row>
    <row r="569" spans="1:10" x14ac:dyDescent="0.25">
      <c r="A569" s="40" t="str">
        <f>'2a. Database N flows'!D570&amp;"."&amp;'2a. Database N flows'!E570</f>
        <v>HY.SW</v>
      </c>
      <c r="B569" s="40" t="str">
        <f>'2a. Database N flows'!G570&amp;"."&amp;'2a. Database N flows'!H570</f>
        <v>HY.GW</v>
      </c>
      <c r="C569" s="40" t="str">
        <f>'2a. Database N flows'!J570</f>
        <v>Inflow to groundwater</v>
      </c>
      <c r="D569" s="40" t="str">
        <f>'2a. Database N flows'!M570</f>
        <v>Nmix</v>
      </c>
      <c r="E569" s="40">
        <f>'2a. Database N flows'!N570</f>
        <v>0.8</v>
      </c>
      <c r="F569" s="178">
        <f>'2a. Database N flows'!P570</f>
        <v>2022</v>
      </c>
      <c r="G569" s="40" t="str">
        <f>'2a. Database N flows'!R570</f>
        <v>text</v>
      </c>
      <c r="H569" s="40" t="str">
        <f>'2a. Database N flows'!U570</f>
        <v>-</v>
      </c>
      <c r="I569" s="40" t="str">
        <f>'2a. Database N flows'!T570</f>
        <v>Germany</v>
      </c>
      <c r="J569" s="40" t="str">
        <f t="shared" si="12"/>
        <v>HY.SW-HY.GW-Inflow to groundwater</v>
      </c>
    </row>
    <row r="570" spans="1:10" x14ac:dyDescent="0.25">
      <c r="A570" s="40" t="str">
        <f>'2a. Database N flows'!D571&amp;"."&amp;'2a. Database N flows'!E571</f>
        <v>HY.SW</v>
      </c>
      <c r="B570" s="40" t="str">
        <f>'2a. Database N flows'!G571&amp;"."&amp;'2a. Database N flows'!H571</f>
        <v>HY.CW</v>
      </c>
      <c r="C570" s="40" t="str">
        <f>'2a. Database N flows'!J571</f>
        <v>Inflow to coastal waters</v>
      </c>
      <c r="D570" s="40" t="str">
        <f>'2a. Database N flows'!M571</f>
        <v>Nmix</v>
      </c>
      <c r="E570" s="40">
        <f>'2a. Database N flows'!N571</f>
        <v>0.8</v>
      </c>
      <c r="F570" s="178">
        <f>'2a. Database N flows'!P571</f>
        <v>2022</v>
      </c>
      <c r="G570" s="40" t="str">
        <f>'2a. Database N flows'!R571</f>
        <v>text</v>
      </c>
      <c r="H570" s="40" t="str">
        <f>'2a. Database N flows'!U571</f>
        <v>-</v>
      </c>
      <c r="I570" s="40" t="str">
        <f>'2a. Database N flows'!T571</f>
        <v>Germany</v>
      </c>
      <c r="J570" s="40" t="str">
        <f t="shared" si="12"/>
        <v>HY.SW-HY.CW-Inflow to coastal waters</v>
      </c>
    </row>
    <row r="571" spans="1:10" x14ac:dyDescent="0.25">
      <c r="A571" s="40" t="str">
        <f>'2a. Database N flows'!D572&amp;"."&amp;'2a. Database N flows'!E572</f>
        <v>HY.SW</v>
      </c>
      <c r="B571" s="40" t="str">
        <f>'2a. Database N flows'!G572&amp;"."&amp;'2a. Database N flows'!H572</f>
        <v>RW.RW</v>
      </c>
      <c r="C571" s="40" t="str">
        <f>'2a. Database N flows'!J572</f>
        <v>Export of surface water</v>
      </c>
      <c r="D571" s="40" t="str">
        <f>'2a. Database N flows'!M572</f>
        <v>Nmix</v>
      </c>
      <c r="E571" s="40">
        <f>'2a. Database N flows'!N572</f>
        <v>0.8</v>
      </c>
      <c r="F571" s="178">
        <f>'2a. Database N flows'!P572</f>
        <v>2022</v>
      </c>
      <c r="G571" s="40" t="str">
        <f>'2a. Database N flows'!R572</f>
        <v>text</v>
      </c>
      <c r="H571" s="40" t="str">
        <f>'2a. Database N flows'!U572</f>
        <v>-</v>
      </c>
      <c r="I571" s="40" t="str">
        <f>'2a. Database N flows'!T572</f>
        <v>Germany</v>
      </c>
      <c r="J571" s="40" t="str">
        <f t="shared" si="12"/>
        <v>HY.SW-RW.RW-Export of surface water</v>
      </c>
    </row>
    <row r="572" spans="1:10" x14ac:dyDescent="0.25">
      <c r="A572" s="40" t="str">
        <f>'2a. Database N flows'!D573&amp;"."&amp;'2a. Database N flows'!E573</f>
        <v>HY.CW</v>
      </c>
      <c r="B572" s="40" t="str">
        <f>'2a. Database N flows'!G573&amp;"."&amp;'2a. Database N flows'!H573</f>
        <v>MP.FP</v>
      </c>
      <c r="C572" s="40" t="str">
        <f>'2a. Database N flows'!J573</f>
        <v>Shellfish</v>
      </c>
      <c r="D572" s="40" t="str">
        <f>'2a. Database N flows'!M573</f>
        <v>Nmix</v>
      </c>
      <c r="E572" s="40">
        <f>'2a. Database N flows'!N573</f>
        <v>0.8</v>
      </c>
      <c r="F572" s="178">
        <f>'2a. Database N flows'!P573</f>
        <v>2022</v>
      </c>
      <c r="G572" s="40" t="str">
        <f>'2a. Database N flows'!R573</f>
        <v>text</v>
      </c>
      <c r="H572" s="40" t="str">
        <f>'2a. Database N flows'!U573</f>
        <v>useful output</v>
      </c>
      <c r="I572" s="40" t="str">
        <f>'2a. Database N flows'!T573</f>
        <v>Germany</v>
      </c>
      <c r="J572" s="40" t="str">
        <f t="shared" si="12"/>
        <v>HY.CW-MP.FP-Shellfish</v>
      </c>
    </row>
    <row r="573" spans="1:10" x14ac:dyDescent="0.25">
      <c r="A573" s="40" t="str">
        <f>'2a. Database N flows'!D574&amp;"."&amp;'2a. Database N flows'!E574</f>
        <v>HY.CW</v>
      </c>
      <c r="B573" s="40" t="str">
        <f>'2a. Database N flows'!G574&amp;"."&amp;'2a. Database N flows'!H574</f>
        <v>AG.BC</v>
      </c>
      <c r="C573" s="40" t="str">
        <f>'2a. Database N flows'!J574</f>
        <v>Biomass for energy production</v>
      </c>
      <c r="D573" s="40" t="str">
        <f>'2a. Database N flows'!M574</f>
        <v>Nmix</v>
      </c>
      <c r="E573" s="40">
        <f>'2a. Database N flows'!N574</f>
        <v>0.8</v>
      </c>
      <c r="F573" s="178">
        <f>'2a. Database N flows'!P574</f>
        <v>2022</v>
      </c>
      <c r="G573" s="40" t="str">
        <f>'2a. Database N flows'!R574</f>
        <v>text</v>
      </c>
      <c r="H573" s="40" t="str">
        <f>'2a. Database N flows'!U574</f>
        <v>useful output</v>
      </c>
      <c r="I573" s="40" t="str">
        <f>'2a. Database N flows'!T574</f>
        <v>Germany</v>
      </c>
      <c r="J573" s="40" t="str">
        <f t="shared" si="12"/>
        <v>HY.CW-AG.BC-Biomass for energy production</v>
      </c>
    </row>
    <row r="574" spans="1:10" x14ac:dyDescent="0.25">
      <c r="A574" s="40" t="str">
        <f>'2a. Database N flows'!D575&amp;"."&amp;'2a. Database N flows'!E575</f>
        <v>HY.CW</v>
      </c>
      <c r="B574" s="40" t="str">
        <f>'2a. Database N flows'!G575&amp;"."&amp;'2a. Database N flows'!H575</f>
        <v>AT.AT</v>
      </c>
      <c r="C574" s="40" t="str">
        <f>'2a. Database N flows'!J575</f>
        <v>Emissions</v>
      </c>
      <c r="D574" s="40" t="str">
        <f>'2a. Database N flows'!M575</f>
        <v>N2</v>
      </c>
      <c r="E574" s="40">
        <f>'2a. Database N flows'!N575</f>
        <v>0.8</v>
      </c>
      <c r="F574" s="178">
        <f>'2a. Database N flows'!P575</f>
        <v>2022</v>
      </c>
      <c r="G574" s="40" t="str">
        <f>'2a. Database N flows'!R575</f>
        <v>text</v>
      </c>
      <c r="H574" s="40" t="str">
        <f>'2a. Database N flows'!U575</f>
        <v>N wasted</v>
      </c>
      <c r="I574" s="40" t="str">
        <f>'2a. Database N flows'!T575</f>
        <v>Germany</v>
      </c>
      <c r="J574" s="40" t="str">
        <f t="shared" si="12"/>
        <v>HY.CW-AT.AT-Emissions</v>
      </c>
    </row>
    <row r="575" spans="1:10" x14ac:dyDescent="0.25">
      <c r="A575" s="40" t="str">
        <f>'2a. Database N flows'!D576&amp;"."&amp;'2a. Database N flows'!E576</f>
        <v>HY.CW</v>
      </c>
      <c r="B575" s="40" t="str">
        <f>'2a. Database N flows'!G576&amp;"."&amp;'2a. Database N flows'!H576</f>
        <v>AT.AT</v>
      </c>
      <c r="C575" s="40" t="str">
        <f>'2a. Database N flows'!J576</f>
        <v>Emissions</v>
      </c>
      <c r="D575" s="40" t="str">
        <f>'2a. Database N flows'!M576</f>
        <v>N2O</v>
      </c>
      <c r="E575" s="40">
        <f>'2a. Database N flows'!N576</f>
        <v>0.8</v>
      </c>
      <c r="F575" s="178">
        <f>'2a. Database N flows'!P576</f>
        <v>2022</v>
      </c>
      <c r="G575" s="40" t="str">
        <f>'2a. Database N flows'!R576</f>
        <v>text</v>
      </c>
      <c r="H575" s="40" t="str">
        <f>'2a. Database N flows'!U576</f>
        <v>N wasted</v>
      </c>
      <c r="I575" s="40" t="str">
        <f>'2a. Database N flows'!T576</f>
        <v>Germany</v>
      </c>
      <c r="J575" s="40" t="str">
        <f t="shared" si="12"/>
        <v>HY.CW-AT.AT-Emissions</v>
      </c>
    </row>
    <row r="576" spans="1:10" x14ac:dyDescent="0.25">
      <c r="A576" s="40" t="str">
        <f>'2a. Database N flows'!D577&amp;"."&amp;'2a. Database N flows'!E577</f>
        <v>HY.CW</v>
      </c>
      <c r="B576" s="40" t="str">
        <f>'2a. Database N flows'!G577&amp;"."&amp;'2a. Database N flows'!H577</f>
        <v>AT.AT</v>
      </c>
      <c r="C576" s="40" t="str">
        <f>'2a. Database N flows'!J577</f>
        <v>Emissions</v>
      </c>
      <c r="D576" s="40" t="str">
        <f>'2a. Database N flows'!M577</f>
        <v>NOx</v>
      </c>
      <c r="E576" s="40">
        <f>'2a. Database N flows'!N577</f>
        <v>0.8</v>
      </c>
      <c r="F576" s="178">
        <f>'2a. Database N flows'!P577</f>
        <v>2022</v>
      </c>
      <c r="G576" s="40" t="str">
        <f>'2a. Database N flows'!R577</f>
        <v>text</v>
      </c>
      <c r="H576" s="40" t="str">
        <f>'2a. Database N flows'!U577</f>
        <v>N wasted</v>
      </c>
      <c r="I576" s="40" t="str">
        <f>'2a. Database N flows'!T577</f>
        <v>Germany</v>
      </c>
      <c r="J576" s="40" t="str">
        <f t="shared" si="12"/>
        <v>HY.CW-AT.AT-Emissions</v>
      </c>
    </row>
    <row r="577" spans="1:10" x14ac:dyDescent="0.25">
      <c r="A577" s="40" t="str">
        <f>'2a. Database N flows'!D578&amp;"."&amp;'2a. Database N flows'!E578</f>
        <v>HY.AC</v>
      </c>
      <c r="B577" s="40" t="str">
        <f>'2a. Database N flows'!G578&amp;"."&amp;'2a. Database N flows'!H578</f>
        <v>MP.FP</v>
      </c>
      <c r="C577" s="40" t="str">
        <f>'2a. Database N flows'!J578</f>
        <v>Coastal fish and seafood</v>
      </c>
      <c r="D577" s="40" t="str">
        <f>'2a. Database N flows'!M578</f>
        <v>Nmix</v>
      </c>
      <c r="E577" s="40">
        <f>'2a. Database N flows'!N578</f>
        <v>0.8</v>
      </c>
      <c r="F577" s="178">
        <f>'2a. Database N flows'!P578</f>
        <v>2022</v>
      </c>
      <c r="G577" s="40" t="str">
        <f>'2a. Database N flows'!R578</f>
        <v>text</v>
      </c>
      <c r="H577" s="40" t="str">
        <f>'2a. Database N flows'!U578</f>
        <v>useful output</v>
      </c>
      <c r="I577" s="40" t="str">
        <f>'2a. Database N flows'!T578</f>
        <v>Germany</v>
      </c>
      <c r="J577" s="40" t="str">
        <f t="shared" si="12"/>
        <v>HY.AC-MP.FP-Coastal fish and seafood</v>
      </c>
    </row>
    <row r="578" spans="1:10" x14ac:dyDescent="0.25">
      <c r="A578" s="40" t="str">
        <f>'2a. Database N flows'!D579&amp;"."&amp;'2a. Database N flows'!E579</f>
        <v>HY.AC</v>
      </c>
      <c r="B578" s="40" t="str">
        <f>'2a. Database N flows'!G579&amp;"."&amp;'2a. Database N flows'!H579</f>
        <v>MP.FP</v>
      </c>
      <c r="C578" s="40" t="str">
        <f>'2a. Database N flows'!J579</f>
        <v>Freshwater fish and seafood</v>
      </c>
      <c r="D578" s="40" t="str">
        <f>'2a. Database N flows'!M579</f>
        <v>Nmix</v>
      </c>
      <c r="E578" s="40">
        <f>'2a. Database N flows'!N579</f>
        <v>0.8</v>
      </c>
      <c r="F578" s="178">
        <f>'2a. Database N flows'!P579</f>
        <v>2022</v>
      </c>
      <c r="G578" s="40" t="str">
        <f>'2a. Database N flows'!R579</f>
        <v>text</v>
      </c>
      <c r="H578" s="40" t="str">
        <f>'2a. Database N flows'!U579</f>
        <v>useful output</v>
      </c>
      <c r="I578" s="40" t="str">
        <f>'2a. Database N flows'!T579</f>
        <v>Germany</v>
      </c>
      <c r="J578" s="40" t="str">
        <f t="shared" si="12"/>
        <v>HY.AC-MP.FP-Freshwater fish and seafood</v>
      </c>
    </row>
    <row r="579" spans="1:10" x14ac:dyDescent="0.25">
      <c r="A579" s="40" t="str">
        <f>'2a. Database N flows'!D580&amp;"."&amp;'2a. Database N flows'!E580</f>
        <v>HY.AC</v>
      </c>
      <c r="B579" s="40" t="str">
        <f>'2a. Database N flows'!G580&amp;"."&amp;'2a. Database N flows'!H580</f>
        <v>AT.AT</v>
      </c>
      <c r="C579" s="40" t="str">
        <f>'2a. Database N flows'!J580</f>
        <v>Emissions</v>
      </c>
      <c r="D579" s="40" t="str">
        <f>'2a. Database N flows'!M580</f>
        <v>NH3</v>
      </c>
      <c r="E579" s="40">
        <f>'2a. Database N flows'!N580</f>
        <v>0.8</v>
      </c>
      <c r="F579" s="178">
        <f>'2a. Database N flows'!P580</f>
        <v>2022</v>
      </c>
      <c r="G579" s="40" t="str">
        <f>'2a. Database N flows'!R580</f>
        <v>text</v>
      </c>
      <c r="H579" s="40" t="str">
        <f>'2a. Database N flows'!U580</f>
        <v>N wasted</v>
      </c>
      <c r="I579" s="40" t="str">
        <f>'2a. Database N flows'!T580</f>
        <v>Germany</v>
      </c>
      <c r="J579" s="40" t="str">
        <f t="shared" si="12"/>
        <v>HY.AC-AT.AT-Emissions</v>
      </c>
    </row>
    <row r="580" spans="1:10" x14ac:dyDescent="0.25">
      <c r="A580" s="40" t="str">
        <f>'2a. Database N flows'!D581&amp;"."&amp;'2a. Database N flows'!E581</f>
        <v>HY.AC</v>
      </c>
      <c r="B580" s="40" t="str">
        <f>'2a. Database N flows'!G581&amp;"."&amp;'2a. Database N flows'!H581</f>
        <v>HY.CW</v>
      </c>
      <c r="C580" s="40" t="str">
        <f>'2a. Database N flows'!J581</f>
        <v>Waste feed</v>
      </c>
      <c r="D580" s="40" t="str">
        <f>'2a. Database N flows'!M581</f>
        <v>Nmix</v>
      </c>
      <c r="E580" s="40">
        <f>'2a. Database N flows'!N581</f>
        <v>0.8</v>
      </c>
      <c r="F580" s="178">
        <f>'2a. Database N flows'!P581</f>
        <v>2022</v>
      </c>
      <c r="G580" s="40" t="str">
        <f>'2a. Database N flows'!R581</f>
        <v>text</v>
      </c>
      <c r="H580" s="40" t="str">
        <f>'2a. Database N flows'!U581</f>
        <v>N wasted</v>
      </c>
      <c r="I580" s="40" t="str">
        <f>'2a. Database N flows'!T581</f>
        <v>Germany</v>
      </c>
      <c r="J580" s="40" t="str">
        <f t="shared" si="12"/>
        <v>HY.AC-HY.CW-Waste feed</v>
      </c>
    </row>
    <row r="581" spans="1:10" x14ac:dyDescent="0.25">
      <c r="A581" s="40" t="str">
        <f>'2a. Database N flows'!D582&amp;"."&amp;'2a. Database N flows'!E582</f>
        <v>HY.AC</v>
      </c>
      <c r="B581" s="40" t="str">
        <f>'2a. Database N flows'!G582&amp;"."&amp;'2a. Database N flows'!H582</f>
        <v>HY.CW</v>
      </c>
      <c r="C581" s="40" t="str">
        <f>'2a. Database N flows'!J582</f>
        <v>Excretia</v>
      </c>
      <c r="D581" s="40" t="str">
        <f>'2a. Database N flows'!M582</f>
        <v>Nmix</v>
      </c>
      <c r="E581" s="40">
        <f>'2a. Database N flows'!N582</f>
        <v>0.8</v>
      </c>
      <c r="F581" s="178">
        <f>'2a. Database N flows'!P582</f>
        <v>2022</v>
      </c>
      <c r="G581" s="40" t="str">
        <f>'2a. Database N flows'!R582</f>
        <v>text</v>
      </c>
      <c r="H581" s="40" t="str">
        <f>'2a. Database N flows'!U582</f>
        <v>N wasted</v>
      </c>
      <c r="I581" s="40" t="str">
        <f>'2a. Database N flows'!T582</f>
        <v>Germany</v>
      </c>
      <c r="J581" s="40" t="str">
        <f t="shared" si="12"/>
        <v>HY.AC-HY.CW-Excretia</v>
      </c>
    </row>
    <row r="582" spans="1:10" x14ac:dyDescent="0.25">
      <c r="A582" s="40" t="str">
        <f>'2a. Database N flows'!D583&amp;"."&amp;'2a. Database N flows'!E583</f>
        <v>HY.AC</v>
      </c>
      <c r="B582" s="40" t="str">
        <f>'2a. Database N flows'!G583&amp;"."&amp;'2a. Database N flows'!H583</f>
        <v>HY.SW</v>
      </c>
      <c r="C582" s="40" t="str">
        <f>'2a. Database N flows'!J583</f>
        <v>Waste feed</v>
      </c>
      <c r="D582" s="40" t="str">
        <f>'2a. Database N flows'!M583</f>
        <v>Nmix</v>
      </c>
      <c r="E582" s="40">
        <f>'2a. Database N flows'!N583</f>
        <v>0.8</v>
      </c>
      <c r="F582" s="178">
        <f>'2a. Database N flows'!P583</f>
        <v>2022</v>
      </c>
      <c r="G582" s="40" t="str">
        <f>'2a. Database N flows'!R583</f>
        <v>text</v>
      </c>
      <c r="H582" s="40" t="str">
        <f>'2a. Database N flows'!U583</f>
        <v>N wasted</v>
      </c>
      <c r="I582" s="40" t="str">
        <f>'2a. Database N flows'!T583</f>
        <v>Germany</v>
      </c>
      <c r="J582" s="40" t="str">
        <f t="shared" si="12"/>
        <v>HY.AC-HY.SW-Waste feed</v>
      </c>
    </row>
    <row r="583" spans="1:10" x14ac:dyDescent="0.25">
      <c r="A583" s="40" t="str">
        <f>'2a. Database N flows'!D584&amp;"."&amp;'2a. Database N flows'!E584</f>
        <v>HY.AC</v>
      </c>
      <c r="B583" s="40" t="str">
        <f>'2a. Database N flows'!G584&amp;"."&amp;'2a. Database N flows'!H584</f>
        <v>HY.SW</v>
      </c>
      <c r="C583" s="40" t="str">
        <f>'2a. Database N flows'!J584</f>
        <v>Excretia</v>
      </c>
      <c r="D583" s="40" t="str">
        <f>'2a. Database N flows'!M584</f>
        <v>Nmix</v>
      </c>
      <c r="E583" s="40">
        <f>'2a. Database N flows'!N584</f>
        <v>0.8</v>
      </c>
      <c r="F583" s="178">
        <f>'2a. Database N flows'!P584</f>
        <v>2022</v>
      </c>
      <c r="G583" s="40" t="str">
        <f>'2a. Database N flows'!R584</f>
        <v>text</v>
      </c>
      <c r="H583" s="40" t="str">
        <f>'2a. Database N flows'!U584</f>
        <v>N wasted</v>
      </c>
      <c r="I583" s="40" t="str">
        <f>'2a. Database N flows'!T584</f>
        <v>Germany</v>
      </c>
      <c r="J583" s="40" t="str">
        <f t="shared" si="12"/>
        <v>HY.AC-HY.SW-Excretia</v>
      </c>
    </row>
    <row r="584" spans="1:10" x14ac:dyDescent="0.25">
      <c r="A584" s="40" t="str">
        <f>'2a. Database N flows'!D585&amp;"."&amp;'2a. Database N flows'!E585</f>
        <v>RW.RW</v>
      </c>
      <c r="B584" s="40" t="str">
        <f>'2a. Database N flows'!G585&amp;"."&amp;'2a. Database N flows'!H585</f>
        <v>EF.EC</v>
      </c>
      <c r="C584" s="40" t="str">
        <f>'2a. Database N flows'!J585</f>
        <v>Fuel import</v>
      </c>
      <c r="D584" s="40" t="str">
        <f>'2a. Database N flows'!M585</f>
        <v>Nmix</v>
      </c>
      <c r="E584" s="40">
        <f>'2a. Database N flows'!N585</f>
        <v>0.8</v>
      </c>
      <c r="F584" s="178">
        <f>'2a. Database N flows'!P585</f>
        <v>2022</v>
      </c>
      <c r="G584" s="40" t="str">
        <f>'2a. Database N flows'!R585</f>
        <v>text</v>
      </c>
      <c r="H584" s="40" t="str">
        <f>'2a. Database N flows'!U585</f>
        <v>import</v>
      </c>
      <c r="I584" s="40" t="str">
        <f>'2a. Database N flows'!T585</f>
        <v>Germany</v>
      </c>
      <c r="J584" s="40" t="str">
        <f t="shared" si="12"/>
        <v>RW.RW-EF.EC-Fuel import</v>
      </c>
    </row>
    <row r="585" spans="1:10" x14ac:dyDescent="0.25">
      <c r="A585" s="40" t="str">
        <f>'2a. Database N flows'!D586&amp;"."&amp;'2a. Database N flows'!E586</f>
        <v>RW.RW</v>
      </c>
      <c r="B585" s="40" t="str">
        <f>'2a. Database N flows'!G586&amp;"."&amp;'2a. Database N flows'!H586</f>
        <v>EF.TR</v>
      </c>
      <c r="C585" s="40" t="str">
        <f>'2a. Database N flows'!J586</f>
        <v>Import of transport fuel</v>
      </c>
      <c r="D585" s="40" t="str">
        <f>'2a. Database N flows'!M586</f>
        <v>Nmix</v>
      </c>
      <c r="E585" s="40">
        <f>'2a. Database N flows'!N586</f>
        <v>0.8</v>
      </c>
      <c r="F585" s="178">
        <f>'2a. Database N flows'!P586</f>
        <v>2022</v>
      </c>
      <c r="G585" s="40" t="str">
        <f>'2a. Database N flows'!R586</f>
        <v>text</v>
      </c>
      <c r="H585" s="40" t="str">
        <f>'2a. Database N flows'!U586</f>
        <v>import</v>
      </c>
      <c r="I585" s="40" t="str">
        <f>'2a. Database N flows'!T586</f>
        <v>Germany</v>
      </c>
      <c r="J585" s="40" t="str">
        <f t="shared" si="12"/>
        <v>RW.RW-EF.TR-Import of transport fuel</v>
      </c>
    </row>
    <row r="586" spans="1:10" x14ac:dyDescent="0.25">
      <c r="A586" s="40" t="str">
        <f>'2a. Database N flows'!D587&amp;"."&amp;'2a. Database N flows'!E587</f>
        <v>RW.RW</v>
      </c>
      <c r="B586" s="40" t="str">
        <f>'2a. Database N flows'!G587&amp;"."&amp;'2a. Database N flows'!H587</f>
        <v>MP.FP</v>
      </c>
      <c r="C586" s="40" t="str">
        <f>'2a. Database N flows'!J587</f>
        <v>Sea fish (landings)</v>
      </c>
      <c r="D586" s="40" t="str">
        <f>'2a. Database N flows'!M587</f>
        <v>Nmix</v>
      </c>
      <c r="E586" s="40">
        <f>'2a. Database N flows'!N587</f>
        <v>0.8</v>
      </c>
      <c r="F586" s="178">
        <f>'2a. Database N flows'!P587</f>
        <v>2022</v>
      </c>
      <c r="G586" s="40" t="str">
        <f>'2a. Database N flows'!R587</f>
        <v>text</v>
      </c>
      <c r="H586" s="40" t="str">
        <f>'2a. Database N flows'!U587</f>
        <v>import</v>
      </c>
      <c r="I586" s="40" t="str">
        <f>'2a. Database N flows'!T587</f>
        <v>Germany</v>
      </c>
      <c r="J586" s="40" t="str">
        <f t="shared" si="12"/>
        <v>RW.RW-MP.FP-Sea fish (landings)</v>
      </c>
    </row>
    <row r="587" spans="1:10" x14ac:dyDescent="0.25">
      <c r="A587" s="40" t="str">
        <f>'2a. Database N flows'!D588&amp;"."&amp;'2a. Database N flows'!E588</f>
        <v>RW.RW</v>
      </c>
      <c r="B587" s="40" t="str">
        <f>'2a. Database N flows'!G588&amp;"."&amp;'2a. Database N flows'!H588</f>
        <v>MP.FP</v>
      </c>
      <c r="C587" s="40" t="str">
        <f>'2a. Database N flows'!J588</f>
        <v>Food import</v>
      </c>
      <c r="D587" s="40" t="str">
        <f>'2a. Database N flows'!M588</f>
        <v>Nmix</v>
      </c>
      <c r="E587" s="40">
        <f>'2a. Database N flows'!N588</f>
        <v>0.8</v>
      </c>
      <c r="F587" s="178">
        <f>'2a. Database N flows'!P588</f>
        <v>2022</v>
      </c>
      <c r="G587" s="40" t="str">
        <f>'2a. Database N flows'!R588</f>
        <v>text</v>
      </c>
      <c r="H587" s="40" t="str">
        <f>'2a. Database N flows'!U588</f>
        <v>import</v>
      </c>
      <c r="I587" s="40" t="str">
        <f>'2a. Database N flows'!T588</f>
        <v>Germany</v>
      </c>
      <c r="J587" s="40" t="str">
        <f t="shared" si="12"/>
        <v>RW.RW-MP.FP-Food import</v>
      </c>
    </row>
    <row r="588" spans="1:10" x14ac:dyDescent="0.25">
      <c r="A588" s="40" t="str">
        <f>'2a. Database N flows'!D589&amp;"."&amp;'2a. Database N flows'!E589</f>
        <v>RW.RW</v>
      </c>
      <c r="B588" s="40" t="str">
        <f>'2a. Database N flows'!G589&amp;"."&amp;'2a. Database N flows'!H589</f>
        <v>MP.OP</v>
      </c>
      <c r="C588" s="40" t="str">
        <f>'2a. Database N flows'!J589</f>
        <v xml:space="preserve">Other goods import </v>
      </c>
      <c r="D588" s="40" t="str">
        <f>'2a. Database N flows'!M589</f>
        <v>Nmix</v>
      </c>
      <c r="E588" s="40">
        <f>'2a. Database N flows'!N589</f>
        <v>0.8</v>
      </c>
      <c r="F588" s="178">
        <f>'2a. Database N flows'!P589</f>
        <v>2022</v>
      </c>
      <c r="G588" s="40" t="str">
        <f>'2a. Database N flows'!R589</f>
        <v>text</v>
      </c>
      <c r="H588" s="40" t="str">
        <f>'2a. Database N flows'!U589</f>
        <v>import</v>
      </c>
      <c r="I588" s="40" t="str">
        <f>'2a. Database N flows'!T589</f>
        <v>Germany</v>
      </c>
      <c r="J588" s="40" t="str">
        <f t="shared" si="12"/>
        <v xml:space="preserve">RW.RW-MP.OP-Other goods import </v>
      </c>
    </row>
    <row r="589" spans="1:10" x14ac:dyDescent="0.25">
      <c r="A589" s="40" t="str">
        <f>'2a. Database N flows'!D590&amp;"."&amp;'2a. Database N flows'!E590</f>
        <v>RW.RW</v>
      </c>
      <c r="B589" s="40" t="str">
        <f>'2a. Database N flows'!G590&amp;"."&amp;'2a. Database N flows'!H590</f>
        <v>AG.MM</v>
      </c>
      <c r="C589" s="40" t="str">
        <f>'2a. Database N flows'!J590</f>
        <v>Animal feed import</v>
      </c>
      <c r="D589" s="40" t="str">
        <f>'2a. Database N flows'!M590</f>
        <v>Nmix</v>
      </c>
      <c r="E589" s="40">
        <f>'2a. Database N flows'!N590</f>
        <v>0.8</v>
      </c>
      <c r="F589" s="178">
        <f>'2a. Database N flows'!P590</f>
        <v>2022</v>
      </c>
      <c r="G589" s="40" t="str">
        <f>'2a. Database N flows'!R590</f>
        <v>text</v>
      </c>
      <c r="H589" s="40" t="str">
        <f>'2a. Database N flows'!U590</f>
        <v>import</v>
      </c>
      <c r="I589" s="40" t="str">
        <f>'2a. Database N flows'!T590</f>
        <v>Germany</v>
      </c>
      <c r="J589" s="40" t="str">
        <f t="shared" si="12"/>
        <v>RW.RW-AG.MM-Animal feed import</v>
      </c>
    </row>
    <row r="590" spans="1:10" x14ac:dyDescent="0.25">
      <c r="A590" s="40" t="str">
        <f>'2a. Database N flows'!D591&amp;"."&amp;'2a. Database N flows'!E591</f>
        <v>RW.RW</v>
      </c>
      <c r="B590" s="40" t="str">
        <f>'2a. Database N flows'!G591&amp;"."&amp;'2a. Database N flows'!H591</f>
        <v>AG.MM</v>
      </c>
      <c r="C590" s="40" t="str">
        <f>'2a. Database N flows'!J591</f>
        <v>Live animal import</v>
      </c>
      <c r="D590" s="40" t="str">
        <f>'2a. Database N flows'!M591</f>
        <v>Nmix</v>
      </c>
      <c r="E590" s="40">
        <f>'2a. Database N flows'!N591</f>
        <v>0.8</v>
      </c>
      <c r="F590" s="178">
        <f>'2a. Database N flows'!P591</f>
        <v>2022</v>
      </c>
      <c r="G590" s="40" t="str">
        <f>'2a. Database N flows'!R591</f>
        <v>text</v>
      </c>
      <c r="H590" s="40" t="str">
        <f>'2a. Database N flows'!U591</f>
        <v>import</v>
      </c>
      <c r="I590" s="40" t="str">
        <f>'2a. Database N flows'!T591</f>
        <v>Germany</v>
      </c>
      <c r="J590" s="40" t="str">
        <f t="shared" si="12"/>
        <v>RW.RW-AG.MM-Live animal import</v>
      </c>
    </row>
    <row r="591" spans="1:10" x14ac:dyDescent="0.25">
      <c r="A591" s="40" t="str">
        <f>'2a. Database N flows'!D592&amp;"."&amp;'2a. Database N flows'!E592</f>
        <v>RW.RW</v>
      </c>
      <c r="B591" s="40" t="str">
        <f>'2a. Database N flows'!G592&amp;"."&amp;'2a. Database N flows'!H592</f>
        <v>AG.SM</v>
      </c>
      <c r="C591" s="40" t="str">
        <f>'2a. Database N flows'!J592</f>
        <v>Manure import</v>
      </c>
      <c r="D591" s="40" t="str">
        <f>'2a. Database N flows'!M592</f>
        <v>Nmix</v>
      </c>
      <c r="E591" s="40">
        <f>'2a. Database N flows'!N592</f>
        <v>0.8</v>
      </c>
      <c r="F591" s="178">
        <f>'2a. Database N flows'!P592</f>
        <v>2022</v>
      </c>
      <c r="G591" s="40" t="str">
        <f>'2a. Database N flows'!R592</f>
        <v>text</v>
      </c>
      <c r="H591" s="40" t="str">
        <f>'2a. Database N flows'!U592</f>
        <v>import</v>
      </c>
      <c r="I591" s="40" t="str">
        <f>'2a. Database N flows'!T592</f>
        <v>Germany</v>
      </c>
      <c r="J591" s="40" t="str">
        <f t="shared" si="12"/>
        <v>RW.RW-AG.SM-Manure import</v>
      </c>
    </row>
    <row r="592" spans="1:10" x14ac:dyDescent="0.25">
      <c r="A592" s="40" t="str">
        <f>'2a. Database N flows'!D593&amp;"."&amp;'2a. Database N flows'!E593</f>
        <v>RW.RW</v>
      </c>
      <c r="B592" s="40" t="str">
        <f>'2a. Database N flows'!G593&amp;"."&amp;'2a. Database N flows'!H593</f>
        <v>AG.SM</v>
      </c>
      <c r="C592" s="40" t="str">
        <f>'2a. Database N flows'!J593</f>
        <v>Mineral fertilizer import</v>
      </c>
      <c r="D592" s="40" t="str">
        <f>'2a. Database N flows'!M593</f>
        <v>Nmix</v>
      </c>
      <c r="E592" s="40">
        <f>'2a. Database N flows'!N593</f>
        <v>0.8</v>
      </c>
      <c r="F592" s="178">
        <f>'2a. Database N flows'!P593</f>
        <v>2022</v>
      </c>
      <c r="G592" s="40" t="str">
        <f>'2a. Database N flows'!R593</f>
        <v>text</v>
      </c>
      <c r="H592" s="40" t="str">
        <f>'2a. Database N flows'!U593</f>
        <v>import</v>
      </c>
      <c r="I592" s="40" t="str">
        <f>'2a. Database N flows'!T593</f>
        <v>Germany</v>
      </c>
      <c r="J592" s="40" t="str">
        <f t="shared" si="12"/>
        <v>RW.RW-AG.SM-Mineral fertilizer import</v>
      </c>
    </row>
    <row r="593" spans="1:10" x14ac:dyDescent="0.25">
      <c r="A593" s="40" t="str">
        <f>'2a. Database N flows'!D594&amp;"."&amp;'2a. Database N flows'!E594</f>
        <v>RW.RW</v>
      </c>
      <c r="B593" s="40" t="str">
        <f>'2a. Database N flows'!G594&amp;"."&amp;'2a. Database N flows'!H594</f>
        <v>PR.SO</v>
      </c>
      <c r="C593" s="40" t="str">
        <f>'2a. Database N flows'!J594</f>
        <v>Solid waste import</v>
      </c>
      <c r="D593" s="40" t="str">
        <f>'2a. Database N flows'!M594</f>
        <v>Nmix</v>
      </c>
      <c r="E593" s="40">
        <f>'2a. Database N flows'!N594</f>
        <v>0.8</v>
      </c>
      <c r="F593" s="178">
        <f>'2a. Database N flows'!P594</f>
        <v>2022</v>
      </c>
      <c r="G593" s="40" t="str">
        <f>'2a. Database N flows'!R594</f>
        <v>text</v>
      </c>
      <c r="H593" s="40" t="str">
        <f>'2a. Database N flows'!U594</f>
        <v>import</v>
      </c>
      <c r="I593" s="40" t="str">
        <f>'2a. Database N flows'!T594</f>
        <v>Germany</v>
      </c>
      <c r="J593" s="40" t="str">
        <f t="shared" ref="J593:J596" si="13">A593&amp;"-"&amp;B593&amp;"-"&amp;C593</f>
        <v>RW.RW-PR.SO-Solid waste import</v>
      </c>
    </row>
    <row r="594" spans="1:10" x14ac:dyDescent="0.25">
      <c r="A594" s="40" t="str">
        <f>'2a. Database N flows'!D595&amp;"."&amp;'2a. Database N flows'!E595</f>
        <v>RW.RW</v>
      </c>
      <c r="B594" s="40" t="str">
        <f>'2a. Database N flows'!G595&amp;"."&amp;'2a. Database N flows'!H595</f>
        <v>AT.AT</v>
      </c>
      <c r="C594" s="40" t="str">
        <f>'2a. Database N flows'!J595</f>
        <v>Atmospheric inflow</v>
      </c>
      <c r="D594" s="40" t="str">
        <f>'2a. Database N flows'!M595</f>
        <v>OXN</v>
      </c>
      <c r="E594" s="40">
        <f>'2a. Database N flows'!N595</f>
        <v>0.8</v>
      </c>
      <c r="F594" s="178">
        <f>'2a. Database N flows'!P595</f>
        <v>2022</v>
      </c>
      <c r="G594" s="40" t="str">
        <f>'2a. Database N flows'!R595</f>
        <v>text</v>
      </c>
      <c r="H594" s="40" t="str">
        <f>'2a. Database N flows'!U595</f>
        <v>import</v>
      </c>
      <c r="I594" s="40" t="str">
        <f>'2a. Database N flows'!T595</f>
        <v>Germany</v>
      </c>
      <c r="J594" s="40" t="str">
        <f t="shared" si="13"/>
        <v>RW.RW-AT.AT-Atmospheric inflow</v>
      </c>
    </row>
    <row r="595" spans="1:10" x14ac:dyDescent="0.25">
      <c r="A595" s="40" t="str">
        <f>'2a. Database N flows'!D596&amp;"."&amp;'2a. Database N flows'!E596</f>
        <v>RW.RW</v>
      </c>
      <c r="B595" s="40" t="str">
        <f>'2a. Database N flows'!G596&amp;"."&amp;'2a. Database N flows'!H596</f>
        <v>AT.AT</v>
      </c>
      <c r="C595" s="40" t="str">
        <f>'2a. Database N flows'!J596</f>
        <v>Atmospheric inflow</v>
      </c>
      <c r="D595" s="40" t="str">
        <f>'2a. Database N flows'!M596</f>
        <v>RDN</v>
      </c>
      <c r="E595" s="40">
        <f>'2a. Database N flows'!N596</f>
        <v>0.8</v>
      </c>
      <c r="F595" s="178">
        <f>'2a. Database N flows'!P596</f>
        <v>2022</v>
      </c>
      <c r="G595" s="40" t="str">
        <f>'2a. Database N flows'!R596</f>
        <v>text</v>
      </c>
      <c r="H595" s="40" t="str">
        <f>'2a. Database N flows'!U596</f>
        <v>import</v>
      </c>
      <c r="I595" s="40" t="str">
        <f>'2a. Database N flows'!T596</f>
        <v>Germany</v>
      </c>
      <c r="J595" s="40" t="str">
        <f t="shared" si="13"/>
        <v>RW.RW-AT.AT-Atmospheric inflow</v>
      </c>
    </row>
    <row r="596" spans="1:10" x14ac:dyDescent="0.25">
      <c r="A596" s="40" t="str">
        <f>'2a. Database N flows'!D597&amp;"."&amp;'2a. Database N flows'!E597</f>
        <v>RW.RW</v>
      </c>
      <c r="B596" s="40" t="str">
        <f>'2a. Database N flows'!G597&amp;"."&amp;'2a. Database N flows'!H597</f>
        <v>HY.GW</v>
      </c>
      <c r="C596" s="40" t="str">
        <f>'2a. Database N flows'!J597</f>
        <v>Import of groundwater</v>
      </c>
      <c r="D596" s="40" t="str">
        <f>'2a. Database N flows'!M597</f>
        <v>Nmix</v>
      </c>
      <c r="E596" s="40">
        <f>'2a. Database N flows'!N597</f>
        <v>0.8</v>
      </c>
      <c r="F596" s="178">
        <f>'2a. Database N flows'!P597</f>
        <v>2022</v>
      </c>
      <c r="G596" s="40" t="str">
        <f>'2a. Database N flows'!R597</f>
        <v>text</v>
      </c>
      <c r="H596" s="40" t="str">
        <f>'2a. Database N flows'!U597</f>
        <v>import</v>
      </c>
      <c r="I596" s="40" t="str">
        <f>'2a. Database N flows'!T597</f>
        <v>Germany</v>
      </c>
      <c r="J596" s="40" t="str">
        <f t="shared" si="13"/>
        <v>RW.RW-HY.GW-Import of groundwater</v>
      </c>
    </row>
    <row r="597" spans="1:10" x14ac:dyDescent="0.25">
      <c r="A597" s="40" t="str">
        <f>'2a. Database N flows'!D598&amp;"."&amp;'2a. Database N flows'!E598</f>
        <v>RW.RW</v>
      </c>
      <c r="B597" s="40" t="str">
        <f>'2a. Database N flows'!G598&amp;"."&amp;'2a. Database N flows'!H598</f>
        <v>HY.SW</v>
      </c>
      <c r="C597" s="40" t="str">
        <f>'2a. Database N flows'!J598</f>
        <v>Import of surface water</v>
      </c>
      <c r="D597" s="40" t="str">
        <f>'2a. Database N flows'!M598</f>
        <v>Nmix</v>
      </c>
      <c r="E597" s="40">
        <f>'2a. Database N flows'!N598</f>
        <v>0.8</v>
      </c>
      <c r="F597" s="178">
        <f>'2a. Database N flows'!P598</f>
        <v>2022</v>
      </c>
      <c r="G597" s="40" t="str">
        <f>'2a. Database N flows'!R598</f>
        <v>text</v>
      </c>
      <c r="H597" s="40" t="str">
        <f>'2a. Database N flows'!U598</f>
        <v>import</v>
      </c>
      <c r="I597" s="40" t="str">
        <f>'2a. Database N flows'!T598</f>
        <v>Germany</v>
      </c>
      <c r="J597" s="40" t="str">
        <f t="shared" ref="J597" si="14">A597&amp;"-"&amp;B597&amp;"-"&amp;C597</f>
        <v>RW.RW-HY.SW-Import of surface water</v>
      </c>
    </row>
    <row r="599" spans="1:10" x14ac:dyDescent="0.25">
      <c r="A599" s="40" t="str">
        <f>'2b. Database Stock changes'!D3&amp;"."&amp;'2b. Database Stock changes'!E3</f>
        <v>EF.EC</v>
      </c>
      <c r="B599" s="40" t="str">
        <f>'2b. Database Stock changes'!G3&amp;"."&amp;'2b. Database Stock changes'!H3</f>
        <v>EF.EC</v>
      </c>
      <c r="C599" s="40" t="str">
        <f>'2b. Database Stock changes'!J3</f>
        <v>Stock change</v>
      </c>
      <c r="D599" s="40" t="str">
        <f>'2b. Database Stock changes'!M3</f>
        <v>Nmix</v>
      </c>
      <c r="E599" s="40">
        <f>'2b. Database Stock changes'!N3</f>
        <v>1</v>
      </c>
      <c r="F599" s="178">
        <f>'2b. Database Stock changes'!P3</f>
        <v>2018</v>
      </c>
      <c r="G599" s="40" t="str">
        <f>'2b. Database Stock changes'!R3</f>
        <v>text</v>
      </c>
      <c r="H599" s="40" t="str">
        <f>'2b. Database Stock changes'!U3</f>
        <v>-</v>
      </c>
      <c r="I599" s="40" t="str">
        <f>'2b. Database Stock changes'!T3</f>
        <v>Germany</v>
      </c>
      <c r="J599" s="40" t="str">
        <f>A599&amp;"-"&amp;B599&amp;"-"&amp;C599</f>
        <v>EF.EC-EF.EC-Stock change</v>
      </c>
    </row>
    <row r="600" spans="1:10" x14ac:dyDescent="0.25">
      <c r="A600" s="40" t="str">
        <f>'2b. Database Stock changes'!D4&amp;"."&amp;'2b. Database Stock changes'!E4</f>
        <v>EF.IC</v>
      </c>
      <c r="B600" s="40" t="str">
        <f>'2b. Database Stock changes'!G4&amp;"."&amp;'2b. Database Stock changes'!H4</f>
        <v>EF.IC</v>
      </c>
      <c r="C600" s="40" t="str">
        <f>'2b. Database Stock changes'!J4</f>
        <v>Stock change</v>
      </c>
      <c r="D600" s="40" t="str">
        <f>'2b. Database Stock changes'!M4</f>
        <v>Nmix</v>
      </c>
      <c r="E600" s="40">
        <f>'2b. Database Stock changes'!N4</f>
        <v>1</v>
      </c>
      <c r="F600" s="178">
        <f>'2b. Database Stock changes'!P4</f>
        <v>2018</v>
      </c>
      <c r="G600" s="40" t="str">
        <f>'2b. Database Stock changes'!R4</f>
        <v>text</v>
      </c>
      <c r="H600" s="40" t="str">
        <f>'2b. Database Stock changes'!U4</f>
        <v>-</v>
      </c>
      <c r="I600" s="40" t="str">
        <f>'2b. Database Stock changes'!T4</f>
        <v>Germany</v>
      </c>
      <c r="J600" s="40" t="str">
        <f t="shared" ref="J600:J605" si="15">A600&amp;"-"&amp;B600&amp;"-"&amp;C600</f>
        <v>EF.IC-EF.IC-Stock change</v>
      </c>
    </row>
    <row r="601" spans="1:10" x14ac:dyDescent="0.25">
      <c r="A601" s="40" t="str">
        <f>'2b. Database Stock changes'!D5&amp;"."&amp;'2b. Database Stock changes'!E5</f>
        <v>EF.TR</v>
      </c>
      <c r="B601" s="40" t="str">
        <f>'2b. Database Stock changes'!G5&amp;"."&amp;'2b. Database Stock changes'!H5</f>
        <v>EF.TR</v>
      </c>
      <c r="C601" s="40" t="str">
        <f>'2b. Database Stock changes'!J5</f>
        <v>Stock change</v>
      </c>
      <c r="D601" s="40" t="str">
        <f>'2b. Database Stock changes'!M5</f>
        <v>Nmix</v>
      </c>
      <c r="E601" s="40">
        <f>'2b. Database Stock changes'!N5</f>
        <v>1</v>
      </c>
      <c r="F601" s="178">
        <f>'2b. Database Stock changes'!P5</f>
        <v>2018</v>
      </c>
      <c r="G601" s="40" t="str">
        <f>'2b. Database Stock changes'!R5</f>
        <v>text</v>
      </c>
      <c r="H601" s="40" t="str">
        <f>'2b. Database Stock changes'!U5</f>
        <v>-</v>
      </c>
      <c r="I601" s="40" t="str">
        <f>'2b. Database Stock changes'!T5</f>
        <v>Germany</v>
      </c>
      <c r="J601" s="40" t="str">
        <f t="shared" si="15"/>
        <v>EF.TR-EF.TR-Stock change</v>
      </c>
    </row>
    <row r="602" spans="1:10" x14ac:dyDescent="0.25">
      <c r="A602" s="40" t="str">
        <f>'2b. Database Stock changes'!D6&amp;"."&amp;'2b. Database Stock changes'!E6</f>
        <v>EF.OE</v>
      </c>
      <c r="B602" s="40" t="str">
        <f>'2b. Database Stock changes'!G6&amp;"."&amp;'2b. Database Stock changes'!H6</f>
        <v>EF.OE</v>
      </c>
      <c r="C602" s="40" t="str">
        <f>'2b. Database Stock changes'!J6</f>
        <v>Stock change</v>
      </c>
      <c r="D602" s="40" t="str">
        <f>'2b. Database Stock changes'!M6</f>
        <v>Nmix</v>
      </c>
      <c r="E602" s="40">
        <f>'2b. Database Stock changes'!N6</f>
        <v>1</v>
      </c>
      <c r="F602" s="178">
        <f>'2b. Database Stock changes'!P6</f>
        <v>2018</v>
      </c>
      <c r="G602" s="40" t="str">
        <f>'2b. Database Stock changes'!R6</f>
        <v>text</v>
      </c>
      <c r="H602" s="40" t="str">
        <f>'2b. Database Stock changes'!U6</f>
        <v>-</v>
      </c>
      <c r="I602" s="40" t="str">
        <f>'2b. Database Stock changes'!T6</f>
        <v>Germany</v>
      </c>
      <c r="J602" s="40" t="str">
        <f t="shared" si="15"/>
        <v>EF.OE-EF.OE-Stock change</v>
      </c>
    </row>
    <row r="603" spans="1:10" x14ac:dyDescent="0.25">
      <c r="A603" s="40" t="str">
        <f>'2b. Database Stock changes'!D7&amp;"."&amp;'2b. Database Stock changes'!E7</f>
        <v>MP.FP</v>
      </c>
      <c r="B603" s="40" t="str">
        <f>'2b. Database Stock changes'!G7&amp;"."&amp;'2b. Database Stock changes'!H7</f>
        <v>MP.FP</v>
      </c>
      <c r="C603" s="40" t="str">
        <f>'2b. Database Stock changes'!J7</f>
        <v>Stock change</v>
      </c>
      <c r="D603" s="40" t="str">
        <f>'2b. Database Stock changes'!M7</f>
        <v>Nmix</v>
      </c>
      <c r="E603" s="40">
        <f>'2b. Database Stock changes'!N7</f>
        <v>1</v>
      </c>
      <c r="F603" s="178">
        <f>'2b. Database Stock changes'!P7</f>
        <v>2018</v>
      </c>
      <c r="G603" s="40" t="str">
        <f>'2b. Database Stock changes'!R7</f>
        <v>text</v>
      </c>
      <c r="H603" s="40" t="str">
        <f>'2b. Database Stock changes'!U7</f>
        <v>-</v>
      </c>
      <c r="I603" s="40" t="str">
        <f>'2b. Database Stock changes'!T7</f>
        <v>Germany</v>
      </c>
      <c r="J603" s="40" t="str">
        <f t="shared" si="15"/>
        <v>MP.FP-MP.FP-Stock change</v>
      </c>
    </row>
    <row r="604" spans="1:10" x14ac:dyDescent="0.25">
      <c r="A604" s="40" t="str">
        <f>'2b. Database Stock changes'!D8&amp;"."&amp;'2b. Database Stock changes'!E8</f>
        <v>MP.OP</v>
      </c>
      <c r="B604" s="40" t="str">
        <f>'2b. Database Stock changes'!G8&amp;"."&amp;'2b. Database Stock changes'!H8</f>
        <v>MP.OP</v>
      </c>
      <c r="C604" s="40" t="str">
        <f>'2b. Database Stock changes'!J8</f>
        <v>Stock change</v>
      </c>
      <c r="D604" s="40" t="str">
        <f>'2b. Database Stock changes'!M8</f>
        <v>Nmix</v>
      </c>
      <c r="E604" s="40">
        <f>'2b. Database Stock changes'!N8</f>
        <v>1</v>
      </c>
      <c r="F604" s="178">
        <f>'2b. Database Stock changes'!P8</f>
        <v>2018</v>
      </c>
      <c r="G604" s="40" t="str">
        <f>'2b. Database Stock changes'!R8</f>
        <v>text</v>
      </c>
      <c r="H604" s="40" t="str">
        <f>'2b. Database Stock changes'!U8</f>
        <v>-</v>
      </c>
      <c r="I604" s="40" t="str">
        <f>'2b. Database Stock changes'!T8</f>
        <v>Germany</v>
      </c>
      <c r="J604" s="40" t="str">
        <f t="shared" si="15"/>
        <v>MP.OP-MP.OP-Stock change</v>
      </c>
    </row>
    <row r="605" spans="1:10" x14ac:dyDescent="0.25">
      <c r="A605" s="40" t="str">
        <f>'2b. Database Stock changes'!D9&amp;"."&amp;'2b. Database Stock changes'!E9</f>
        <v>AG.MM</v>
      </c>
      <c r="B605" s="40" t="str">
        <f>'2b. Database Stock changes'!G9&amp;"."&amp;'2b. Database Stock changes'!H9</f>
        <v>AG.MM</v>
      </c>
      <c r="C605" s="40" t="str">
        <f>'2b. Database Stock changes'!J9</f>
        <v>Stock change</v>
      </c>
      <c r="D605" s="40" t="str">
        <f>'2b. Database Stock changes'!M9</f>
        <v>Nmix</v>
      </c>
      <c r="E605" s="40">
        <f>'2b. Database Stock changes'!N9</f>
        <v>1</v>
      </c>
      <c r="F605" s="178">
        <f>'2b. Database Stock changes'!P9</f>
        <v>2018</v>
      </c>
      <c r="G605" s="40" t="str">
        <f>'2b. Database Stock changes'!R9</f>
        <v>text</v>
      </c>
      <c r="H605" s="40" t="str">
        <f>'2b. Database Stock changes'!U9</f>
        <v>-</v>
      </c>
      <c r="I605" s="40" t="str">
        <f>'2b. Database Stock changes'!T9</f>
        <v>Germany</v>
      </c>
      <c r="J605" s="40" t="str">
        <f t="shared" si="15"/>
        <v>AG.MM-AG.MM-Stock change</v>
      </c>
    </row>
    <row r="606" spans="1:10" x14ac:dyDescent="0.25">
      <c r="A606" s="40" t="str">
        <f>'2b. Database Stock changes'!D10&amp;"."&amp;'2b. Database Stock changes'!E10</f>
        <v>AG.SM</v>
      </c>
      <c r="B606" s="40" t="str">
        <f>'2b. Database Stock changes'!G10&amp;"."&amp;'2b. Database Stock changes'!H10</f>
        <v>AG.SM</v>
      </c>
      <c r="C606" s="40" t="str">
        <f>'2b. Database Stock changes'!J10</f>
        <v>Stock change</v>
      </c>
      <c r="D606" s="40" t="str">
        <f>'2b. Database Stock changes'!M10</f>
        <v>Nmix</v>
      </c>
      <c r="E606" s="40">
        <f>'2b. Database Stock changes'!N10</f>
        <v>1</v>
      </c>
      <c r="F606" s="178">
        <f>'2b. Database Stock changes'!P10</f>
        <v>2018</v>
      </c>
      <c r="G606" s="40" t="str">
        <f>'2b. Database Stock changes'!R10</f>
        <v>text</v>
      </c>
      <c r="H606" s="40" t="str">
        <f>'2b. Database Stock changes'!U10</f>
        <v>-</v>
      </c>
      <c r="I606" s="40" t="str">
        <f>'2b. Database Stock changes'!T10</f>
        <v>Germany</v>
      </c>
      <c r="J606" s="40" t="str">
        <f t="shared" ref="J606:J616" si="16">A606&amp;"-"&amp;B606&amp;"-"&amp;C606</f>
        <v>AG.SM-AG.SM-Stock change</v>
      </c>
    </row>
    <row r="607" spans="1:10" x14ac:dyDescent="0.25">
      <c r="A607" s="40" t="str">
        <f>'2b. Database Stock changes'!D11&amp;"."&amp;'2b. Database Stock changes'!E11</f>
        <v>AG.BC</v>
      </c>
      <c r="B607" s="40" t="str">
        <f>'2b. Database Stock changes'!G11&amp;"."&amp;'2b. Database Stock changes'!H11</f>
        <v>AG.BC</v>
      </c>
      <c r="C607" s="40" t="str">
        <f>'2b. Database Stock changes'!J11</f>
        <v>Stock change</v>
      </c>
      <c r="D607" s="40" t="str">
        <f>'2b. Database Stock changes'!M11</f>
        <v>Nmix</v>
      </c>
      <c r="E607" s="40">
        <f>'2b. Database Stock changes'!N11</f>
        <v>1</v>
      </c>
      <c r="F607" s="178">
        <f>'2b. Database Stock changes'!P11</f>
        <v>2018</v>
      </c>
      <c r="G607" s="40" t="str">
        <f>'2b. Database Stock changes'!R11</f>
        <v>text</v>
      </c>
      <c r="H607" s="40" t="str">
        <f>'2b. Database Stock changes'!U11</f>
        <v>-</v>
      </c>
      <c r="I607" s="40" t="str">
        <f>'2b. Database Stock changes'!T11</f>
        <v>Germany</v>
      </c>
      <c r="J607" s="40" t="str">
        <f t="shared" si="16"/>
        <v>AG.BC-AG.BC-Stock change</v>
      </c>
    </row>
    <row r="608" spans="1:10" x14ac:dyDescent="0.25">
      <c r="A608" s="40" t="str">
        <f>'2b. Database Stock changes'!D12&amp;"."&amp;'2b. Database Stock changes'!E12</f>
        <v>FS.FO</v>
      </c>
      <c r="B608" s="40" t="str">
        <f>'2b. Database Stock changes'!G12&amp;"."&amp;'2b. Database Stock changes'!H12</f>
        <v>FS.FO</v>
      </c>
      <c r="C608" s="40" t="str">
        <f>'2b. Database Stock changes'!J12</f>
        <v>Stock change</v>
      </c>
      <c r="D608" s="40" t="str">
        <f>'2b. Database Stock changes'!M12</f>
        <v>Nmix</v>
      </c>
      <c r="E608" s="40">
        <f>'2b. Database Stock changes'!N12</f>
        <v>1</v>
      </c>
      <c r="F608" s="178">
        <f>'2b. Database Stock changes'!P12</f>
        <v>2018</v>
      </c>
      <c r="G608" s="40" t="str">
        <f>'2b. Database Stock changes'!R12</f>
        <v>text</v>
      </c>
      <c r="H608" s="40" t="str">
        <f>'2b. Database Stock changes'!U12</f>
        <v>-</v>
      </c>
      <c r="I608" s="40" t="str">
        <f>'2b. Database Stock changes'!T12</f>
        <v>Germany</v>
      </c>
      <c r="J608" s="40" t="str">
        <f t="shared" si="16"/>
        <v>FS.FO-FS.FO-Stock change</v>
      </c>
    </row>
    <row r="609" spans="1:10" x14ac:dyDescent="0.25">
      <c r="A609" s="40" t="str">
        <f>'2b. Database Stock changes'!D13&amp;"."&amp;'2b. Database Stock changes'!E13</f>
        <v>FS.OL</v>
      </c>
      <c r="B609" s="40" t="str">
        <f>'2b. Database Stock changes'!G13&amp;"."&amp;'2b. Database Stock changes'!H13</f>
        <v>FS.OL</v>
      </c>
      <c r="C609" s="40" t="str">
        <f>'2b. Database Stock changes'!J13</f>
        <v>Stock change</v>
      </c>
      <c r="D609" s="40" t="str">
        <f>'2b. Database Stock changes'!M13</f>
        <v>Nmix</v>
      </c>
      <c r="E609" s="40">
        <f>'2b. Database Stock changes'!N13</f>
        <v>1</v>
      </c>
      <c r="F609" s="178">
        <f>'2b. Database Stock changes'!P13</f>
        <v>2018</v>
      </c>
      <c r="G609" s="40" t="str">
        <f>'2b. Database Stock changes'!R13</f>
        <v>text</v>
      </c>
      <c r="H609" s="40" t="str">
        <f>'2b. Database Stock changes'!U13</f>
        <v>-</v>
      </c>
      <c r="I609" s="40" t="str">
        <f>'2b. Database Stock changes'!T13</f>
        <v>Germany</v>
      </c>
      <c r="J609" s="40" t="str">
        <f t="shared" si="16"/>
        <v>FS.OL-FS.OL-Stock change</v>
      </c>
    </row>
    <row r="610" spans="1:10" x14ac:dyDescent="0.25">
      <c r="A610" s="40" t="str">
        <f>'2b. Database Stock changes'!D14&amp;"."&amp;'2b. Database Stock changes'!E14</f>
        <v>FS.WL</v>
      </c>
      <c r="B610" s="40" t="str">
        <f>'2b. Database Stock changes'!G14&amp;"."&amp;'2b. Database Stock changes'!H14</f>
        <v>FS.WL</v>
      </c>
      <c r="C610" s="40" t="str">
        <f>'2b. Database Stock changes'!J14</f>
        <v>Stock change</v>
      </c>
      <c r="D610" s="40" t="str">
        <f>'2b. Database Stock changes'!M14</f>
        <v>Nmix</v>
      </c>
      <c r="E610" s="40">
        <f>'2b. Database Stock changes'!N14</f>
        <v>1</v>
      </c>
      <c r="F610" s="178">
        <f>'2b. Database Stock changes'!P14</f>
        <v>2018</v>
      </c>
      <c r="G610" s="40" t="str">
        <f>'2b. Database Stock changes'!R14</f>
        <v>text</v>
      </c>
      <c r="H610" s="40" t="str">
        <f>'2b. Database Stock changes'!U14</f>
        <v>-</v>
      </c>
      <c r="I610" s="40" t="str">
        <f>'2b. Database Stock changes'!T14</f>
        <v>Germany</v>
      </c>
      <c r="J610" s="40" t="str">
        <f t="shared" si="16"/>
        <v>FS.WL-FS.WL-Stock change</v>
      </c>
    </row>
    <row r="611" spans="1:10" x14ac:dyDescent="0.25">
      <c r="A611" s="40" t="str">
        <f>'2b. Database Stock changes'!D15&amp;"."&amp;'2b. Database Stock changes'!E15</f>
        <v>PR.SO</v>
      </c>
      <c r="B611" s="40" t="str">
        <f>'2b. Database Stock changes'!G15&amp;"."&amp;'2b. Database Stock changes'!H15</f>
        <v>PR.SO</v>
      </c>
      <c r="C611" s="40" t="str">
        <f>'2b. Database Stock changes'!J15</f>
        <v>Stock change</v>
      </c>
      <c r="D611" s="40" t="str">
        <f>'2b. Database Stock changes'!M15</f>
        <v>Nmix</v>
      </c>
      <c r="E611" s="40">
        <f>'2b. Database Stock changes'!N15</f>
        <v>1</v>
      </c>
      <c r="F611" s="178">
        <f>'2b. Database Stock changes'!P15</f>
        <v>2018</v>
      </c>
      <c r="G611" s="40" t="str">
        <f>'2b. Database Stock changes'!R15</f>
        <v>text</v>
      </c>
      <c r="H611" s="40" t="str">
        <f>'2b. Database Stock changes'!U15</f>
        <v>-</v>
      </c>
      <c r="I611" s="40" t="str">
        <f>'2b. Database Stock changes'!T15</f>
        <v>Germany</v>
      </c>
      <c r="J611" s="40" t="str">
        <f t="shared" si="16"/>
        <v>PR.SO-PR.SO-Stock change</v>
      </c>
    </row>
    <row r="612" spans="1:10" x14ac:dyDescent="0.25">
      <c r="A612" s="40" t="str">
        <f>'2b. Database Stock changes'!D16&amp;"."&amp;'2b. Database Stock changes'!E16</f>
        <v>PR.WW</v>
      </c>
      <c r="B612" s="40" t="str">
        <f>'2b. Database Stock changes'!G16&amp;"."&amp;'2b. Database Stock changes'!H16</f>
        <v>PR.WW</v>
      </c>
      <c r="C612" s="40" t="str">
        <f>'2b. Database Stock changes'!J16</f>
        <v>Stock change</v>
      </c>
      <c r="D612" s="40" t="str">
        <f>'2b. Database Stock changes'!M16</f>
        <v>Nmix</v>
      </c>
      <c r="E612" s="40">
        <f>'2b. Database Stock changes'!N16</f>
        <v>1</v>
      </c>
      <c r="F612" s="178">
        <f>'2b. Database Stock changes'!P16</f>
        <v>2018</v>
      </c>
      <c r="G612" s="40" t="str">
        <f>'2b. Database Stock changes'!R16</f>
        <v>text</v>
      </c>
      <c r="H612" s="40" t="str">
        <f>'2b. Database Stock changes'!U16</f>
        <v>-</v>
      </c>
      <c r="I612" s="40" t="str">
        <f>'2b. Database Stock changes'!T16</f>
        <v>Germany</v>
      </c>
      <c r="J612" s="40" t="str">
        <f t="shared" si="16"/>
        <v>PR.WW-PR.WW-Stock change</v>
      </c>
    </row>
    <row r="613" spans="1:10" x14ac:dyDescent="0.25">
      <c r="A613" s="40" t="str">
        <f>'2b. Database Stock changes'!D17&amp;"."&amp;'2b. Database Stock changes'!E17</f>
        <v>HS.HS</v>
      </c>
      <c r="B613" s="40" t="str">
        <f>'2b. Database Stock changes'!G17&amp;"."&amp;'2b. Database Stock changes'!H17</f>
        <v>HS.HS</v>
      </c>
      <c r="C613" s="40" t="str">
        <f>'2b. Database Stock changes'!J17</f>
        <v>Stock change</v>
      </c>
      <c r="D613" s="40" t="str">
        <f>'2b. Database Stock changes'!M17</f>
        <v>Nmix</v>
      </c>
      <c r="E613" s="40">
        <f>'2b. Database Stock changes'!N17</f>
        <v>1</v>
      </c>
      <c r="F613" s="178">
        <f>'2b. Database Stock changes'!P17</f>
        <v>2018</v>
      </c>
      <c r="G613" s="40" t="str">
        <f>'2b. Database Stock changes'!R17</f>
        <v>text</v>
      </c>
      <c r="H613" s="40" t="str">
        <f>'2b. Database Stock changes'!U17</f>
        <v>-</v>
      </c>
      <c r="I613" s="40" t="str">
        <f>'2b. Database Stock changes'!T17</f>
        <v>Germany</v>
      </c>
      <c r="J613" s="40" t="str">
        <f t="shared" si="16"/>
        <v>HS.HS-HS.HS-Stock change</v>
      </c>
    </row>
    <row r="614" spans="1:10" x14ac:dyDescent="0.25">
      <c r="A614" s="40" t="str">
        <f>'2b. Database Stock changes'!D18&amp;"."&amp;'2b. Database Stock changes'!E18</f>
        <v>AT.AT</v>
      </c>
      <c r="B614" s="40" t="str">
        <f>'2b. Database Stock changes'!G18&amp;"."&amp;'2b. Database Stock changes'!H18</f>
        <v>AT.AT</v>
      </c>
      <c r="C614" s="40" t="str">
        <f>'2b. Database Stock changes'!J18</f>
        <v>Stock change</v>
      </c>
      <c r="D614" s="40" t="str">
        <f>'2b. Database Stock changes'!M18</f>
        <v>Nmix</v>
      </c>
      <c r="E614" s="40">
        <f>'2b. Database Stock changes'!N18</f>
        <v>1</v>
      </c>
      <c r="F614" s="178">
        <f>'2b. Database Stock changes'!P18</f>
        <v>2018</v>
      </c>
      <c r="G614" s="40" t="str">
        <f>'2b. Database Stock changes'!R18</f>
        <v>text</v>
      </c>
      <c r="H614" s="40" t="str">
        <f>'2b. Database Stock changes'!U18</f>
        <v>-</v>
      </c>
      <c r="I614" s="40" t="str">
        <f>'2b. Database Stock changes'!T18</f>
        <v>Germany</v>
      </c>
      <c r="J614" s="40" t="str">
        <f t="shared" si="16"/>
        <v>AT.AT-AT.AT-Stock change</v>
      </c>
    </row>
    <row r="615" spans="1:10" x14ac:dyDescent="0.25">
      <c r="A615" s="40" t="str">
        <f>'2b. Database Stock changes'!D19&amp;"."&amp;'2b. Database Stock changes'!E19</f>
        <v>AT.AT</v>
      </c>
      <c r="B615" s="40" t="str">
        <f>'2b. Database Stock changes'!G19&amp;"."&amp;'2b. Database Stock changes'!H19</f>
        <v>AT.AT</v>
      </c>
      <c r="C615" s="40" t="str">
        <f>'2b. Database Stock changes'!J19</f>
        <v>Stock change</v>
      </c>
      <c r="D615" s="40" t="str">
        <f>'2b. Database Stock changes'!M19</f>
        <v>Nmix</v>
      </c>
      <c r="E615" s="40">
        <f>'2b. Database Stock changes'!N19</f>
        <v>1</v>
      </c>
      <c r="F615" s="178">
        <f>'2b. Database Stock changes'!P19</f>
        <v>2018</v>
      </c>
      <c r="G615" s="40" t="str">
        <f>'2b. Database Stock changes'!R19</f>
        <v>text</v>
      </c>
      <c r="H615" s="40" t="str">
        <f>'2b. Database Stock changes'!U19</f>
        <v>-</v>
      </c>
      <c r="I615" s="40" t="str">
        <f>'2b. Database Stock changes'!T19</f>
        <v>Germany</v>
      </c>
      <c r="J615" s="40" t="str">
        <f t="shared" si="16"/>
        <v>AT.AT-AT.AT-Stock change</v>
      </c>
    </row>
    <row r="616" spans="1:10" x14ac:dyDescent="0.25">
      <c r="A616" s="40" t="str">
        <f>'2b. Database Stock changes'!D20&amp;"."&amp;'2b. Database Stock changes'!E20</f>
        <v>HY.GW</v>
      </c>
      <c r="B616" s="40" t="str">
        <f>'2b. Database Stock changes'!G20&amp;"."&amp;'2b. Database Stock changes'!H20</f>
        <v>HY.GW</v>
      </c>
      <c r="C616" s="40" t="str">
        <f>'2b. Database Stock changes'!J20</f>
        <v>Stock change</v>
      </c>
      <c r="D616" s="40" t="str">
        <f>'2b. Database Stock changes'!M20</f>
        <v>Nmix</v>
      </c>
      <c r="E616" s="40">
        <f>'2b. Database Stock changes'!N20</f>
        <v>1</v>
      </c>
      <c r="F616" s="178">
        <f>'2b. Database Stock changes'!P20</f>
        <v>2018</v>
      </c>
      <c r="G616" s="40" t="str">
        <f>'2b. Database Stock changes'!R20</f>
        <v>text</v>
      </c>
      <c r="H616" s="40" t="str">
        <f>'2b. Database Stock changes'!U20</f>
        <v>-</v>
      </c>
      <c r="I616" s="40" t="str">
        <f>'2b. Database Stock changes'!T20</f>
        <v>Germany</v>
      </c>
      <c r="J616" s="40" t="str">
        <f t="shared" si="16"/>
        <v>HY.GW-HY.GW-Stock change</v>
      </c>
    </row>
    <row r="617" spans="1:10" x14ac:dyDescent="0.25">
      <c r="A617" s="40" t="str">
        <f>'2b. Database Stock changes'!D21&amp;"."&amp;'2b. Database Stock changes'!E21</f>
        <v>HY.SW</v>
      </c>
      <c r="B617" s="40" t="str">
        <f>'2b. Database Stock changes'!G21&amp;"."&amp;'2b. Database Stock changes'!H21</f>
        <v>HY.SW</v>
      </c>
      <c r="C617" s="40" t="str">
        <f>'2b. Database Stock changes'!J21</f>
        <v>Stock change</v>
      </c>
      <c r="D617" s="40" t="str">
        <f>'2b. Database Stock changes'!M21</f>
        <v>Nmix</v>
      </c>
      <c r="E617" s="40">
        <f>'2b. Database Stock changes'!N21</f>
        <v>1</v>
      </c>
      <c r="F617" s="178">
        <f>'2b. Database Stock changes'!P21</f>
        <v>2018</v>
      </c>
      <c r="G617" s="40" t="str">
        <f>'2b. Database Stock changes'!R21</f>
        <v>text</v>
      </c>
      <c r="H617" s="40" t="str">
        <f>'2b. Database Stock changes'!U21</f>
        <v>-</v>
      </c>
      <c r="I617" s="40" t="str">
        <f>'2b. Database Stock changes'!T21</f>
        <v>Germany</v>
      </c>
      <c r="J617" s="40" t="str">
        <f>A617&amp;"-"&amp;B617&amp;"-"&amp;C617</f>
        <v>HY.SW-HY.SW-Stock change</v>
      </c>
    </row>
    <row r="618" spans="1:10" x14ac:dyDescent="0.25">
      <c r="A618" s="40" t="str">
        <f>'2b. Database Stock changes'!D22&amp;"."&amp;'2b. Database Stock changes'!E22</f>
        <v>HY.CW</v>
      </c>
      <c r="B618" s="40" t="str">
        <f>'2b. Database Stock changes'!G22&amp;"."&amp;'2b. Database Stock changes'!H22</f>
        <v>HY.CW</v>
      </c>
      <c r="C618" s="40" t="str">
        <f>'2b. Database Stock changes'!J22</f>
        <v>Stock change</v>
      </c>
      <c r="D618" s="40" t="str">
        <f>'2b. Database Stock changes'!M22</f>
        <v>Nmix</v>
      </c>
      <c r="E618" s="40">
        <f>'2b. Database Stock changes'!N22</f>
        <v>1</v>
      </c>
      <c r="F618" s="178">
        <f>'2b. Database Stock changes'!P22</f>
        <v>2018</v>
      </c>
      <c r="G618" s="40" t="str">
        <f>'2b. Database Stock changes'!R22</f>
        <v>text</v>
      </c>
      <c r="H618" s="40" t="str">
        <f>'2b. Database Stock changes'!U22</f>
        <v>-</v>
      </c>
      <c r="I618" s="40" t="str">
        <f>'2b. Database Stock changes'!T22</f>
        <v>Germany</v>
      </c>
      <c r="J618" s="40" t="str">
        <f t="shared" ref="J618:J619" si="17">A618&amp;"-"&amp;B618&amp;"-"&amp;C618</f>
        <v>HY.CW-HY.CW-Stock change</v>
      </c>
    </row>
    <row r="619" spans="1:10" x14ac:dyDescent="0.25">
      <c r="A619" s="40" t="str">
        <f>'2b. Database Stock changes'!D23&amp;"."&amp;'2b. Database Stock changes'!E23</f>
        <v>HY.AC</v>
      </c>
      <c r="B619" s="40" t="str">
        <f>'2b. Database Stock changes'!G23&amp;"."&amp;'2b. Database Stock changes'!H23</f>
        <v>HY.AC</v>
      </c>
      <c r="C619" s="40" t="str">
        <f>'2b. Database Stock changes'!J23</f>
        <v>Stock change</v>
      </c>
      <c r="D619" s="40" t="str">
        <f>'2b. Database Stock changes'!M23</f>
        <v>Nmix</v>
      </c>
      <c r="E619" s="40">
        <f>'2b. Database Stock changes'!N23</f>
        <v>1</v>
      </c>
      <c r="F619" s="178">
        <f>'2b. Database Stock changes'!P23</f>
        <v>2018</v>
      </c>
      <c r="G619" s="40" t="str">
        <f>'2b. Database Stock changes'!R23</f>
        <v>text</v>
      </c>
      <c r="H619" s="40" t="str">
        <f>'2b. Database Stock changes'!U23</f>
        <v>-</v>
      </c>
      <c r="I619" s="40" t="str">
        <f>'2b. Database Stock changes'!T23</f>
        <v>Germany</v>
      </c>
      <c r="J619" s="40" t="str">
        <f t="shared" si="17"/>
        <v>HY.AC-HY.AC-Stock change</v>
      </c>
    </row>
    <row r="620" spans="1:10" x14ac:dyDescent="0.25">
      <c r="A620" s="40"/>
      <c r="B620" s="40"/>
      <c r="C620" s="40"/>
      <c r="D620" s="40"/>
      <c r="E620" s="40"/>
      <c r="F620" s="178"/>
      <c r="G620" s="40"/>
      <c r="H620" s="40"/>
      <c r="I620" s="40"/>
      <c r="J620" s="40"/>
    </row>
    <row r="621" spans="1:10" x14ac:dyDescent="0.25">
      <c r="A621" s="40" t="str">
        <f>'2b. Database Stock changes'!D25&amp;"."&amp;'2b. Database Stock changes'!E25</f>
        <v>EF.EC</v>
      </c>
      <c r="B621" s="40" t="str">
        <f>'2b. Database Stock changes'!G25&amp;"."&amp;'2b. Database Stock changes'!H25</f>
        <v>EF.EC</v>
      </c>
      <c r="C621" s="40" t="str">
        <f>'2b. Database Stock changes'!J25</f>
        <v>Stock change</v>
      </c>
      <c r="D621" s="40" t="str">
        <f>'2b. Database Stock changes'!M25</f>
        <v>Nmix</v>
      </c>
      <c r="E621" s="40">
        <f>'2b. Database Stock changes'!N25</f>
        <v>1</v>
      </c>
      <c r="F621" s="178">
        <f>'2b. Database Stock changes'!P25</f>
        <v>2020</v>
      </c>
      <c r="G621" s="40" t="str">
        <f>'2b. Database Stock changes'!R25</f>
        <v>text</v>
      </c>
      <c r="H621" s="40" t="str">
        <f>'2b. Database Stock changes'!U25</f>
        <v>-</v>
      </c>
      <c r="I621" s="40" t="str">
        <f>'2b. Database Stock changes'!T25</f>
        <v>Germany</v>
      </c>
      <c r="J621" s="40" t="str">
        <f t="shared" ref="J621:J628" si="18">A621&amp;"-"&amp;B621&amp;"-"&amp;C621</f>
        <v>EF.EC-EF.EC-Stock change</v>
      </c>
    </row>
    <row r="622" spans="1:10" x14ac:dyDescent="0.25">
      <c r="A622" s="40" t="str">
        <f>'2b. Database Stock changes'!D26&amp;"."&amp;'2b. Database Stock changes'!E26</f>
        <v>EF.IC</v>
      </c>
      <c r="B622" s="40" t="str">
        <f>'2b. Database Stock changes'!G26&amp;"."&amp;'2b. Database Stock changes'!H26</f>
        <v>EF.IC</v>
      </c>
      <c r="C622" s="40" t="str">
        <f>'2b. Database Stock changes'!J26</f>
        <v>Stock change</v>
      </c>
      <c r="D622" s="40" t="str">
        <f>'2b. Database Stock changes'!M26</f>
        <v>Nmix</v>
      </c>
      <c r="E622" s="40">
        <f>'2b. Database Stock changes'!N26</f>
        <v>1</v>
      </c>
      <c r="F622" s="178">
        <f>'2b. Database Stock changes'!P26</f>
        <v>2020</v>
      </c>
      <c r="G622" s="40" t="str">
        <f>'2b. Database Stock changes'!R26</f>
        <v>text</v>
      </c>
      <c r="H622" s="40" t="str">
        <f>'2b. Database Stock changes'!U26</f>
        <v>-</v>
      </c>
      <c r="I622" s="40" t="str">
        <f>'2b. Database Stock changes'!T26</f>
        <v>Germany</v>
      </c>
      <c r="J622" s="40" t="str">
        <f t="shared" si="18"/>
        <v>EF.IC-EF.IC-Stock change</v>
      </c>
    </row>
    <row r="623" spans="1:10" x14ac:dyDescent="0.25">
      <c r="A623" s="40" t="str">
        <f>'2b. Database Stock changes'!D27&amp;"."&amp;'2b. Database Stock changes'!E27</f>
        <v>EF.TR</v>
      </c>
      <c r="B623" s="40" t="str">
        <f>'2b. Database Stock changes'!G27&amp;"."&amp;'2b. Database Stock changes'!H27</f>
        <v>EF.TR</v>
      </c>
      <c r="C623" s="40" t="str">
        <f>'2b. Database Stock changes'!J27</f>
        <v>Stock change</v>
      </c>
      <c r="D623" s="40" t="str">
        <f>'2b. Database Stock changes'!M27</f>
        <v>Nmix</v>
      </c>
      <c r="E623" s="40">
        <f>'2b. Database Stock changes'!N27</f>
        <v>1</v>
      </c>
      <c r="F623" s="178">
        <f>'2b. Database Stock changes'!P27</f>
        <v>2020</v>
      </c>
      <c r="G623" s="40" t="str">
        <f>'2b. Database Stock changes'!R27</f>
        <v>text</v>
      </c>
      <c r="H623" s="40" t="str">
        <f>'2b. Database Stock changes'!U27</f>
        <v>-</v>
      </c>
      <c r="I623" s="40" t="str">
        <f>'2b. Database Stock changes'!T27</f>
        <v>Germany</v>
      </c>
      <c r="J623" s="40" t="str">
        <f t="shared" si="18"/>
        <v>EF.TR-EF.TR-Stock change</v>
      </c>
    </row>
    <row r="624" spans="1:10" x14ac:dyDescent="0.25">
      <c r="A624" s="40" t="str">
        <f>'2b. Database Stock changes'!D28&amp;"."&amp;'2b. Database Stock changes'!E28</f>
        <v>EF.OE</v>
      </c>
      <c r="B624" s="40" t="str">
        <f>'2b. Database Stock changes'!G28&amp;"."&amp;'2b. Database Stock changes'!H28</f>
        <v>EF.OE</v>
      </c>
      <c r="C624" s="40" t="str">
        <f>'2b. Database Stock changes'!J28</f>
        <v>Stock change</v>
      </c>
      <c r="D624" s="40" t="str">
        <f>'2b. Database Stock changes'!M28</f>
        <v>Nmix</v>
      </c>
      <c r="E624" s="40">
        <f>'2b. Database Stock changes'!N28</f>
        <v>1</v>
      </c>
      <c r="F624" s="178">
        <f>'2b. Database Stock changes'!P28</f>
        <v>2020</v>
      </c>
      <c r="G624" s="40" t="str">
        <f>'2b. Database Stock changes'!R28</f>
        <v>text</v>
      </c>
      <c r="H624" s="40" t="str">
        <f>'2b. Database Stock changes'!U28</f>
        <v>-</v>
      </c>
      <c r="I624" s="40" t="str">
        <f>'2b. Database Stock changes'!T28</f>
        <v>Germany</v>
      </c>
      <c r="J624" s="40" t="str">
        <f t="shared" si="18"/>
        <v>EF.OE-EF.OE-Stock change</v>
      </c>
    </row>
    <row r="625" spans="1:10" x14ac:dyDescent="0.25">
      <c r="A625" s="40" t="str">
        <f>'2b. Database Stock changes'!D29&amp;"."&amp;'2b. Database Stock changes'!E29</f>
        <v>MP.FP</v>
      </c>
      <c r="B625" s="40" t="str">
        <f>'2b. Database Stock changes'!G29&amp;"."&amp;'2b. Database Stock changes'!H29</f>
        <v>MP.FP</v>
      </c>
      <c r="C625" s="40" t="str">
        <f>'2b. Database Stock changes'!J29</f>
        <v>Stock change</v>
      </c>
      <c r="D625" s="40" t="str">
        <f>'2b. Database Stock changes'!M29</f>
        <v>Nmix</v>
      </c>
      <c r="E625" s="40">
        <f>'2b. Database Stock changes'!N29</f>
        <v>1</v>
      </c>
      <c r="F625" s="178">
        <f>'2b. Database Stock changes'!P29</f>
        <v>2020</v>
      </c>
      <c r="G625" s="40" t="str">
        <f>'2b. Database Stock changes'!R29</f>
        <v>text</v>
      </c>
      <c r="H625" s="40" t="str">
        <f>'2b. Database Stock changes'!U29</f>
        <v>-</v>
      </c>
      <c r="I625" s="40" t="str">
        <f>'2b. Database Stock changes'!T29</f>
        <v>Germany</v>
      </c>
      <c r="J625" s="40" t="str">
        <f t="shared" si="18"/>
        <v>MP.FP-MP.FP-Stock change</v>
      </c>
    </row>
    <row r="626" spans="1:10" x14ac:dyDescent="0.25">
      <c r="A626" s="40" t="str">
        <f>'2b. Database Stock changes'!D30&amp;"."&amp;'2b. Database Stock changes'!E30</f>
        <v>MP.OP</v>
      </c>
      <c r="B626" s="40" t="str">
        <f>'2b. Database Stock changes'!G30&amp;"."&amp;'2b. Database Stock changes'!H30</f>
        <v>MP.OP</v>
      </c>
      <c r="C626" s="40" t="str">
        <f>'2b. Database Stock changes'!J30</f>
        <v>Stock change</v>
      </c>
      <c r="D626" s="40" t="str">
        <f>'2b. Database Stock changes'!M30</f>
        <v>Nmix</v>
      </c>
      <c r="E626" s="40">
        <f>'2b. Database Stock changes'!N30</f>
        <v>1</v>
      </c>
      <c r="F626" s="178">
        <f>'2b. Database Stock changes'!P30</f>
        <v>2020</v>
      </c>
      <c r="G626" s="40" t="str">
        <f>'2b. Database Stock changes'!R30</f>
        <v>text</v>
      </c>
      <c r="H626" s="40" t="str">
        <f>'2b. Database Stock changes'!U30</f>
        <v>-</v>
      </c>
      <c r="I626" s="40" t="str">
        <f>'2b. Database Stock changes'!T30</f>
        <v>Germany</v>
      </c>
      <c r="J626" s="40" t="str">
        <f t="shared" si="18"/>
        <v>MP.OP-MP.OP-Stock change</v>
      </c>
    </row>
    <row r="627" spans="1:10" x14ac:dyDescent="0.25">
      <c r="A627" s="40" t="str">
        <f>'2b. Database Stock changes'!D31&amp;"."&amp;'2b. Database Stock changes'!E31</f>
        <v>AG.MM</v>
      </c>
      <c r="B627" s="40" t="str">
        <f>'2b. Database Stock changes'!G31&amp;"."&amp;'2b. Database Stock changes'!H31</f>
        <v>AG.MM</v>
      </c>
      <c r="C627" s="40" t="str">
        <f>'2b. Database Stock changes'!J31</f>
        <v>Stock change</v>
      </c>
      <c r="D627" s="40" t="str">
        <f>'2b. Database Stock changes'!M31</f>
        <v>Nmix</v>
      </c>
      <c r="E627" s="40">
        <f>'2b. Database Stock changes'!N31</f>
        <v>1</v>
      </c>
      <c r="F627" s="178">
        <f>'2b. Database Stock changes'!P31</f>
        <v>2020</v>
      </c>
      <c r="G627" s="40" t="str">
        <f>'2b. Database Stock changes'!R31</f>
        <v>text</v>
      </c>
      <c r="H627" s="40" t="str">
        <f>'2b. Database Stock changes'!U31</f>
        <v>-</v>
      </c>
      <c r="I627" s="40" t="str">
        <f>'2b. Database Stock changes'!T31</f>
        <v>Germany</v>
      </c>
      <c r="J627" s="40" t="str">
        <f t="shared" si="18"/>
        <v>AG.MM-AG.MM-Stock change</v>
      </c>
    </row>
    <row r="628" spans="1:10" x14ac:dyDescent="0.25">
      <c r="A628" s="40" t="str">
        <f>'2b. Database Stock changes'!D32&amp;"."&amp;'2b. Database Stock changes'!E32</f>
        <v>AG.SM</v>
      </c>
      <c r="B628" s="40" t="str">
        <f>'2b. Database Stock changes'!G32&amp;"."&amp;'2b. Database Stock changes'!H32</f>
        <v>AG.SM</v>
      </c>
      <c r="C628" s="40" t="str">
        <f>'2b. Database Stock changes'!J32</f>
        <v>Stock change</v>
      </c>
      <c r="D628" s="40" t="str">
        <f>'2b. Database Stock changes'!M32</f>
        <v>Nmix</v>
      </c>
      <c r="E628" s="40">
        <f>'2b. Database Stock changes'!N32</f>
        <v>1</v>
      </c>
      <c r="F628" s="178">
        <f>'2b. Database Stock changes'!P32</f>
        <v>2020</v>
      </c>
      <c r="G628" s="40" t="str">
        <f>'2b. Database Stock changes'!R32</f>
        <v>text</v>
      </c>
      <c r="H628" s="40" t="str">
        <f>'2b. Database Stock changes'!U32</f>
        <v>-</v>
      </c>
      <c r="I628" s="40" t="str">
        <f>'2b. Database Stock changes'!T32</f>
        <v>Germany</v>
      </c>
      <c r="J628" s="40" t="str">
        <f t="shared" si="18"/>
        <v>AG.SM-AG.SM-Stock change</v>
      </c>
    </row>
    <row r="629" spans="1:10" x14ac:dyDescent="0.25">
      <c r="A629" s="40" t="str">
        <f>'2b. Database Stock changes'!D33&amp;"."&amp;'2b. Database Stock changes'!E33</f>
        <v>AG.BC</v>
      </c>
      <c r="B629" s="40" t="str">
        <f>'2b. Database Stock changes'!G33&amp;"."&amp;'2b. Database Stock changes'!H33</f>
        <v>AG.BC</v>
      </c>
      <c r="C629" s="40" t="str">
        <f>'2b. Database Stock changes'!J33</f>
        <v>Stock change</v>
      </c>
      <c r="D629" s="40" t="str">
        <f>'2b. Database Stock changes'!M33</f>
        <v>Nmix</v>
      </c>
      <c r="E629" s="40">
        <f>'2b. Database Stock changes'!N33</f>
        <v>1</v>
      </c>
      <c r="F629" s="178">
        <f>'2b. Database Stock changes'!P33</f>
        <v>2020</v>
      </c>
      <c r="G629" s="40" t="str">
        <f>'2b. Database Stock changes'!R33</f>
        <v>text</v>
      </c>
      <c r="H629" s="40" t="str">
        <f>'2b. Database Stock changes'!U33</f>
        <v>-</v>
      </c>
      <c r="I629" s="40" t="str">
        <f>'2b. Database Stock changes'!T33</f>
        <v>Germany</v>
      </c>
      <c r="J629" s="40" t="str">
        <f>A629&amp;"-"&amp;B629&amp;"-"&amp;C629</f>
        <v>AG.BC-AG.BC-Stock change</v>
      </c>
    </row>
    <row r="630" spans="1:10" x14ac:dyDescent="0.25">
      <c r="A630" s="40" t="str">
        <f>'2b. Database Stock changes'!D34&amp;"."&amp;'2b. Database Stock changes'!E34</f>
        <v>FS.FO</v>
      </c>
      <c r="B630" s="40" t="str">
        <f>'2b. Database Stock changes'!G34&amp;"."&amp;'2b. Database Stock changes'!H34</f>
        <v>FS.FO</v>
      </c>
      <c r="C630" s="40" t="str">
        <f>'2b. Database Stock changes'!J34</f>
        <v>Stock change</v>
      </c>
      <c r="D630" s="40" t="str">
        <f>'2b. Database Stock changes'!M34</f>
        <v>Nmix</v>
      </c>
      <c r="E630" s="40">
        <f>'2b. Database Stock changes'!N34</f>
        <v>1</v>
      </c>
      <c r="F630" s="178">
        <f>'2b. Database Stock changes'!P34</f>
        <v>2020</v>
      </c>
      <c r="G630" s="40" t="str">
        <f>'2b. Database Stock changes'!R34</f>
        <v>text</v>
      </c>
      <c r="H630" s="40" t="str">
        <f>'2b. Database Stock changes'!U34</f>
        <v>-</v>
      </c>
      <c r="I630" s="40" t="str">
        <f>'2b. Database Stock changes'!T34</f>
        <v>Germany</v>
      </c>
      <c r="J630" s="40" t="str">
        <f t="shared" ref="J630:J639" si="19">A630&amp;"-"&amp;B630&amp;"-"&amp;C630</f>
        <v>FS.FO-FS.FO-Stock change</v>
      </c>
    </row>
    <row r="631" spans="1:10" x14ac:dyDescent="0.25">
      <c r="A631" s="40" t="str">
        <f>'2b. Database Stock changes'!D35&amp;"."&amp;'2b. Database Stock changes'!E35</f>
        <v>FS.OL</v>
      </c>
      <c r="B631" s="40" t="str">
        <f>'2b. Database Stock changes'!G35&amp;"."&amp;'2b. Database Stock changes'!H35</f>
        <v>FS.OL</v>
      </c>
      <c r="C631" s="40" t="str">
        <f>'2b. Database Stock changes'!J35</f>
        <v>Stock change</v>
      </c>
      <c r="D631" s="40" t="str">
        <f>'2b. Database Stock changes'!M35</f>
        <v>Nmix</v>
      </c>
      <c r="E631" s="40">
        <f>'2b. Database Stock changes'!N35</f>
        <v>1</v>
      </c>
      <c r="F631" s="178">
        <f>'2b. Database Stock changes'!P35</f>
        <v>2020</v>
      </c>
      <c r="G631" s="40" t="str">
        <f>'2b. Database Stock changes'!R35</f>
        <v>text</v>
      </c>
      <c r="H631" s="40" t="str">
        <f>'2b. Database Stock changes'!U35</f>
        <v>-</v>
      </c>
      <c r="I631" s="40" t="str">
        <f>'2b. Database Stock changes'!T35</f>
        <v>Germany</v>
      </c>
      <c r="J631" s="40" t="str">
        <f t="shared" si="19"/>
        <v>FS.OL-FS.OL-Stock change</v>
      </c>
    </row>
    <row r="632" spans="1:10" x14ac:dyDescent="0.25">
      <c r="A632" s="40" t="str">
        <f>'2b. Database Stock changes'!D36&amp;"."&amp;'2b. Database Stock changes'!E36</f>
        <v>FS.WL</v>
      </c>
      <c r="B632" s="40" t="str">
        <f>'2b. Database Stock changes'!G36&amp;"."&amp;'2b. Database Stock changes'!H36</f>
        <v>FS.WL</v>
      </c>
      <c r="C632" s="40" t="str">
        <f>'2b. Database Stock changes'!J36</f>
        <v>Stock change</v>
      </c>
      <c r="D632" s="40" t="str">
        <f>'2b. Database Stock changes'!M36</f>
        <v>Nmix</v>
      </c>
      <c r="E632" s="40">
        <f>'2b. Database Stock changes'!N36</f>
        <v>1</v>
      </c>
      <c r="F632" s="178">
        <f>'2b. Database Stock changes'!P36</f>
        <v>2020</v>
      </c>
      <c r="G632" s="40" t="str">
        <f>'2b. Database Stock changes'!R36</f>
        <v>text</v>
      </c>
      <c r="H632" s="40" t="str">
        <f>'2b. Database Stock changes'!U36</f>
        <v>-</v>
      </c>
      <c r="I632" s="40" t="str">
        <f>'2b. Database Stock changes'!T36</f>
        <v>Germany</v>
      </c>
      <c r="J632" s="40" t="str">
        <f t="shared" si="19"/>
        <v>FS.WL-FS.WL-Stock change</v>
      </c>
    </row>
    <row r="633" spans="1:10" x14ac:dyDescent="0.25">
      <c r="A633" s="40" t="str">
        <f>'2b. Database Stock changes'!D37&amp;"."&amp;'2b. Database Stock changes'!E37</f>
        <v>PR.SO</v>
      </c>
      <c r="B633" s="40" t="str">
        <f>'2b. Database Stock changes'!G37&amp;"."&amp;'2b. Database Stock changes'!H37</f>
        <v>PR.SO</v>
      </c>
      <c r="C633" s="40" t="str">
        <f>'2b. Database Stock changes'!J37</f>
        <v>Stock change</v>
      </c>
      <c r="D633" s="40" t="str">
        <f>'2b. Database Stock changes'!M37</f>
        <v>Nmix</v>
      </c>
      <c r="E633" s="40">
        <f>'2b. Database Stock changes'!N37</f>
        <v>1</v>
      </c>
      <c r="F633" s="178">
        <f>'2b. Database Stock changes'!P37</f>
        <v>2020</v>
      </c>
      <c r="G633" s="40" t="str">
        <f>'2b. Database Stock changes'!R37</f>
        <v>text</v>
      </c>
      <c r="H633" s="40" t="str">
        <f>'2b. Database Stock changes'!U37</f>
        <v>-</v>
      </c>
      <c r="I633" s="40" t="str">
        <f>'2b. Database Stock changes'!T37</f>
        <v>Germany</v>
      </c>
      <c r="J633" s="40" t="str">
        <f t="shared" si="19"/>
        <v>PR.SO-PR.SO-Stock change</v>
      </c>
    </row>
    <row r="634" spans="1:10" x14ac:dyDescent="0.25">
      <c r="A634" s="40" t="str">
        <f>'2b. Database Stock changes'!D38&amp;"."&amp;'2b. Database Stock changes'!E38</f>
        <v>PR.WW</v>
      </c>
      <c r="B634" s="40" t="str">
        <f>'2b. Database Stock changes'!G38&amp;"."&amp;'2b. Database Stock changes'!H38</f>
        <v>PR.WW</v>
      </c>
      <c r="C634" s="40" t="str">
        <f>'2b. Database Stock changes'!J38</f>
        <v>Stock change</v>
      </c>
      <c r="D634" s="40" t="str">
        <f>'2b. Database Stock changes'!M38</f>
        <v>Nmix</v>
      </c>
      <c r="E634" s="40">
        <f>'2b. Database Stock changes'!N38</f>
        <v>1</v>
      </c>
      <c r="F634" s="178">
        <f>'2b. Database Stock changes'!P38</f>
        <v>2020</v>
      </c>
      <c r="G634" s="40" t="str">
        <f>'2b. Database Stock changes'!R38</f>
        <v>text</v>
      </c>
      <c r="H634" s="40" t="str">
        <f>'2b. Database Stock changes'!U38</f>
        <v>-</v>
      </c>
      <c r="I634" s="40" t="str">
        <f>'2b. Database Stock changes'!T38</f>
        <v>Germany</v>
      </c>
      <c r="J634" s="40" t="str">
        <f t="shared" si="19"/>
        <v>PR.WW-PR.WW-Stock change</v>
      </c>
    </row>
    <row r="635" spans="1:10" x14ac:dyDescent="0.25">
      <c r="A635" s="40" t="str">
        <f>'2b. Database Stock changes'!D39&amp;"."&amp;'2b. Database Stock changes'!E39</f>
        <v>HS.HS</v>
      </c>
      <c r="B635" s="40" t="str">
        <f>'2b. Database Stock changes'!G39&amp;"."&amp;'2b. Database Stock changes'!H39</f>
        <v>HS.HS</v>
      </c>
      <c r="C635" s="40" t="str">
        <f>'2b. Database Stock changes'!J39</f>
        <v>Stock change</v>
      </c>
      <c r="D635" s="40" t="str">
        <f>'2b. Database Stock changes'!M39</f>
        <v>Nmix</v>
      </c>
      <c r="E635" s="40">
        <f>'2b. Database Stock changes'!N39</f>
        <v>1</v>
      </c>
      <c r="F635" s="178">
        <f>'2b. Database Stock changes'!P39</f>
        <v>2020</v>
      </c>
      <c r="G635" s="40" t="str">
        <f>'2b. Database Stock changes'!R39</f>
        <v>text</v>
      </c>
      <c r="H635" s="40" t="str">
        <f>'2b. Database Stock changes'!U39</f>
        <v>-</v>
      </c>
      <c r="I635" s="40" t="str">
        <f>'2b. Database Stock changes'!T39</f>
        <v>Germany</v>
      </c>
      <c r="J635" s="40" t="str">
        <f t="shared" si="19"/>
        <v>HS.HS-HS.HS-Stock change</v>
      </c>
    </row>
    <row r="636" spans="1:10" x14ac:dyDescent="0.25">
      <c r="A636" s="40" t="str">
        <f>'2b. Database Stock changes'!D40&amp;"."&amp;'2b. Database Stock changes'!E40</f>
        <v>AT.AT</v>
      </c>
      <c r="B636" s="40" t="str">
        <f>'2b. Database Stock changes'!G40&amp;"."&amp;'2b. Database Stock changes'!H40</f>
        <v>AT.AT</v>
      </c>
      <c r="C636" s="40" t="str">
        <f>'2b. Database Stock changes'!J40</f>
        <v>Stock change</v>
      </c>
      <c r="D636" s="40" t="str">
        <f>'2b. Database Stock changes'!M40</f>
        <v>Nmix</v>
      </c>
      <c r="E636" s="40">
        <f>'2b. Database Stock changes'!N40</f>
        <v>1</v>
      </c>
      <c r="F636" s="178">
        <f>'2b. Database Stock changes'!P40</f>
        <v>2020</v>
      </c>
      <c r="G636" s="40" t="str">
        <f>'2b. Database Stock changes'!R40</f>
        <v>text</v>
      </c>
      <c r="H636" s="40" t="str">
        <f>'2b. Database Stock changes'!U40</f>
        <v>-</v>
      </c>
      <c r="I636" s="40" t="str">
        <f>'2b. Database Stock changes'!T40</f>
        <v>Germany</v>
      </c>
      <c r="J636" s="40" t="str">
        <f t="shared" si="19"/>
        <v>AT.AT-AT.AT-Stock change</v>
      </c>
    </row>
    <row r="637" spans="1:10" x14ac:dyDescent="0.25">
      <c r="A637" s="40" t="str">
        <f>'2b. Database Stock changes'!D41&amp;"."&amp;'2b. Database Stock changes'!E41</f>
        <v>AT.AT</v>
      </c>
      <c r="B637" s="40" t="str">
        <f>'2b. Database Stock changes'!G41&amp;"."&amp;'2b. Database Stock changes'!H41</f>
        <v>AT.AT</v>
      </c>
      <c r="C637" s="40" t="str">
        <f>'2b. Database Stock changes'!J41</f>
        <v>Stock change</v>
      </c>
      <c r="D637" s="40" t="str">
        <f>'2b. Database Stock changes'!M41</f>
        <v>Nmix</v>
      </c>
      <c r="E637" s="40">
        <f>'2b. Database Stock changes'!N41</f>
        <v>1</v>
      </c>
      <c r="F637" s="178">
        <f>'2b. Database Stock changes'!P41</f>
        <v>2020</v>
      </c>
      <c r="G637" s="40" t="str">
        <f>'2b. Database Stock changes'!R41</f>
        <v>text</v>
      </c>
      <c r="H637" s="40" t="str">
        <f>'2b. Database Stock changes'!U41</f>
        <v>-</v>
      </c>
      <c r="I637" s="40" t="str">
        <f>'2b. Database Stock changes'!T41</f>
        <v>Germany</v>
      </c>
      <c r="J637" s="40" t="str">
        <f t="shared" si="19"/>
        <v>AT.AT-AT.AT-Stock change</v>
      </c>
    </row>
    <row r="638" spans="1:10" x14ac:dyDescent="0.25">
      <c r="A638" s="40" t="str">
        <f>'2b. Database Stock changes'!D42&amp;"."&amp;'2b. Database Stock changes'!E42</f>
        <v>HY.GW</v>
      </c>
      <c r="B638" s="40" t="str">
        <f>'2b. Database Stock changes'!G42&amp;"."&amp;'2b. Database Stock changes'!H42</f>
        <v>HY.GW</v>
      </c>
      <c r="C638" s="40" t="str">
        <f>'2b. Database Stock changes'!J42</f>
        <v>Stock change</v>
      </c>
      <c r="D638" s="40" t="str">
        <f>'2b. Database Stock changes'!M42</f>
        <v>Nmix</v>
      </c>
      <c r="E638" s="40">
        <f>'2b. Database Stock changes'!N42</f>
        <v>1</v>
      </c>
      <c r="F638" s="178">
        <f>'2b. Database Stock changes'!P42</f>
        <v>2020</v>
      </c>
      <c r="G638" s="40" t="str">
        <f>'2b. Database Stock changes'!R42</f>
        <v>text</v>
      </c>
      <c r="H638" s="40" t="str">
        <f>'2b. Database Stock changes'!U42</f>
        <v>-</v>
      </c>
      <c r="I638" s="40" t="str">
        <f>'2b. Database Stock changes'!T42</f>
        <v>Germany</v>
      </c>
      <c r="J638" s="40" t="str">
        <f t="shared" si="19"/>
        <v>HY.GW-HY.GW-Stock change</v>
      </c>
    </row>
    <row r="639" spans="1:10" x14ac:dyDescent="0.25">
      <c r="A639" s="40" t="str">
        <f>'2b. Database Stock changes'!D43&amp;"."&amp;'2b. Database Stock changes'!E43</f>
        <v>HY.SW</v>
      </c>
      <c r="B639" s="40" t="str">
        <f>'2b. Database Stock changes'!G43&amp;"."&amp;'2b. Database Stock changes'!H43</f>
        <v>HY.SW</v>
      </c>
      <c r="C639" s="40" t="str">
        <f>'2b. Database Stock changes'!J43</f>
        <v>Stock change</v>
      </c>
      <c r="D639" s="40" t="str">
        <f>'2b. Database Stock changes'!M43</f>
        <v>Nmix</v>
      </c>
      <c r="E639" s="40">
        <f>'2b. Database Stock changes'!N43</f>
        <v>1</v>
      </c>
      <c r="F639" s="178">
        <f>'2b. Database Stock changes'!P43</f>
        <v>2020</v>
      </c>
      <c r="G639" s="40" t="str">
        <f>'2b. Database Stock changes'!R43</f>
        <v>text</v>
      </c>
      <c r="H639" s="40" t="str">
        <f>'2b. Database Stock changes'!U43</f>
        <v>-</v>
      </c>
      <c r="I639" s="40" t="str">
        <f>'2b. Database Stock changes'!T43</f>
        <v>Germany</v>
      </c>
      <c r="J639" s="40" t="str">
        <f t="shared" si="19"/>
        <v>HY.SW-HY.SW-Stock change</v>
      </c>
    </row>
    <row r="640" spans="1:10" x14ac:dyDescent="0.25">
      <c r="A640" s="40" t="str">
        <f>'2b. Database Stock changes'!D44&amp;"."&amp;'2b. Database Stock changes'!E44</f>
        <v>HY.CW</v>
      </c>
      <c r="B640" s="40" t="str">
        <f>'2b. Database Stock changes'!G44&amp;"."&amp;'2b. Database Stock changes'!H44</f>
        <v>HY.CW</v>
      </c>
      <c r="C640" s="40" t="str">
        <f>'2b. Database Stock changes'!J44</f>
        <v>Stock change</v>
      </c>
      <c r="D640" s="40" t="str">
        <f>'2b. Database Stock changes'!M44</f>
        <v>Nmix</v>
      </c>
      <c r="E640" s="40">
        <f>'2b. Database Stock changes'!N44</f>
        <v>1</v>
      </c>
      <c r="F640" s="178">
        <f>'2b. Database Stock changes'!P44</f>
        <v>2020</v>
      </c>
      <c r="G640" s="40" t="str">
        <f>'2b. Database Stock changes'!R44</f>
        <v>text</v>
      </c>
      <c r="H640" s="40" t="str">
        <f>'2b. Database Stock changes'!U44</f>
        <v>-</v>
      </c>
      <c r="I640" s="40" t="str">
        <f>'2b. Database Stock changes'!T44</f>
        <v>Germany</v>
      </c>
      <c r="J640" s="40" t="str">
        <f>A640&amp;"-"&amp;B640&amp;"-"&amp;C640</f>
        <v>HY.CW-HY.CW-Stock change</v>
      </c>
    </row>
    <row r="641" spans="1:10" x14ac:dyDescent="0.25">
      <c r="A641" s="40" t="str">
        <f>'2b. Database Stock changes'!D45&amp;"."&amp;'2b. Database Stock changes'!E45</f>
        <v>HY.AC</v>
      </c>
      <c r="B641" s="40" t="str">
        <f>'2b. Database Stock changes'!G45&amp;"."&amp;'2b. Database Stock changes'!H45</f>
        <v>HY.AC</v>
      </c>
      <c r="C641" s="40" t="str">
        <f>'2b. Database Stock changes'!J45</f>
        <v>Stock change</v>
      </c>
      <c r="D641" s="40" t="str">
        <f>'2b. Database Stock changes'!M45</f>
        <v>Nmix</v>
      </c>
      <c r="E641" s="40">
        <f>'2b. Database Stock changes'!N45</f>
        <v>1</v>
      </c>
      <c r="F641" s="178">
        <f>'2b. Database Stock changes'!P45</f>
        <v>2020</v>
      </c>
      <c r="G641" s="40" t="str">
        <f>'2b. Database Stock changes'!R45</f>
        <v>text</v>
      </c>
      <c r="H641" s="40" t="str">
        <f>'2b. Database Stock changes'!U45</f>
        <v>-</v>
      </c>
      <c r="I641" s="40" t="str">
        <f>'2b. Database Stock changes'!T45</f>
        <v>Germany</v>
      </c>
      <c r="J641" s="40" t="str">
        <f t="shared" ref="J641:J647" si="20">A641&amp;"-"&amp;B641&amp;"-"&amp;C641</f>
        <v>HY.AC-HY.AC-Stock change</v>
      </c>
    </row>
    <row r="642" spans="1:10" x14ac:dyDescent="0.25">
      <c r="A642" s="40"/>
      <c r="B642" s="40"/>
      <c r="C642" s="40"/>
      <c r="D642" s="40"/>
      <c r="E642" s="40"/>
      <c r="F642" s="178"/>
      <c r="G642" s="40"/>
      <c r="H642" s="40"/>
      <c r="I642" s="40"/>
      <c r="J642" s="40"/>
    </row>
    <row r="643" spans="1:10" x14ac:dyDescent="0.25">
      <c r="A643" s="40" t="str">
        <f>'2b. Database Stock changes'!D47&amp;"."&amp;'2b. Database Stock changes'!E47</f>
        <v>EF.EC</v>
      </c>
      <c r="B643" s="40" t="str">
        <f>'2b. Database Stock changes'!G47&amp;"."&amp;'2b. Database Stock changes'!H47</f>
        <v>EF.EC</v>
      </c>
      <c r="C643" s="40" t="str">
        <f>'2b. Database Stock changes'!J47</f>
        <v>Stock change</v>
      </c>
      <c r="D643" s="40" t="str">
        <f>'2b. Database Stock changes'!M47</f>
        <v>Nmix</v>
      </c>
      <c r="E643" s="40">
        <f>'2b. Database Stock changes'!N47</f>
        <v>1</v>
      </c>
      <c r="F643" s="178">
        <f>'2b. Database Stock changes'!P47</f>
        <v>2020</v>
      </c>
      <c r="G643" s="40" t="str">
        <f>'2b. Database Stock changes'!R47</f>
        <v>text</v>
      </c>
      <c r="H643" s="40" t="str">
        <f>'2b. Database Stock changes'!U47</f>
        <v>-</v>
      </c>
      <c r="I643" s="40" t="str">
        <f>'2b. Database Stock changes'!T47</f>
        <v>Germany</v>
      </c>
      <c r="J643" s="40" t="str">
        <f t="shared" si="20"/>
        <v>EF.EC-EF.EC-Stock change</v>
      </c>
    </row>
    <row r="644" spans="1:10" x14ac:dyDescent="0.25">
      <c r="A644" s="40" t="str">
        <f>'2b. Database Stock changes'!D48&amp;"."&amp;'2b. Database Stock changes'!E48</f>
        <v>EF.IC</v>
      </c>
      <c r="B644" s="40" t="str">
        <f>'2b. Database Stock changes'!G48&amp;"."&amp;'2b. Database Stock changes'!H48</f>
        <v>EF.IC</v>
      </c>
      <c r="C644" s="40" t="str">
        <f>'2b. Database Stock changes'!J48</f>
        <v>Stock change</v>
      </c>
      <c r="D644" s="40" t="str">
        <f>'2b. Database Stock changes'!M48</f>
        <v>Nmix</v>
      </c>
      <c r="E644" s="40">
        <f>'2b. Database Stock changes'!N48</f>
        <v>1</v>
      </c>
      <c r="F644" s="178">
        <f>'2b. Database Stock changes'!P48</f>
        <v>2020</v>
      </c>
      <c r="G644" s="40" t="str">
        <f>'2b. Database Stock changes'!R48</f>
        <v>text</v>
      </c>
      <c r="H644" s="40" t="str">
        <f>'2b. Database Stock changes'!U48</f>
        <v>-</v>
      </c>
      <c r="I644" s="40" t="str">
        <f>'2b. Database Stock changes'!T48</f>
        <v>Germany</v>
      </c>
      <c r="J644" s="40" t="str">
        <f t="shared" si="20"/>
        <v>EF.IC-EF.IC-Stock change</v>
      </c>
    </row>
    <row r="645" spans="1:10" x14ac:dyDescent="0.25">
      <c r="A645" s="40" t="str">
        <f>'2b. Database Stock changes'!D49&amp;"."&amp;'2b. Database Stock changes'!E49</f>
        <v>EF.TR</v>
      </c>
      <c r="B645" s="40" t="str">
        <f>'2b. Database Stock changes'!G49&amp;"."&amp;'2b. Database Stock changes'!H49</f>
        <v>EF.TR</v>
      </c>
      <c r="C645" s="40" t="str">
        <f>'2b. Database Stock changes'!J49</f>
        <v>Stock change</v>
      </c>
      <c r="D645" s="40" t="str">
        <f>'2b. Database Stock changes'!M49</f>
        <v>Nmix</v>
      </c>
      <c r="E645" s="40">
        <f>'2b. Database Stock changes'!N49</f>
        <v>1</v>
      </c>
      <c r="F645" s="178">
        <f>'2b. Database Stock changes'!P49</f>
        <v>2020</v>
      </c>
      <c r="G645" s="40" t="str">
        <f>'2b. Database Stock changes'!R49</f>
        <v>text</v>
      </c>
      <c r="H645" s="40" t="str">
        <f>'2b. Database Stock changes'!U49</f>
        <v>-</v>
      </c>
      <c r="I645" s="40" t="str">
        <f>'2b. Database Stock changes'!T49</f>
        <v>Germany</v>
      </c>
      <c r="J645" s="40" t="str">
        <f t="shared" si="20"/>
        <v>EF.TR-EF.TR-Stock change</v>
      </c>
    </row>
    <row r="646" spans="1:10" x14ac:dyDescent="0.25">
      <c r="A646" s="40" t="str">
        <f>'2b. Database Stock changes'!D50&amp;"."&amp;'2b. Database Stock changes'!E50</f>
        <v>EF.OE</v>
      </c>
      <c r="B646" s="40" t="str">
        <f>'2b. Database Stock changes'!G50&amp;"."&amp;'2b. Database Stock changes'!H50</f>
        <v>EF.OE</v>
      </c>
      <c r="C646" s="40" t="str">
        <f>'2b. Database Stock changes'!J50</f>
        <v>Stock change</v>
      </c>
      <c r="D646" s="40" t="str">
        <f>'2b. Database Stock changes'!M50</f>
        <v>Nmix</v>
      </c>
      <c r="E646" s="40">
        <f>'2b. Database Stock changes'!N50</f>
        <v>1</v>
      </c>
      <c r="F646" s="178">
        <f>'2b. Database Stock changes'!P50</f>
        <v>2020</v>
      </c>
      <c r="G646" s="40" t="str">
        <f>'2b. Database Stock changes'!R50</f>
        <v>text</v>
      </c>
      <c r="H646" s="40" t="str">
        <f>'2b. Database Stock changes'!U50</f>
        <v>-</v>
      </c>
      <c r="I646" s="40" t="str">
        <f>'2b. Database Stock changes'!T50</f>
        <v>Germany</v>
      </c>
      <c r="J646" s="40" t="str">
        <f t="shared" si="20"/>
        <v>EF.OE-EF.OE-Stock change</v>
      </c>
    </row>
    <row r="647" spans="1:10" x14ac:dyDescent="0.25">
      <c r="A647" s="40" t="str">
        <f>'2b. Database Stock changes'!D51&amp;"."&amp;'2b. Database Stock changes'!E51</f>
        <v>MP.FP</v>
      </c>
      <c r="B647" s="40" t="str">
        <f>'2b. Database Stock changes'!G51&amp;"."&amp;'2b. Database Stock changes'!H51</f>
        <v>MP.FP</v>
      </c>
      <c r="C647" s="40" t="str">
        <f>'2b. Database Stock changes'!J51</f>
        <v>Stock change</v>
      </c>
      <c r="D647" s="40" t="str">
        <f>'2b. Database Stock changes'!M51</f>
        <v>Nmix</v>
      </c>
      <c r="E647" s="40">
        <f>'2b. Database Stock changes'!N51</f>
        <v>1</v>
      </c>
      <c r="F647" s="178">
        <f>'2b. Database Stock changes'!P51</f>
        <v>2020</v>
      </c>
      <c r="G647" s="40" t="str">
        <f>'2b. Database Stock changes'!R51</f>
        <v>text</v>
      </c>
      <c r="H647" s="40" t="str">
        <f>'2b. Database Stock changes'!U51</f>
        <v>-</v>
      </c>
      <c r="I647" s="40" t="str">
        <f>'2b. Database Stock changes'!T51</f>
        <v>Germany</v>
      </c>
      <c r="J647" s="40" t="str">
        <f t="shared" si="20"/>
        <v>MP.FP-MP.FP-Stock change</v>
      </c>
    </row>
    <row r="648" spans="1:10" x14ac:dyDescent="0.25">
      <c r="A648" s="40" t="str">
        <f>'2b. Database Stock changes'!D52&amp;"."&amp;'2b. Database Stock changes'!E52</f>
        <v>MP.OP</v>
      </c>
      <c r="B648" s="40" t="str">
        <f>'2b. Database Stock changes'!G52&amp;"."&amp;'2b. Database Stock changes'!H52</f>
        <v>MP.OP</v>
      </c>
      <c r="C648" s="40" t="str">
        <f>'2b. Database Stock changes'!J52</f>
        <v>Stock change</v>
      </c>
      <c r="D648" s="40" t="str">
        <f>'2b. Database Stock changes'!M52</f>
        <v>Nmix</v>
      </c>
      <c r="E648" s="40">
        <f>'2b. Database Stock changes'!N52</f>
        <v>1</v>
      </c>
      <c r="F648" s="178">
        <f>'2b. Database Stock changes'!P52</f>
        <v>2020</v>
      </c>
      <c r="G648" s="40" t="str">
        <f>'2b. Database Stock changes'!R52</f>
        <v>text</v>
      </c>
      <c r="H648" s="40" t="str">
        <f>'2b. Database Stock changes'!U52</f>
        <v>-</v>
      </c>
      <c r="I648" s="40" t="str">
        <f>'2b. Database Stock changes'!T52</f>
        <v>Germany</v>
      </c>
      <c r="J648" s="40" t="str">
        <f>A648&amp;"-"&amp;B648&amp;"-"&amp;C648</f>
        <v>MP.OP-MP.OP-Stock change</v>
      </c>
    </row>
    <row r="649" spans="1:10" x14ac:dyDescent="0.25">
      <c r="A649" s="40" t="str">
        <f>'2b. Database Stock changes'!D53&amp;"."&amp;'2b. Database Stock changes'!E53</f>
        <v>AG.MM</v>
      </c>
      <c r="B649" s="40" t="str">
        <f>'2b. Database Stock changes'!G53&amp;"."&amp;'2b. Database Stock changes'!H53</f>
        <v>AG.MM</v>
      </c>
      <c r="C649" s="40" t="str">
        <f>'2b. Database Stock changes'!J53</f>
        <v>Stock change</v>
      </c>
      <c r="D649" s="40" t="str">
        <f>'2b. Database Stock changes'!M53</f>
        <v>Nmix</v>
      </c>
      <c r="E649" s="40">
        <f>'2b. Database Stock changes'!N53</f>
        <v>1</v>
      </c>
      <c r="F649" s="178">
        <f>'2b. Database Stock changes'!P53</f>
        <v>2020</v>
      </c>
      <c r="G649" s="40" t="str">
        <f>'2b. Database Stock changes'!R53</f>
        <v>text</v>
      </c>
      <c r="H649" s="40" t="str">
        <f>'2b. Database Stock changes'!U53</f>
        <v>-</v>
      </c>
      <c r="I649" s="40" t="str">
        <f>'2b. Database Stock changes'!T53</f>
        <v>Germany</v>
      </c>
      <c r="J649" s="40" t="str">
        <f t="shared" ref="J649:J654" si="21">A649&amp;"-"&amp;B649&amp;"-"&amp;C649</f>
        <v>AG.MM-AG.MM-Stock change</v>
      </c>
    </row>
    <row r="650" spans="1:10" x14ac:dyDescent="0.25">
      <c r="A650" s="40" t="str">
        <f>'2b. Database Stock changes'!D54&amp;"."&amp;'2b. Database Stock changes'!E54</f>
        <v>AG.SM</v>
      </c>
      <c r="B650" s="40" t="str">
        <f>'2b. Database Stock changes'!G54&amp;"."&amp;'2b. Database Stock changes'!H54</f>
        <v>AG.SM</v>
      </c>
      <c r="C650" s="40" t="str">
        <f>'2b. Database Stock changes'!J54</f>
        <v>Stock change</v>
      </c>
      <c r="D650" s="40" t="str">
        <f>'2b. Database Stock changes'!M54</f>
        <v>Nmix</v>
      </c>
      <c r="E650" s="40">
        <f>'2b. Database Stock changes'!N54</f>
        <v>1</v>
      </c>
      <c r="F650" s="178">
        <f>'2b. Database Stock changes'!P54</f>
        <v>2020</v>
      </c>
      <c r="G650" s="40" t="str">
        <f>'2b. Database Stock changes'!R54</f>
        <v>text</v>
      </c>
      <c r="H650" s="40" t="str">
        <f>'2b. Database Stock changes'!U54</f>
        <v>-</v>
      </c>
      <c r="I650" s="40" t="str">
        <f>'2b. Database Stock changes'!T54</f>
        <v>Germany</v>
      </c>
      <c r="J650" s="40" t="str">
        <f t="shared" si="21"/>
        <v>AG.SM-AG.SM-Stock change</v>
      </c>
    </row>
    <row r="651" spans="1:10" x14ac:dyDescent="0.25">
      <c r="A651" s="40" t="str">
        <f>'2b. Database Stock changes'!D55&amp;"."&amp;'2b. Database Stock changes'!E55</f>
        <v>AG.BC</v>
      </c>
      <c r="B651" s="40" t="str">
        <f>'2b. Database Stock changes'!G55&amp;"."&amp;'2b. Database Stock changes'!H55</f>
        <v>AG.BC</v>
      </c>
      <c r="C651" s="40" t="str">
        <f>'2b. Database Stock changes'!J55</f>
        <v>Stock change</v>
      </c>
      <c r="D651" s="40" t="str">
        <f>'2b. Database Stock changes'!M55</f>
        <v>Nmix</v>
      </c>
      <c r="E651" s="40">
        <f>'2b. Database Stock changes'!N55</f>
        <v>1</v>
      </c>
      <c r="F651" s="178">
        <f>'2b. Database Stock changes'!P55</f>
        <v>2020</v>
      </c>
      <c r="G651" s="40" t="str">
        <f>'2b. Database Stock changes'!R55</f>
        <v>text</v>
      </c>
      <c r="H651" s="40" t="str">
        <f>'2b. Database Stock changes'!U55</f>
        <v>-</v>
      </c>
      <c r="I651" s="40" t="str">
        <f>'2b. Database Stock changes'!T55</f>
        <v>Germany</v>
      </c>
      <c r="J651" s="40" t="str">
        <f t="shared" si="21"/>
        <v>AG.BC-AG.BC-Stock change</v>
      </c>
    </row>
    <row r="652" spans="1:10" x14ac:dyDescent="0.25">
      <c r="A652" s="40" t="str">
        <f>'2b. Database Stock changes'!D56&amp;"."&amp;'2b. Database Stock changes'!E56</f>
        <v>FS.FO</v>
      </c>
      <c r="B652" s="40" t="str">
        <f>'2b. Database Stock changes'!G56&amp;"."&amp;'2b. Database Stock changes'!H56</f>
        <v>FS.FO</v>
      </c>
      <c r="C652" s="40" t="str">
        <f>'2b. Database Stock changes'!J56</f>
        <v>Stock change</v>
      </c>
      <c r="D652" s="40" t="str">
        <f>'2b. Database Stock changes'!M56</f>
        <v>Nmix</v>
      </c>
      <c r="E652" s="40">
        <f>'2b. Database Stock changes'!N56</f>
        <v>1</v>
      </c>
      <c r="F652" s="178">
        <f>'2b. Database Stock changes'!P56</f>
        <v>2020</v>
      </c>
      <c r="G652" s="40" t="str">
        <f>'2b. Database Stock changes'!R56</f>
        <v>text</v>
      </c>
      <c r="H652" s="40" t="str">
        <f>'2b. Database Stock changes'!U56</f>
        <v>-</v>
      </c>
      <c r="I652" s="40" t="str">
        <f>'2b. Database Stock changes'!T56</f>
        <v>Germany</v>
      </c>
      <c r="J652" s="40" t="str">
        <f t="shared" si="21"/>
        <v>FS.FO-FS.FO-Stock change</v>
      </c>
    </row>
    <row r="653" spans="1:10" x14ac:dyDescent="0.25">
      <c r="A653" s="40" t="str">
        <f>'2b. Database Stock changes'!D57&amp;"."&amp;'2b. Database Stock changes'!E57</f>
        <v>FS.OL</v>
      </c>
      <c r="B653" s="40" t="str">
        <f>'2b. Database Stock changes'!G57&amp;"."&amp;'2b. Database Stock changes'!H57</f>
        <v>FS.OL</v>
      </c>
      <c r="C653" s="40" t="str">
        <f>'2b. Database Stock changes'!J57</f>
        <v>Stock change</v>
      </c>
      <c r="D653" s="40" t="str">
        <f>'2b. Database Stock changes'!M57</f>
        <v>Nmix</v>
      </c>
      <c r="E653" s="40">
        <f>'2b. Database Stock changes'!N57</f>
        <v>1</v>
      </c>
      <c r="F653" s="178">
        <f>'2b. Database Stock changes'!P57</f>
        <v>2020</v>
      </c>
      <c r="G653" s="40" t="str">
        <f>'2b. Database Stock changes'!R57</f>
        <v>text</v>
      </c>
      <c r="H653" s="40" t="str">
        <f>'2b. Database Stock changes'!U57</f>
        <v>-</v>
      </c>
      <c r="I653" s="40" t="str">
        <f>'2b. Database Stock changes'!T57</f>
        <v>Germany</v>
      </c>
      <c r="J653" s="40" t="str">
        <f t="shared" si="21"/>
        <v>FS.OL-FS.OL-Stock change</v>
      </c>
    </row>
    <row r="654" spans="1:10" x14ac:dyDescent="0.25">
      <c r="A654" s="40" t="str">
        <f>'2b. Database Stock changes'!D58&amp;"."&amp;'2b. Database Stock changes'!E58</f>
        <v>FS.WL</v>
      </c>
      <c r="B654" s="40" t="str">
        <f>'2b. Database Stock changes'!G58&amp;"."&amp;'2b. Database Stock changes'!H58</f>
        <v>FS.WL</v>
      </c>
      <c r="C654" s="40" t="str">
        <f>'2b. Database Stock changes'!J58</f>
        <v>Stock change</v>
      </c>
      <c r="D654" s="40" t="str">
        <f>'2b. Database Stock changes'!M58</f>
        <v>Nmix</v>
      </c>
      <c r="E654" s="40">
        <f>'2b. Database Stock changes'!N58</f>
        <v>1</v>
      </c>
      <c r="F654" s="178">
        <f>'2b. Database Stock changes'!P58</f>
        <v>2020</v>
      </c>
      <c r="G654" s="40" t="str">
        <f>'2b. Database Stock changes'!R58</f>
        <v>text</v>
      </c>
      <c r="H654" s="40" t="str">
        <f>'2b. Database Stock changes'!U58</f>
        <v>-</v>
      </c>
      <c r="I654" s="40" t="str">
        <f>'2b. Database Stock changes'!T58</f>
        <v>Germany</v>
      </c>
      <c r="J654" s="40" t="str">
        <f t="shared" si="21"/>
        <v>FS.WL-FS.WL-Stock change</v>
      </c>
    </row>
    <row r="655" spans="1:10" x14ac:dyDescent="0.25">
      <c r="A655" s="40" t="str">
        <f>'2b. Database Stock changes'!D59&amp;"."&amp;'2b. Database Stock changes'!E59</f>
        <v>PR.SO</v>
      </c>
      <c r="B655" s="40" t="str">
        <f>'2b. Database Stock changes'!G59&amp;"."&amp;'2b. Database Stock changes'!H59</f>
        <v>PR.SO</v>
      </c>
      <c r="C655" s="40" t="str">
        <f>'2b. Database Stock changes'!J59</f>
        <v>Stock change</v>
      </c>
      <c r="D655" s="40" t="str">
        <f>'2b. Database Stock changes'!M59</f>
        <v>Nmix</v>
      </c>
      <c r="E655" s="40">
        <f>'2b. Database Stock changes'!N59</f>
        <v>1</v>
      </c>
      <c r="F655" s="178">
        <f>'2b. Database Stock changes'!P59</f>
        <v>2020</v>
      </c>
      <c r="G655" s="40" t="str">
        <f>'2b. Database Stock changes'!R59</f>
        <v>text</v>
      </c>
      <c r="H655" s="40" t="str">
        <f>'2b. Database Stock changes'!U59</f>
        <v>-</v>
      </c>
      <c r="I655" s="40" t="str">
        <f>'2b. Database Stock changes'!T59</f>
        <v>Germany</v>
      </c>
      <c r="J655" s="40" t="str">
        <f>A655&amp;"-"&amp;B655&amp;"-"&amp;C655</f>
        <v>PR.SO-PR.SO-Stock change</v>
      </c>
    </row>
    <row r="656" spans="1:10" x14ac:dyDescent="0.25">
      <c r="A656" s="40" t="str">
        <f>'2b. Database Stock changes'!D60&amp;"."&amp;'2b. Database Stock changes'!E60</f>
        <v>PR.WW</v>
      </c>
      <c r="B656" s="40" t="str">
        <f>'2b. Database Stock changes'!G60&amp;"."&amp;'2b. Database Stock changes'!H60</f>
        <v>PR.WW</v>
      </c>
      <c r="C656" s="40" t="str">
        <f>'2b. Database Stock changes'!J60</f>
        <v>Stock change</v>
      </c>
      <c r="D656" s="40" t="str">
        <f>'2b. Database Stock changes'!M60</f>
        <v>Nmix</v>
      </c>
      <c r="E656" s="40">
        <f>'2b. Database Stock changes'!N60</f>
        <v>1</v>
      </c>
      <c r="F656" s="178">
        <f>'2b. Database Stock changes'!P60</f>
        <v>2020</v>
      </c>
      <c r="G656" s="40" t="str">
        <f>'2b. Database Stock changes'!R60</f>
        <v>text</v>
      </c>
      <c r="H656" s="40" t="str">
        <f>'2b. Database Stock changes'!U60</f>
        <v>-</v>
      </c>
      <c r="I656" s="40" t="str">
        <f>'2b. Database Stock changes'!T60</f>
        <v>Germany</v>
      </c>
      <c r="J656" s="40" t="str">
        <f t="shared" ref="J656:J660" si="22">A656&amp;"-"&amp;B656&amp;"-"&amp;C656</f>
        <v>PR.WW-PR.WW-Stock change</v>
      </c>
    </row>
    <row r="657" spans="1:10" x14ac:dyDescent="0.25">
      <c r="A657" s="40" t="str">
        <f>'2b. Database Stock changes'!D61&amp;"."&amp;'2b. Database Stock changes'!E61</f>
        <v>HS.HS</v>
      </c>
      <c r="B657" s="40" t="str">
        <f>'2b. Database Stock changes'!G61&amp;"."&amp;'2b. Database Stock changes'!H61</f>
        <v>HS.HS</v>
      </c>
      <c r="C657" s="40" t="str">
        <f>'2b. Database Stock changes'!J61</f>
        <v>Stock change</v>
      </c>
      <c r="D657" s="40" t="str">
        <f>'2b. Database Stock changes'!M61</f>
        <v>Nmix</v>
      </c>
      <c r="E657" s="40">
        <f>'2b. Database Stock changes'!N61</f>
        <v>1</v>
      </c>
      <c r="F657" s="178">
        <f>'2b. Database Stock changes'!P61</f>
        <v>2020</v>
      </c>
      <c r="G657" s="40" t="str">
        <f>'2b. Database Stock changes'!R61</f>
        <v>text</v>
      </c>
      <c r="H657" s="40" t="str">
        <f>'2b. Database Stock changes'!U61</f>
        <v>-</v>
      </c>
      <c r="I657" s="40" t="str">
        <f>'2b. Database Stock changes'!T61</f>
        <v>Germany</v>
      </c>
      <c r="J657" s="40" t="str">
        <f t="shared" si="22"/>
        <v>HS.HS-HS.HS-Stock change</v>
      </c>
    </row>
    <row r="658" spans="1:10" x14ac:dyDescent="0.25">
      <c r="A658" s="40" t="str">
        <f>'2b. Database Stock changes'!D62&amp;"."&amp;'2b. Database Stock changes'!E62</f>
        <v>AT.AT</v>
      </c>
      <c r="B658" s="40" t="str">
        <f>'2b. Database Stock changes'!G62&amp;"."&amp;'2b. Database Stock changes'!H62</f>
        <v>AT.AT</v>
      </c>
      <c r="C658" s="40" t="str">
        <f>'2b. Database Stock changes'!J62</f>
        <v>Stock change</v>
      </c>
      <c r="D658" s="40" t="str">
        <f>'2b. Database Stock changes'!M62</f>
        <v>Nmix</v>
      </c>
      <c r="E658" s="40">
        <f>'2b. Database Stock changes'!N62</f>
        <v>1</v>
      </c>
      <c r="F658" s="178">
        <f>'2b. Database Stock changes'!P62</f>
        <v>2020</v>
      </c>
      <c r="G658" s="40" t="str">
        <f>'2b. Database Stock changes'!R62</f>
        <v>text</v>
      </c>
      <c r="H658" s="40" t="str">
        <f>'2b. Database Stock changes'!U62</f>
        <v>-</v>
      </c>
      <c r="I658" s="40" t="str">
        <f>'2b. Database Stock changes'!T62</f>
        <v>Germany</v>
      </c>
      <c r="J658" s="40" t="str">
        <f t="shared" si="22"/>
        <v>AT.AT-AT.AT-Stock change</v>
      </c>
    </row>
    <row r="659" spans="1:10" x14ac:dyDescent="0.25">
      <c r="A659" s="40" t="str">
        <f>'2b. Database Stock changes'!D63&amp;"."&amp;'2b. Database Stock changes'!E63</f>
        <v>AT.AT</v>
      </c>
      <c r="B659" s="40" t="str">
        <f>'2b. Database Stock changes'!G63&amp;"."&amp;'2b. Database Stock changes'!H63</f>
        <v>AT.AT</v>
      </c>
      <c r="C659" s="40" t="str">
        <f>'2b. Database Stock changes'!J63</f>
        <v>Stock change</v>
      </c>
      <c r="D659" s="40" t="str">
        <f>'2b. Database Stock changes'!M63</f>
        <v>Nmix</v>
      </c>
      <c r="E659" s="40">
        <f>'2b. Database Stock changes'!N63</f>
        <v>1</v>
      </c>
      <c r="F659" s="178">
        <f>'2b. Database Stock changes'!P63</f>
        <v>2020</v>
      </c>
      <c r="G659" s="40" t="str">
        <f>'2b. Database Stock changes'!R63</f>
        <v>text</v>
      </c>
      <c r="H659" s="40" t="str">
        <f>'2b. Database Stock changes'!U63</f>
        <v>-</v>
      </c>
      <c r="I659" s="40" t="str">
        <f>'2b. Database Stock changes'!T63</f>
        <v>Germany</v>
      </c>
      <c r="J659" s="40" t="str">
        <f t="shared" si="22"/>
        <v>AT.AT-AT.AT-Stock change</v>
      </c>
    </row>
    <row r="660" spans="1:10" x14ac:dyDescent="0.25">
      <c r="A660" s="40" t="str">
        <f>'2b. Database Stock changes'!D64&amp;"."&amp;'2b. Database Stock changes'!E64</f>
        <v>HY.GW</v>
      </c>
      <c r="B660" s="40" t="str">
        <f>'2b. Database Stock changes'!G64&amp;"."&amp;'2b. Database Stock changes'!H64</f>
        <v>HY.GW</v>
      </c>
      <c r="C660" s="40" t="str">
        <f>'2b. Database Stock changes'!J64</f>
        <v>Stock change</v>
      </c>
      <c r="D660" s="40" t="str">
        <f>'2b. Database Stock changes'!M64</f>
        <v>Nmix</v>
      </c>
      <c r="E660" s="40">
        <f>'2b. Database Stock changes'!N64</f>
        <v>1</v>
      </c>
      <c r="F660" s="178">
        <f>'2b. Database Stock changes'!P64</f>
        <v>2020</v>
      </c>
      <c r="G660" s="40" t="str">
        <f>'2b. Database Stock changes'!R64</f>
        <v>text</v>
      </c>
      <c r="H660" s="40" t="str">
        <f>'2b. Database Stock changes'!U64</f>
        <v>-</v>
      </c>
      <c r="I660" s="40" t="str">
        <f>'2b. Database Stock changes'!T64</f>
        <v>Germany</v>
      </c>
      <c r="J660" s="40" t="str">
        <f t="shared" si="22"/>
        <v>HY.GW-HY.GW-Stock change</v>
      </c>
    </row>
    <row r="661" spans="1:10" x14ac:dyDescent="0.25">
      <c r="A661" s="40" t="str">
        <f>'2b. Database Stock changes'!D65&amp;"."&amp;'2b. Database Stock changes'!E65</f>
        <v>HY.SW</v>
      </c>
      <c r="B661" s="40" t="str">
        <f>'2b. Database Stock changes'!G65&amp;"."&amp;'2b. Database Stock changes'!H65</f>
        <v>HY.SW</v>
      </c>
      <c r="C661" s="40" t="str">
        <f>'2b. Database Stock changes'!J65</f>
        <v>Stock change</v>
      </c>
      <c r="D661" s="40" t="str">
        <f>'2b. Database Stock changes'!M65</f>
        <v>Nmix</v>
      </c>
      <c r="E661" s="40">
        <f>'2b. Database Stock changes'!N65</f>
        <v>1</v>
      </c>
      <c r="F661" s="178">
        <f>'2b. Database Stock changes'!P65</f>
        <v>2020</v>
      </c>
      <c r="G661" s="40" t="str">
        <f>'2b. Database Stock changes'!R65</f>
        <v>text</v>
      </c>
      <c r="H661" s="40" t="str">
        <f>'2b. Database Stock changes'!U65</f>
        <v>-</v>
      </c>
      <c r="I661" s="40" t="str">
        <f>'2b. Database Stock changes'!T65</f>
        <v>Germany</v>
      </c>
      <c r="J661" s="40" t="str">
        <f>A661&amp;"-"&amp;B661&amp;"-"&amp;C661</f>
        <v>HY.SW-HY.SW-Stock change</v>
      </c>
    </row>
    <row r="662" spans="1:10" x14ac:dyDescent="0.25">
      <c r="A662" s="40" t="str">
        <f>'2b. Database Stock changes'!D66&amp;"."&amp;'2b. Database Stock changes'!E66</f>
        <v>HY.CW</v>
      </c>
      <c r="B662" s="40" t="str">
        <f>'2b. Database Stock changes'!G66&amp;"."&amp;'2b. Database Stock changes'!H66</f>
        <v>HY.CW</v>
      </c>
      <c r="C662" s="40" t="str">
        <f>'2b. Database Stock changes'!J66</f>
        <v>Stock change</v>
      </c>
      <c r="D662" s="40" t="str">
        <f>'2b. Database Stock changes'!M66</f>
        <v>Nmix</v>
      </c>
      <c r="E662" s="40">
        <f>'2b. Database Stock changes'!N66</f>
        <v>1</v>
      </c>
      <c r="F662" s="178">
        <f>'2b. Database Stock changes'!P66</f>
        <v>2020</v>
      </c>
      <c r="G662" s="40" t="str">
        <f>'2b. Database Stock changes'!R66</f>
        <v>text</v>
      </c>
      <c r="H662" s="40" t="str">
        <f>'2b. Database Stock changes'!U66</f>
        <v>-</v>
      </c>
      <c r="I662" s="40" t="str">
        <f>'2b. Database Stock changes'!T66</f>
        <v>Germany</v>
      </c>
      <c r="J662" s="40" t="str">
        <f t="shared" ref="J662:J663" si="23">A662&amp;"-"&amp;B662&amp;"-"&amp;C662</f>
        <v>HY.CW-HY.CW-Stock change</v>
      </c>
    </row>
    <row r="663" spans="1:10" x14ac:dyDescent="0.25">
      <c r="A663" s="40" t="str">
        <f>'2b. Database Stock changes'!D67&amp;"."&amp;'2b. Database Stock changes'!E67</f>
        <v>HY.AC</v>
      </c>
      <c r="B663" s="40" t="str">
        <f>'2b. Database Stock changes'!G67&amp;"."&amp;'2b. Database Stock changes'!H67</f>
        <v>HY.AC</v>
      </c>
      <c r="C663" s="40" t="str">
        <f>'2b. Database Stock changes'!J67</f>
        <v>Stock change</v>
      </c>
      <c r="D663" s="40" t="str">
        <f>'2b. Database Stock changes'!M67</f>
        <v>Nmix</v>
      </c>
      <c r="E663" s="40">
        <f>'2b. Database Stock changes'!N67</f>
        <v>1</v>
      </c>
      <c r="F663" s="178">
        <f>'2b. Database Stock changes'!P67</f>
        <v>2020</v>
      </c>
      <c r="G663" s="40" t="str">
        <f>'2b. Database Stock changes'!R67</f>
        <v>text</v>
      </c>
      <c r="H663" s="40" t="str">
        <f>'2b. Database Stock changes'!U67</f>
        <v>-</v>
      </c>
      <c r="I663" s="40" t="str">
        <f>'2b. Database Stock changes'!T67</f>
        <v>Germany</v>
      </c>
      <c r="J663" s="40" t="str">
        <f t="shared" si="23"/>
        <v>HY.AC-HY.AC-Stock change</v>
      </c>
    </row>
    <row r="664" spans="1:10" x14ac:dyDescent="0.25">
      <c r="A664" s="40"/>
      <c r="B664" s="40"/>
      <c r="C664" s="40"/>
      <c r="D664" s="40"/>
      <c r="E664" s="40"/>
      <c r="F664" s="178"/>
      <c r="G664" s="40"/>
      <c r="H664" s="40"/>
      <c r="I664" s="40"/>
      <c r="J664" s="40"/>
    </row>
    <row r="665" spans="1:10" x14ac:dyDescent="0.25">
      <c r="A665" s="40"/>
      <c r="B665" s="40"/>
      <c r="C665" s="40"/>
      <c r="D665" s="40"/>
      <c r="E665" s="40"/>
      <c r="F665" s="178"/>
      <c r="G665" s="40"/>
      <c r="H665" s="40"/>
      <c r="I665" s="40"/>
      <c r="J665" s="40"/>
    </row>
    <row r="666" spans="1:10" x14ac:dyDescent="0.25">
      <c r="A666" s="40"/>
      <c r="B666" s="40"/>
      <c r="C666" s="40"/>
      <c r="D666" s="40"/>
      <c r="E666" s="40"/>
      <c r="F666" s="178"/>
      <c r="G666" s="40"/>
      <c r="H666" s="40"/>
      <c r="I666" s="40"/>
      <c r="J666" s="40"/>
    </row>
    <row r="667" spans="1:10" x14ac:dyDescent="0.25">
      <c r="A667" s="40"/>
      <c r="B667" s="40"/>
      <c r="C667" s="40"/>
      <c r="D667" s="40"/>
      <c r="E667" s="40"/>
      <c r="F667" s="178"/>
      <c r="G667" s="40"/>
      <c r="H667" s="40"/>
      <c r="I667" s="40"/>
      <c r="J667" s="40"/>
    </row>
    <row r="668" spans="1:10" x14ac:dyDescent="0.25">
      <c r="A668" s="40"/>
      <c r="B668" s="40"/>
      <c r="C668" s="40"/>
      <c r="D668" s="40"/>
      <c r="E668" s="40"/>
      <c r="F668" s="178"/>
      <c r="G668" s="40"/>
      <c r="H668" s="40"/>
      <c r="I668" s="40"/>
      <c r="J668" s="40"/>
    </row>
    <row r="669" spans="1:10" x14ac:dyDescent="0.25">
      <c r="A669" s="40"/>
      <c r="B669" s="40"/>
      <c r="C669" s="40"/>
      <c r="D669" s="40"/>
      <c r="E669" s="40"/>
      <c r="F669" s="178"/>
      <c r="G669" s="40"/>
      <c r="H669" s="40"/>
      <c r="I669" s="40"/>
      <c r="J669" s="40"/>
    </row>
    <row r="670" spans="1:10" x14ac:dyDescent="0.25">
      <c r="A670" s="40"/>
      <c r="B670" s="40"/>
      <c r="C670" s="40"/>
      <c r="D670" s="40"/>
      <c r="E670" s="40"/>
      <c r="F670" s="178"/>
      <c r="G670" s="40"/>
      <c r="H670" s="40"/>
      <c r="I670" s="40"/>
      <c r="J670" s="40"/>
    </row>
    <row r="671" spans="1:10" x14ac:dyDescent="0.25">
      <c r="A671" s="40"/>
      <c r="B671" s="40"/>
      <c r="C671" s="40"/>
      <c r="D671" s="40"/>
      <c r="E671" s="40"/>
      <c r="F671" s="178"/>
      <c r="G671" s="40"/>
      <c r="H671" s="40"/>
      <c r="I671" s="40"/>
      <c r="J671" s="40"/>
    </row>
    <row r="672" spans="1:10" x14ac:dyDescent="0.25">
      <c r="A672" s="40"/>
      <c r="B672" s="40"/>
      <c r="C672" s="40"/>
      <c r="D672" s="40"/>
      <c r="E672" s="40"/>
      <c r="F672" s="178"/>
      <c r="G672" s="40"/>
      <c r="H672" s="40"/>
      <c r="I672" s="40"/>
      <c r="J672" s="40"/>
    </row>
    <row r="673" spans="1:10" x14ac:dyDescent="0.25">
      <c r="A673" s="40"/>
      <c r="B673" s="40"/>
      <c r="C673" s="40"/>
      <c r="D673" s="40"/>
      <c r="E673" s="40"/>
      <c r="F673" s="178"/>
      <c r="G673" s="40"/>
      <c r="H673" s="40"/>
      <c r="I673" s="40"/>
      <c r="J673" s="40"/>
    </row>
    <row r="674" spans="1:10" x14ac:dyDescent="0.25">
      <c r="A674" s="40"/>
      <c r="B674" s="40"/>
      <c r="C674" s="40"/>
      <c r="D674" s="40"/>
      <c r="E674" s="40"/>
      <c r="F674" s="178"/>
      <c r="G674" s="40"/>
      <c r="H674" s="40"/>
      <c r="I674" s="40"/>
      <c r="J674" s="40"/>
    </row>
    <row r="675" spans="1:10" x14ac:dyDescent="0.25">
      <c r="A675" s="40"/>
      <c r="B675" s="40"/>
      <c r="C675" s="40"/>
      <c r="D675" s="40"/>
      <c r="E675" s="40"/>
      <c r="F675" s="178"/>
      <c r="G675" s="40"/>
      <c r="H675" s="40"/>
      <c r="I675" s="40"/>
      <c r="J675" s="40"/>
    </row>
    <row r="676" spans="1:10" x14ac:dyDescent="0.25">
      <c r="A676" s="40"/>
      <c r="B676" s="40"/>
      <c r="C676" s="40"/>
      <c r="D676" s="40"/>
      <c r="E676" s="40"/>
      <c r="F676" s="178"/>
      <c r="G676" s="40"/>
      <c r="H676" s="40"/>
      <c r="I676" s="40"/>
      <c r="J676" s="40"/>
    </row>
    <row r="677" spans="1:10" x14ac:dyDescent="0.25">
      <c r="A677" s="40"/>
      <c r="B677" s="40"/>
      <c r="C677" s="40"/>
      <c r="D677" s="40"/>
      <c r="E677" s="40"/>
      <c r="F677" s="178"/>
      <c r="G677" s="40"/>
      <c r="H677" s="40"/>
      <c r="I677" s="40"/>
      <c r="J677" s="40"/>
    </row>
    <row r="678" spans="1:10" x14ac:dyDescent="0.25">
      <c r="A678" s="40"/>
      <c r="B678" s="40"/>
      <c r="C678" s="40"/>
      <c r="D678" s="40"/>
      <c r="E678" s="40"/>
      <c r="F678" s="178"/>
      <c r="G678" s="40"/>
      <c r="H678" s="40"/>
      <c r="I678" s="40"/>
      <c r="J678" s="40"/>
    </row>
    <row r="679" spans="1:10" x14ac:dyDescent="0.25">
      <c r="A679" s="40"/>
      <c r="B679" s="40"/>
      <c r="C679" s="40"/>
      <c r="D679" s="40"/>
      <c r="E679" s="40"/>
      <c r="F679" s="178"/>
      <c r="G679" s="40"/>
      <c r="H679" s="40"/>
      <c r="I679" s="40"/>
      <c r="J679" s="40"/>
    </row>
    <row r="680" spans="1:10" x14ac:dyDescent="0.25">
      <c r="A680" s="40"/>
      <c r="B680" s="40"/>
      <c r="C680" s="40"/>
      <c r="D680" s="40"/>
      <c r="E680" s="40"/>
      <c r="F680" s="178"/>
      <c r="G680" s="40"/>
      <c r="H680" s="40"/>
      <c r="I680" s="40"/>
      <c r="J680" s="40"/>
    </row>
    <row r="681" spans="1:10" x14ac:dyDescent="0.25">
      <c r="A681" s="40"/>
      <c r="B681" s="40"/>
      <c r="C681" s="40"/>
      <c r="D681" s="40"/>
      <c r="E681" s="40"/>
      <c r="F681" s="178"/>
      <c r="G681" s="40"/>
      <c r="H681" s="40"/>
      <c r="I681" s="40"/>
      <c r="J681" s="40"/>
    </row>
    <row r="682" spans="1:10" x14ac:dyDescent="0.25">
      <c r="A682" s="40"/>
      <c r="B682" s="40"/>
      <c r="C682" s="40"/>
      <c r="D682" s="40"/>
      <c r="E682" s="40"/>
      <c r="F682" s="178"/>
      <c r="G682" s="40"/>
      <c r="H682" s="40"/>
      <c r="I682" s="40"/>
      <c r="J682" s="40"/>
    </row>
    <row r="683" spans="1:10" x14ac:dyDescent="0.25">
      <c r="A683" s="40"/>
      <c r="B683" s="40"/>
      <c r="C683" s="40"/>
      <c r="D683" s="40"/>
      <c r="E683" s="40"/>
      <c r="F683" s="178"/>
      <c r="G683" s="40"/>
      <c r="H683" s="40"/>
      <c r="I683" s="40"/>
      <c r="J683" s="40"/>
    </row>
    <row r="684" spans="1:10" x14ac:dyDescent="0.25">
      <c r="A684" s="40"/>
      <c r="B684" s="40"/>
      <c r="C684" s="40"/>
      <c r="D684" s="40"/>
      <c r="E684" s="40"/>
      <c r="F684" s="178"/>
      <c r="G684" s="40"/>
      <c r="H684" s="40"/>
      <c r="I684" s="40"/>
      <c r="J684" s="40"/>
    </row>
    <row r="685" spans="1:10" x14ac:dyDescent="0.25">
      <c r="A685" s="40"/>
      <c r="B685" s="40"/>
      <c r="C685" s="40"/>
      <c r="D685" s="40"/>
      <c r="E685" s="40"/>
      <c r="F685" s="178"/>
      <c r="G685" s="40"/>
      <c r="H685" s="40"/>
      <c r="I685" s="40"/>
      <c r="J685" s="40"/>
    </row>
    <row r="686" spans="1:10" x14ac:dyDescent="0.25">
      <c r="A686" s="40"/>
      <c r="B686" s="40"/>
      <c r="C686" s="40"/>
      <c r="D686" s="40"/>
      <c r="E686" s="40"/>
      <c r="F686" s="178"/>
      <c r="G686" s="40"/>
      <c r="H686" s="40"/>
      <c r="I686" s="40"/>
      <c r="J686" s="40"/>
    </row>
    <row r="687" spans="1:10" x14ac:dyDescent="0.25">
      <c r="A687" s="40"/>
      <c r="B687" s="40"/>
      <c r="C687" s="40"/>
      <c r="D687" s="40"/>
      <c r="E687" s="40"/>
      <c r="F687" s="178"/>
      <c r="G687" s="40"/>
      <c r="H687" s="40"/>
      <c r="I687" s="40"/>
      <c r="J687" s="40"/>
    </row>
    <row r="688" spans="1:10" x14ac:dyDescent="0.25">
      <c r="A688" s="40"/>
      <c r="B688" s="40"/>
      <c r="C688" s="40"/>
      <c r="D688" s="40"/>
      <c r="E688" s="40"/>
      <c r="F688" s="178"/>
      <c r="G688" s="40"/>
      <c r="H688" s="40"/>
      <c r="I688" s="40"/>
      <c r="J688" s="40"/>
    </row>
    <row r="689" spans="1:10" x14ac:dyDescent="0.25">
      <c r="A689" s="40"/>
      <c r="B689" s="40"/>
      <c r="C689" s="40"/>
      <c r="D689" s="40"/>
      <c r="E689" s="40"/>
      <c r="F689" s="178"/>
      <c r="G689" s="40"/>
      <c r="H689" s="40"/>
      <c r="I689" s="40"/>
      <c r="J689" s="40"/>
    </row>
    <row r="690" spans="1:10" x14ac:dyDescent="0.25">
      <c r="A690" s="40"/>
      <c r="B690" s="40"/>
      <c r="C690" s="40"/>
      <c r="D690" s="40"/>
      <c r="E690" s="40"/>
      <c r="F690" s="178"/>
      <c r="G690" s="40"/>
      <c r="H690" s="40"/>
      <c r="I690" s="40"/>
      <c r="J690" s="40"/>
    </row>
    <row r="691" spans="1:10" x14ac:dyDescent="0.25">
      <c r="A691" s="40"/>
      <c r="B691" s="40"/>
      <c r="C691" s="40"/>
      <c r="D691" s="40"/>
      <c r="E691" s="40"/>
      <c r="F691" s="178"/>
      <c r="G691" s="40"/>
      <c r="H691" s="40"/>
      <c r="I691" s="40"/>
      <c r="J691" s="40"/>
    </row>
    <row r="692" spans="1:10" x14ac:dyDescent="0.25">
      <c r="A692" s="40"/>
      <c r="B692" s="40"/>
      <c r="C692" s="40"/>
      <c r="D692" s="40"/>
      <c r="E692" s="40"/>
      <c r="F692" s="178"/>
      <c r="G692" s="40"/>
      <c r="H692" s="40"/>
      <c r="I692" s="40"/>
      <c r="J692" s="40"/>
    </row>
    <row r="693" spans="1:10" x14ac:dyDescent="0.25">
      <c r="A693" s="40"/>
      <c r="B693" s="40"/>
      <c r="C693" s="40"/>
      <c r="D693" s="40"/>
      <c r="E693" s="40"/>
      <c r="F693" s="178"/>
      <c r="G693" s="40"/>
      <c r="H693" s="40"/>
      <c r="I693" s="40"/>
      <c r="J693" s="40"/>
    </row>
    <row r="694" spans="1:10" x14ac:dyDescent="0.25">
      <c r="A694" s="40"/>
      <c r="B694" s="40"/>
      <c r="C694" s="40"/>
      <c r="D694" s="40"/>
      <c r="E694" s="40"/>
      <c r="F694" s="178"/>
      <c r="G694" s="40"/>
      <c r="H694" s="40"/>
      <c r="I694" s="40"/>
      <c r="J694" s="40"/>
    </row>
    <row r="695" spans="1:10" x14ac:dyDescent="0.25">
      <c r="A695" s="40"/>
      <c r="B695" s="40"/>
      <c r="C695" s="40"/>
      <c r="D695" s="40"/>
      <c r="E695" s="40"/>
      <c r="F695" s="178"/>
      <c r="G695" s="40"/>
      <c r="H695" s="40"/>
      <c r="I695" s="40"/>
      <c r="J695" s="40"/>
    </row>
    <row r="696" spans="1:10" x14ac:dyDescent="0.25">
      <c r="A696" s="40"/>
      <c r="B696" s="40"/>
      <c r="C696" s="40"/>
      <c r="D696" s="40"/>
      <c r="E696" s="40"/>
      <c r="F696" s="178"/>
      <c r="G696" s="40"/>
      <c r="H696" s="40"/>
      <c r="I696" s="40"/>
      <c r="J696" s="40"/>
    </row>
    <row r="697" spans="1:10" x14ac:dyDescent="0.25">
      <c r="A697" s="40"/>
      <c r="B697" s="40"/>
      <c r="C697" s="40"/>
      <c r="D697" s="40"/>
      <c r="E697" s="40"/>
      <c r="F697" s="178"/>
      <c r="G697" s="40"/>
      <c r="H697" s="40"/>
      <c r="I697" s="40"/>
      <c r="J697" s="40"/>
    </row>
    <row r="698" spans="1:10" x14ac:dyDescent="0.25">
      <c r="A698" s="40"/>
      <c r="B698" s="40"/>
      <c r="C698" s="40"/>
      <c r="D698" s="40"/>
      <c r="E698" s="40"/>
      <c r="F698" s="178"/>
      <c r="G698" s="40"/>
      <c r="H698" s="40"/>
      <c r="I698" s="40"/>
      <c r="J698" s="40"/>
    </row>
    <row r="699" spans="1:10" x14ac:dyDescent="0.25">
      <c r="A699" s="40"/>
      <c r="B699" s="40"/>
      <c r="C699" s="40"/>
      <c r="D699" s="40"/>
      <c r="E699" s="40"/>
      <c r="F699" s="178"/>
      <c r="G699" s="40"/>
      <c r="H699" s="40"/>
      <c r="I699" s="40"/>
      <c r="J699" s="40"/>
    </row>
    <row r="700" spans="1:10" x14ac:dyDescent="0.25">
      <c r="A700" s="40"/>
      <c r="B700" s="40"/>
      <c r="C700" s="40"/>
      <c r="D700" s="40"/>
      <c r="E700" s="40"/>
      <c r="F700" s="178"/>
      <c r="G700" s="40"/>
      <c r="H700" s="40"/>
      <c r="I700" s="40"/>
      <c r="J700" s="40"/>
    </row>
    <row r="701" spans="1:10" x14ac:dyDescent="0.25">
      <c r="A701" s="40"/>
      <c r="B701" s="40"/>
      <c r="C701" s="40"/>
      <c r="D701" s="40"/>
      <c r="E701" s="40"/>
      <c r="F701" s="178"/>
      <c r="G701" s="40"/>
      <c r="H701" s="40"/>
      <c r="I701" s="40"/>
      <c r="J701" s="40"/>
    </row>
    <row r="702" spans="1:10" x14ac:dyDescent="0.25">
      <c r="A702" s="40"/>
      <c r="B702" s="40"/>
      <c r="C702" s="40"/>
      <c r="D702" s="40"/>
      <c r="E702" s="40"/>
      <c r="F702" s="178"/>
      <c r="G702" s="40"/>
      <c r="H702" s="40"/>
      <c r="I702" s="40"/>
      <c r="J702" s="40"/>
    </row>
    <row r="703" spans="1:10" x14ac:dyDescent="0.25">
      <c r="A703" s="40"/>
      <c r="B703" s="40"/>
      <c r="C703" s="40"/>
      <c r="D703" s="40"/>
      <c r="E703" s="40"/>
      <c r="F703" s="178"/>
      <c r="G703" s="40"/>
      <c r="H703" s="40"/>
      <c r="I703" s="40"/>
      <c r="J703" s="40"/>
    </row>
    <row r="704" spans="1:10" x14ac:dyDescent="0.25">
      <c r="A704" s="40"/>
      <c r="B704" s="40"/>
      <c r="C704" s="40"/>
      <c r="D704" s="40"/>
      <c r="E704" s="40"/>
      <c r="F704" s="178"/>
      <c r="G704" s="40"/>
      <c r="H704" s="40"/>
      <c r="I704" s="40"/>
      <c r="J704" s="40"/>
    </row>
    <row r="705" spans="1:10" x14ac:dyDescent="0.25">
      <c r="A705" s="40"/>
      <c r="B705" s="40"/>
      <c r="C705" s="40"/>
      <c r="D705" s="40"/>
      <c r="E705" s="40"/>
      <c r="F705" s="178"/>
      <c r="G705" s="40"/>
      <c r="H705" s="40"/>
      <c r="I705" s="40"/>
      <c r="J705" s="40"/>
    </row>
    <row r="706" spans="1:10" x14ac:dyDescent="0.25">
      <c r="A706" s="40"/>
      <c r="B706" s="40"/>
      <c r="C706" s="40"/>
      <c r="D706" s="40"/>
      <c r="E706" s="40"/>
      <c r="F706" s="178"/>
      <c r="G706" s="40"/>
      <c r="H706" s="40"/>
      <c r="I706" s="40"/>
      <c r="J706" s="40"/>
    </row>
    <row r="707" spans="1:10" x14ac:dyDescent="0.25">
      <c r="A707" s="40"/>
      <c r="B707" s="40"/>
      <c r="C707" s="40"/>
      <c r="D707" s="40"/>
      <c r="E707" s="40"/>
      <c r="F707" s="178"/>
      <c r="G707" s="40"/>
      <c r="H707" s="40"/>
      <c r="I707" s="40"/>
      <c r="J707" s="40"/>
    </row>
    <row r="708" spans="1:10" x14ac:dyDescent="0.25">
      <c r="A708" s="40"/>
      <c r="B708" s="40"/>
      <c r="C708" s="40"/>
      <c r="D708" s="40"/>
      <c r="E708" s="40"/>
      <c r="F708" s="178"/>
      <c r="G708" s="40"/>
      <c r="H708" s="40"/>
      <c r="I708" s="40"/>
      <c r="J708" s="40"/>
    </row>
    <row r="709" spans="1:10" x14ac:dyDescent="0.25">
      <c r="A709" s="40"/>
      <c r="B709" s="40"/>
      <c r="C709" s="40"/>
      <c r="D709" s="40"/>
      <c r="E709" s="40"/>
      <c r="F709" s="178"/>
      <c r="G709" s="40"/>
      <c r="H709" s="40"/>
      <c r="I709" s="40"/>
      <c r="J709" s="40"/>
    </row>
    <row r="710" spans="1:10" x14ac:dyDescent="0.25">
      <c r="A710" s="40"/>
      <c r="B710" s="40"/>
      <c r="C710" s="40"/>
      <c r="D710" s="40"/>
      <c r="E710" s="40"/>
      <c r="F710" s="178"/>
      <c r="G710" s="40"/>
      <c r="H710" s="40"/>
      <c r="I710" s="40"/>
      <c r="J710" s="40"/>
    </row>
    <row r="711" spans="1:10" x14ac:dyDescent="0.25">
      <c r="A711" s="40"/>
      <c r="B711" s="40"/>
      <c r="C711" s="40"/>
      <c r="D711" s="40"/>
      <c r="E711" s="40"/>
      <c r="F711" s="178"/>
      <c r="G711" s="40"/>
      <c r="H711" s="40"/>
      <c r="I711" s="40"/>
      <c r="J711" s="40"/>
    </row>
    <row r="712" spans="1:10" x14ac:dyDescent="0.25">
      <c r="A712" s="40"/>
      <c r="B712" s="40"/>
      <c r="C712" s="40"/>
      <c r="D712" s="40"/>
      <c r="E712" s="40"/>
      <c r="F712" s="178"/>
      <c r="G712" s="40"/>
      <c r="H712" s="40"/>
      <c r="I712" s="40"/>
      <c r="J712" s="40"/>
    </row>
    <row r="713" spans="1:10" x14ac:dyDescent="0.25">
      <c r="A713" s="40"/>
      <c r="B713" s="40"/>
      <c r="C713" s="40"/>
      <c r="D713" s="40"/>
      <c r="E713" s="40"/>
      <c r="F713" s="178"/>
      <c r="G713" s="40"/>
      <c r="H713" s="40"/>
      <c r="I713" s="40"/>
      <c r="J713" s="40"/>
    </row>
    <row r="714" spans="1:10" x14ac:dyDescent="0.25">
      <c r="A714" s="40"/>
      <c r="B714" s="40"/>
      <c r="C714" s="40"/>
      <c r="D714" s="40"/>
      <c r="E714" s="40"/>
      <c r="F714" s="178"/>
      <c r="G714" s="40"/>
      <c r="H714" s="40"/>
      <c r="I714" s="40"/>
      <c r="J714" s="40"/>
    </row>
    <row r="715" spans="1:10" x14ac:dyDescent="0.25">
      <c r="A715" s="40"/>
      <c r="B715" s="40"/>
      <c r="C715" s="40"/>
      <c r="D715" s="40"/>
      <c r="E715" s="40"/>
      <c r="F715" s="178"/>
      <c r="G715" s="40"/>
      <c r="H715" s="40"/>
      <c r="I715" s="40"/>
      <c r="J715" s="40"/>
    </row>
    <row r="716" spans="1:10" x14ac:dyDescent="0.25">
      <c r="A716" s="40"/>
      <c r="B716" s="40"/>
      <c r="C716" s="40"/>
      <c r="D716" s="40"/>
      <c r="E716" s="40"/>
      <c r="F716" s="178"/>
      <c r="G716" s="40"/>
      <c r="H716" s="40"/>
      <c r="I716" s="40"/>
      <c r="J716" s="40"/>
    </row>
    <row r="717" spans="1:10" x14ac:dyDescent="0.25">
      <c r="A717" s="40"/>
      <c r="B717" s="40"/>
      <c r="C717" s="40"/>
      <c r="D717" s="40"/>
      <c r="E717" s="40"/>
      <c r="F717" s="178"/>
      <c r="G717" s="40"/>
      <c r="H717" s="40"/>
      <c r="I717" s="40"/>
      <c r="J717" s="40"/>
    </row>
    <row r="718" spans="1:10" x14ac:dyDescent="0.25">
      <c r="A718" s="40"/>
      <c r="B718" s="40"/>
      <c r="C718" s="40"/>
      <c r="D718" s="40"/>
      <c r="E718" s="40"/>
      <c r="F718" s="178"/>
      <c r="G718" s="40"/>
      <c r="H718" s="40"/>
      <c r="I718" s="40"/>
      <c r="J718" s="40"/>
    </row>
    <row r="719" spans="1:10" x14ac:dyDescent="0.25">
      <c r="A719" s="40"/>
      <c r="B719" s="40"/>
      <c r="C719" s="40"/>
      <c r="D719" s="40"/>
      <c r="E719" s="40"/>
      <c r="F719" s="178"/>
      <c r="G719" s="40"/>
      <c r="H719" s="40"/>
      <c r="I719" s="40"/>
      <c r="J719" s="40"/>
    </row>
    <row r="720" spans="1:10" x14ac:dyDescent="0.25">
      <c r="A720" s="40"/>
      <c r="B720" s="40"/>
      <c r="C720" s="40"/>
      <c r="D720" s="40"/>
      <c r="E720" s="40"/>
      <c r="F720" s="178"/>
      <c r="G720" s="40"/>
      <c r="H720" s="40"/>
      <c r="I720" s="40"/>
      <c r="J720" s="40"/>
    </row>
    <row r="721" spans="1:10" x14ac:dyDescent="0.25">
      <c r="A721" s="40"/>
      <c r="B721" s="40"/>
      <c r="C721" s="40"/>
      <c r="D721" s="40"/>
      <c r="E721" s="40"/>
      <c r="F721" s="178"/>
      <c r="G721" s="40"/>
      <c r="H721" s="40"/>
      <c r="I721" s="40"/>
      <c r="J721" s="40"/>
    </row>
    <row r="722" spans="1:10" x14ac:dyDescent="0.25">
      <c r="A722" s="40"/>
      <c r="B722" s="40"/>
      <c r="C722" s="40"/>
      <c r="D722" s="40"/>
      <c r="E722" s="40"/>
      <c r="F722" s="178"/>
      <c r="G722" s="40"/>
      <c r="H722" s="40"/>
      <c r="I722" s="40"/>
      <c r="J722" s="40"/>
    </row>
    <row r="723" spans="1:10" x14ac:dyDescent="0.25">
      <c r="A723" s="40"/>
      <c r="B723" s="40"/>
      <c r="C723" s="40"/>
      <c r="D723" s="40"/>
      <c r="E723" s="40"/>
      <c r="F723" s="178"/>
      <c r="G723" s="40"/>
      <c r="H723" s="40"/>
      <c r="I723" s="40"/>
      <c r="J723" s="40"/>
    </row>
    <row r="724" spans="1:10" x14ac:dyDescent="0.25">
      <c r="A724" s="40"/>
      <c r="B724" s="40"/>
      <c r="C724" s="40"/>
      <c r="D724" s="40"/>
      <c r="E724" s="40"/>
      <c r="F724" s="178"/>
      <c r="G724" s="40"/>
      <c r="H724" s="40"/>
      <c r="I724" s="40"/>
      <c r="J724" s="40"/>
    </row>
    <row r="725" spans="1:10" x14ac:dyDescent="0.25">
      <c r="A725" s="40"/>
      <c r="B725" s="40"/>
      <c r="C725" s="40"/>
      <c r="D725" s="40"/>
      <c r="E725" s="40"/>
      <c r="F725" s="178"/>
      <c r="G725" s="40"/>
      <c r="H725" s="40"/>
      <c r="I725" s="40"/>
      <c r="J725" s="40"/>
    </row>
    <row r="726" spans="1:10" x14ac:dyDescent="0.25">
      <c r="A726" s="40"/>
      <c r="B726" s="40"/>
      <c r="C726" s="40"/>
      <c r="D726" s="40"/>
      <c r="E726" s="40"/>
      <c r="F726" s="178"/>
      <c r="G726" s="40"/>
      <c r="H726" s="40"/>
      <c r="I726" s="40"/>
      <c r="J726" s="40"/>
    </row>
    <row r="727" spans="1:10" x14ac:dyDescent="0.25">
      <c r="A727" s="40"/>
      <c r="B727" s="40"/>
      <c r="C727" s="40"/>
      <c r="D727" s="40"/>
      <c r="E727" s="40"/>
      <c r="F727" s="178"/>
      <c r="G727" s="40"/>
      <c r="H727" s="40"/>
      <c r="I727" s="40"/>
      <c r="J727" s="40"/>
    </row>
    <row r="728" spans="1:10" x14ac:dyDescent="0.25">
      <c r="A728" s="40"/>
      <c r="B728" s="40"/>
      <c r="C728" s="40"/>
      <c r="D728" s="40"/>
      <c r="E728" s="40"/>
      <c r="F728" s="178"/>
      <c r="G728" s="40"/>
      <c r="H728" s="40"/>
      <c r="I728" s="40"/>
      <c r="J728" s="40"/>
    </row>
    <row r="729" spans="1:10" x14ac:dyDescent="0.25">
      <c r="A729" s="40"/>
      <c r="B729" s="40"/>
      <c r="C729" s="40"/>
      <c r="D729" s="40"/>
      <c r="E729" s="40"/>
      <c r="F729" s="178"/>
      <c r="G729" s="40"/>
      <c r="H729" s="40"/>
      <c r="I729" s="40"/>
      <c r="J729" s="40"/>
    </row>
    <row r="730" spans="1:10" x14ac:dyDescent="0.25">
      <c r="A730" s="40"/>
      <c r="B730" s="40"/>
      <c r="C730" s="40"/>
      <c r="D730" s="40"/>
      <c r="E730" s="40"/>
      <c r="F730" s="178"/>
      <c r="G730" s="40"/>
      <c r="H730" s="40"/>
      <c r="I730" s="40"/>
      <c r="J730" s="40"/>
    </row>
    <row r="731" spans="1:10" x14ac:dyDescent="0.25">
      <c r="A731" s="40"/>
      <c r="B731" s="40"/>
      <c r="C731" s="40"/>
      <c r="D731" s="40"/>
      <c r="E731" s="40"/>
      <c r="F731" s="178"/>
      <c r="G731" s="40"/>
      <c r="H731" s="40"/>
      <c r="I731" s="40"/>
      <c r="J731" s="40"/>
    </row>
    <row r="732" spans="1:10" x14ac:dyDescent="0.25">
      <c r="A732" s="40"/>
      <c r="B732" s="40"/>
      <c r="C732" s="40"/>
      <c r="D732" s="40"/>
      <c r="E732" s="40"/>
      <c r="F732" s="178"/>
      <c r="G732" s="40"/>
      <c r="H732" s="40"/>
      <c r="I732" s="40"/>
      <c r="J732" s="40"/>
    </row>
    <row r="733" spans="1:10" x14ac:dyDescent="0.25">
      <c r="A733" s="40"/>
      <c r="B733" s="40"/>
      <c r="C733" s="40"/>
      <c r="D733" s="40"/>
      <c r="E733" s="40"/>
      <c r="F733" s="178"/>
      <c r="G733" s="40"/>
      <c r="H733" s="40"/>
      <c r="I733" s="40"/>
      <c r="J733" s="40"/>
    </row>
    <row r="734" spans="1:10" x14ac:dyDescent="0.25">
      <c r="A734" s="40"/>
      <c r="B734" s="40"/>
      <c r="C734" s="40"/>
      <c r="D734" s="40"/>
      <c r="E734" s="40"/>
      <c r="F734" s="178"/>
      <c r="G734" s="40"/>
      <c r="H734" s="40"/>
      <c r="I734" s="40"/>
      <c r="J734" s="40"/>
    </row>
    <row r="735" spans="1:10" x14ac:dyDescent="0.25">
      <c r="A735" s="40"/>
      <c r="B735" s="40"/>
      <c r="C735" s="40"/>
      <c r="D735" s="40"/>
      <c r="E735" s="40"/>
      <c r="F735" s="178"/>
      <c r="G735" s="40"/>
      <c r="H735" s="40"/>
      <c r="I735" s="40"/>
      <c r="J735" s="40"/>
    </row>
    <row r="736" spans="1:10" x14ac:dyDescent="0.25">
      <c r="A736" s="40"/>
      <c r="B736" s="40"/>
      <c r="C736" s="40"/>
      <c r="D736" s="40"/>
      <c r="E736" s="40"/>
      <c r="F736" s="178"/>
      <c r="G736" s="40"/>
      <c r="H736" s="40"/>
      <c r="I736" s="40"/>
      <c r="J736" s="40"/>
    </row>
    <row r="737" spans="1:10" x14ac:dyDescent="0.25">
      <c r="A737" s="40"/>
      <c r="B737" s="40"/>
      <c r="C737" s="40"/>
      <c r="D737" s="40"/>
      <c r="E737" s="40"/>
      <c r="F737" s="178"/>
      <c r="G737" s="40"/>
      <c r="H737" s="40"/>
      <c r="I737" s="40"/>
      <c r="J737" s="40"/>
    </row>
    <row r="738" spans="1:10" x14ac:dyDescent="0.25">
      <c r="A738" s="40"/>
      <c r="B738" s="40"/>
      <c r="C738" s="40"/>
      <c r="D738" s="40"/>
      <c r="E738" s="40"/>
      <c r="F738" s="178"/>
      <c r="G738" s="40"/>
      <c r="H738" s="40"/>
      <c r="I738" s="40"/>
      <c r="J738" s="40"/>
    </row>
    <row r="739" spans="1:10" x14ac:dyDescent="0.25">
      <c r="A739" s="40"/>
      <c r="B739" s="40"/>
      <c r="C739" s="40"/>
      <c r="D739" s="40"/>
      <c r="E739" s="40"/>
      <c r="F739" s="178"/>
      <c r="G739" s="40"/>
      <c r="H739" s="40"/>
      <c r="I739" s="40"/>
      <c r="J739" s="40"/>
    </row>
    <row r="740" spans="1:10" x14ac:dyDescent="0.25">
      <c r="A740" s="40"/>
      <c r="B740" s="40"/>
      <c r="C740" s="40"/>
      <c r="D740" s="40"/>
      <c r="E740" s="40"/>
      <c r="F740" s="178"/>
      <c r="G740" s="40"/>
      <c r="H740" s="40"/>
      <c r="I740" s="40"/>
      <c r="J740" s="40"/>
    </row>
    <row r="741" spans="1:10" x14ac:dyDescent="0.25">
      <c r="A741" s="40"/>
      <c r="B741" s="40"/>
      <c r="C741" s="40"/>
      <c r="D741" s="40"/>
      <c r="E741" s="40"/>
      <c r="F741" s="178"/>
      <c r="G741" s="40"/>
      <c r="H741" s="40"/>
      <c r="I741" s="40"/>
      <c r="J741" s="40"/>
    </row>
    <row r="742" spans="1:10" x14ac:dyDescent="0.25">
      <c r="A742" s="40"/>
      <c r="B742" s="40"/>
      <c r="C742" s="40"/>
      <c r="D742" s="40"/>
      <c r="E742" s="40"/>
      <c r="F742" s="178"/>
      <c r="G742" s="40"/>
      <c r="H742" s="40"/>
      <c r="I742" s="40"/>
      <c r="J742" s="40"/>
    </row>
    <row r="743" spans="1:10" x14ac:dyDescent="0.25">
      <c r="A743" s="40"/>
      <c r="B743" s="40"/>
      <c r="C743" s="40"/>
      <c r="D743" s="40"/>
      <c r="E743" s="40"/>
      <c r="F743" s="178"/>
      <c r="G743" s="40"/>
      <c r="H743" s="40"/>
      <c r="I743" s="40"/>
      <c r="J743" s="40"/>
    </row>
    <row r="744" spans="1:10" x14ac:dyDescent="0.25">
      <c r="A744" s="40"/>
      <c r="B744" s="40"/>
      <c r="C744" s="40"/>
      <c r="D744" s="40"/>
      <c r="E744" s="40"/>
      <c r="F744" s="178"/>
      <c r="G744" s="40"/>
      <c r="H744" s="40"/>
      <c r="I744" s="40"/>
      <c r="J744" s="40"/>
    </row>
    <row r="745" spans="1:10" x14ac:dyDescent="0.25">
      <c r="A745" s="40"/>
      <c r="B745" s="40"/>
      <c r="C745" s="40"/>
      <c r="D745" s="40"/>
      <c r="E745" s="40"/>
      <c r="F745" s="178"/>
      <c r="G745" s="40"/>
      <c r="H745" s="40"/>
      <c r="I745" s="40"/>
      <c r="J745" s="40"/>
    </row>
    <row r="746" spans="1:10" x14ac:dyDescent="0.25">
      <c r="A746" s="40"/>
      <c r="B746" s="40"/>
      <c r="C746" s="40"/>
      <c r="D746" s="40"/>
      <c r="E746" s="40"/>
      <c r="F746" s="178"/>
      <c r="G746" s="40"/>
      <c r="H746" s="40"/>
      <c r="I746" s="40"/>
      <c r="J746" s="40"/>
    </row>
    <row r="747" spans="1:10" x14ac:dyDescent="0.25">
      <c r="A747" s="40"/>
      <c r="B747" s="40"/>
      <c r="C747" s="40"/>
      <c r="D747" s="40"/>
      <c r="E747" s="40"/>
      <c r="F747" s="178"/>
      <c r="G747" s="40"/>
      <c r="H747" s="40"/>
      <c r="I747" s="40"/>
      <c r="J747" s="40"/>
    </row>
    <row r="748" spans="1:10" x14ac:dyDescent="0.25">
      <c r="A748" s="40"/>
      <c r="B748" s="40"/>
      <c r="C748" s="40"/>
      <c r="D748" s="40"/>
      <c r="E748" s="40"/>
      <c r="F748" s="178"/>
      <c r="G748" s="40"/>
      <c r="H748" s="40"/>
      <c r="I748" s="40"/>
      <c r="J748" s="40"/>
    </row>
    <row r="749" spans="1:10" x14ac:dyDescent="0.25">
      <c r="A749" s="40"/>
      <c r="B749" s="40"/>
      <c r="C749" s="40"/>
      <c r="D749" s="40"/>
      <c r="E749" s="40"/>
      <c r="F749" s="178"/>
      <c r="G749" s="40"/>
      <c r="H749" s="40"/>
      <c r="I749" s="40"/>
      <c r="J749" s="40"/>
    </row>
    <row r="750" spans="1:10" x14ac:dyDescent="0.25">
      <c r="A750" s="40"/>
      <c r="B750" s="40"/>
      <c r="C750" s="40"/>
      <c r="D750" s="40"/>
      <c r="E750" s="40"/>
      <c r="F750" s="178"/>
      <c r="G750" s="40"/>
      <c r="H750" s="40"/>
      <c r="I750" s="40"/>
      <c r="J750" s="40"/>
    </row>
    <row r="751" spans="1:10" x14ac:dyDescent="0.25">
      <c r="A751" s="40"/>
      <c r="B751" s="40"/>
      <c r="C751" s="40"/>
      <c r="D751" s="40"/>
      <c r="E751" s="40"/>
      <c r="F751" s="178"/>
      <c r="G751" s="40"/>
      <c r="H751" s="40"/>
      <c r="I751" s="40"/>
      <c r="J751" s="40"/>
    </row>
    <row r="752" spans="1:10" x14ac:dyDescent="0.25">
      <c r="A752" s="40"/>
      <c r="B752" s="40"/>
      <c r="C752" s="40"/>
      <c r="D752" s="40"/>
      <c r="E752" s="40"/>
      <c r="F752" s="178"/>
      <c r="G752" s="40"/>
      <c r="H752" s="40"/>
      <c r="I752" s="40"/>
      <c r="J752" s="40"/>
    </row>
    <row r="753" spans="1:10" x14ac:dyDescent="0.25">
      <c r="A753" s="40"/>
      <c r="B753" s="40"/>
      <c r="C753" s="40"/>
      <c r="D753" s="40"/>
      <c r="E753" s="40"/>
      <c r="F753" s="178"/>
      <c r="G753" s="40"/>
      <c r="H753" s="40"/>
      <c r="I753" s="40"/>
      <c r="J753" s="40"/>
    </row>
    <row r="754" spans="1:10" x14ac:dyDescent="0.25">
      <c r="A754" s="40"/>
      <c r="B754" s="40"/>
      <c r="C754" s="40"/>
      <c r="D754" s="40"/>
      <c r="E754" s="40"/>
      <c r="F754" s="178"/>
      <c r="G754" s="40"/>
      <c r="H754" s="40"/>
      <c r="I754" s="40"/>
      <c r="J754" s="40"/>
    </row>
    <row r="755" spans="1:10" x14ac:dyDescent="0.25">
      <c r="A755" s="40"/>
      <c r="B755" s="40"/>
      <c r="C755" s="40"/>
      <c r="D755" s="40"/>
      <c r="E755" s="40"/>
      <c r="F755" s="178"/>
      <c r="G755" s="40"/>
      <c r="H755" s="40"/>
      <c r="I755" s="40"/>
      <c r="J755" s="40"/>
    </row>
    <row r="756" spans="1:10" x14ac:dyDescent="0.25">
      <c r="A756" s="40"/>
      <c r="B756" s="40"/>
      <c r="C756" s="40"/>
      <c r="D756" s="40"/>
      <c r="E756" s="40"/>
      <c r="F756" s="178"/>
      <c r="G756" s="40"/>
      <c r="H756" s="40"/>
      <c r="I756" s="40"/>
      <c r="J756" s="40"/>
    </row>
    <row r="757" spans="1:10" x14ac:dyDescent="0.25">
      <c r="A757" s="40"/>
      <c r="B757" s="40"/>
      <c r="C757" s="40"/>
      <c r="D757" s="40"/>
      <c r="E757" s="40"/>
      <c r="F757" s="178"/>
      <c r="G757" s="40"/>
      <c r="H757" s="40"/>
      <c r="I757" s="40"/>
      <c r="J757" s="40"/>
    </row>
    <row r="758" spans="1:10" x14ac:dyDescent="0.25">
      <c r="A758" s="40"/>
      <c r="B758" s="40"/>
      <c r="C758" s="40"/>
      <c r="D758" s="40"/>
      <c r="E758" s="40"/>
      <c r="F758" s="178"/>
      <c r="G758" s="40"/>
      <c r="H758" s="40"/>
      <c r="I758" s="40"/>
      <c r="J758" s="40"/>
    </row>
    <row r="759" spans="1:10" x14ac:dyDescent="0.25">
      <c r="A759" s="40"/>
      <c r="B759" s="40"/>
      <c r="C759" s="40"/>
      <c r="D759" s="40"/>
      <c r="E759" s="40"/>
      <c r="F759" s="178"/>
      <c r="G759" s="40"/>
      <c r="H759" s="40"/>
      <c r="I759" s="40"/>
      <c r="J759" s="40"/>
    </row>
    <row r="760" spans="1:10" x14ac:dyDescent="0.25">
      <c r="A760" s="40"/>
      <c r="B760" s="40"/>
      <c r="C760" s="40"/>
      <c r="D760" s="40"/>
      <c r="E760" s="40"/>
      <c r="F760" s="178"/>
      <c r="G760" s="40"/>
      <c r="H760" s="40"/>
      <c r="I760" s="40"/>
      <c r="J760" s="40"/>
    </row>
    <row r="761" spans="1:10" x14ac:dyDescent="0.25">
      <c r="A761" s="40"/>
      <c r="B761" s="40"/>
      <c r="C761" s="40"/>
      <c r="D761" s="40"/>
      <c r="E761" s="40"/>
      <c r="F761" s="178"/>
      <c r="G761" s="40"/>
      <c r="H761" s="40"/>
      <c r="I761" s="40"/>
      <c r="J761" s="40"/>
    </row>
    <row r="762" spans="1:10" x14ac:dyDescent="0.25">
      <c r="A762" s="40"/>
      <c r="B762" s="40"/>
      <c r="C762" s="40"/>
      <c r="D762" s="40"/>
      <c r="E762" s="40"/>
      <c r="F762" s="178"/>
      <c r="G762" s="40"/>
      <c r="H762" s="40"/>
      <c r="I762" s="40"/>
      <c r="J762" s="40"/>
    </row>
    <row r="763" spans="1:10" x14ac:dyDescent="0.25">
      <c r="A763" s="40"/>
      <c r="B763" s="40"/>
      <c r="C763" s="40"/>
      <c r="D763" s="40"/>
      <c r="E763" s="40"/>
      <c r="F763" s="178"/>
      <c r="G763" s="40"/>
      <c r="H763" s="40"/>
      <c r="I763" s="40"/>
      <c r="J763" s="40"/>
    </row>
    <row r="764" spans="1:10" x14ac:dyDescent="0.25">
      <c r="A764" s="40"/>
      <c r="B764" s="40"/>
      <c r="C764" s="40"/>
      <c r="D764" s="40"/>
      <c r="E764" s="40"/>
      <c r="F764" s="178"/>
      <c r="G764" s="40"/>
      <c r="H764" s="40"/>
      <c r="I764" s="40"/>
      <c r="J764" s="40"/>
    </row>
    <row r="765" spans="1:10" x14ac:dyDescent="0.25">
      <c r="A765" s="40"/>
      <c r="B765" s="40"/>
      <c r="C765" s="40"/>
      <c r="D765" s="40"/>
      <c r="E765" s="40"/>
      <c r="F765" s="178"/>
      <c r="G765" s="40"/>
      <c r="H765" s="40"/>
      <c r="I765" s="40"/>
      <c r="J765" s="40"/>
    </row>
    <row r="766" spans="1:10" x14ac:dyDescent="0.25">
      <c r="A766" s="40"/>
      <c r="B766" s="40"/>
      <c r="C766" s="40"/>
      <c r="D766" s="40"/>
      <c r="E766" s="40"/>
      <c r="F766" s="178"/>
      <c r="G766" s="40"/>
      <c r="H766" s="40"/>
      <c r="I766" s="40"/>
      <c r="J766" s="40"/>
    </row>
    <row r="767" spans="1:10" x14ac:dyDescent="0.25">
      <c r="A767" s="40"/>
      <c r="B767" s="40"/>
      <c r="C767" s="40"/>
      <c r="D767" s="40"/>
      <c r="E767" s="40"/>
      <c r="F767" s="178"/>
      <c r="G767" s="40"/>
      <c r="H767" s="40"/>
      <c r="I767" s="40"/>
      <c r="J767" s="40"/>
    </row>
    <row r="768" spans="1:10" x14ac:dyDescent="0.25">
      <c r="A768" s="40"/>
      <c r="B768" s="40"/>
      <c r="C768" s="40"/>
      <c r="D768" s="40"/>
      <c r="E768" s="40"/>
      <c r="F768" s="178"/>
      <c r="G768" s="40"/>
      <c r="H768" s="40"/>
      <c r="I768" s="40"/>
      <c r="J768" s="40"/>
    </row>
    <row r="769" spans="1:10" x14ac:dyDescent="0.25">
      <c r="A769" s="40"/>
      <c r="B769" s="40"/>
      <c r="C769" s="40"/>
      <c r="D769" s="40"/>
      <c r="E769" s="40"/>
      <c r="F769" s="178"/>
      <c r="G769" s="40"/>
      <c r="H769" s="40"/>
      <c r="I769" s="40"/>
      <c r="J769" s="40"/>
    </row>
    <row r="770" spans="1:10" x14ac:dyDescent="0.25">
      <c r="A770" s="40"/>
      <c r="B770" s="40"/>
      <c r="C770" s="40"/>
      <c r="D770" s="40"/>
      <c r="E770" s="40"/>
      <c r="F770" s="178"/>
      <c r="G770" s="40"/>
      <c r="H770" s="40"/>
      <c r="I770" s="40"/>
      <c r="J770" s="40"/>
    </row>
    <row r="771" spans="1:10" x14ac:dyDescent="0.25">
      <c r="A771" s="40"/>
      <c r="B771" s="40"/>
      <c r="C771" s="40"/>
      <c r="D771" s="40"/>
      <c r="E771" s="40"/>
      <c r="F771" s="178"/>
      <c r="G771" s="40"/>
      <c r="H771" s="40"/>
      <c r="I771" s="40"/>
      <c r="J771" s="40"/>
    </row>
    <row r="772" spans="1:10" x14ac:dyDescent="0.25">
      <c r="A772" s="40"/>
      <c r="B772" s="40"/>
      <c r="C772" s="40"/>
      <c r="D772" s="40"/>
      <c r="E772" s="40"/>
      <c r="F772" s="178"/>
      <c r="G772" s="40"/>
      <c r="H772" s="40"/>
      <c r="I772" s="40"/>
      <c r="J772" s="40"/>
    </row>
    <row r="773" spans="1:10" x14ac:dyDescent="0.25">
      <c r="A773" s="40"/>
      <c r="B773" s="40"/>
      <c r="C773" s="40"/>
      <c r="D773" s="40"/>
      <c r="E773" s="40"/>
      <c r="F773" s="178"/>
      <c r="G773" s="40"/>
      <c r="H773" s="40"/>
      <c r="I773" s="40"/>
      <c r="J773" s="40"/>
    </row>
    <row r="774" spans="1:10" x14ac:dyDescent="0.25">
      <c r="A774" s="40"/>
      <c r="B774" s="40"/>
      <c r="C774" s="40"/>
      <c r="D774" s="40"/>
      <c r="E774" s="40"/>
      <c r="F774" s="178"/>
      <c r="G774" s="40"/>
      <c r="H774" s="40"/>
      <c r="I774" s="40"/>
      <c r="J774" s="40"/>
    </row>
    <row r="775" spans="1:10" x14ac:dyDescent="0.25">
      <c r="A775" s="40"/>
      <c r="B775" s="40"/>
      <c r="C775" s="40"/>
      <c r="D775" s="40"/>
      <c r="E775" s="40"/>
      <c r="F775" s="178"/>
      <c r="G775" s="40"/>
      <c r="H775" s="40"/>
      <c r="I775" s="40"/>
      <c r="J775" s="40"/>
    </row>
    <row r="776" spans="1:10" x14ac:dyDescent="0.25">
      <c r="A776" s="40"/>
      <c r="B776" s="40"/>
      <c r="C776" s="40"/>
      <c r="D776" s="40"/>
      <c r="E776" s="40"/>
      <c r="F776" s="178"/>
      <c r="G776" s="40"/>
      <c r="H776" s="40"/>
      <c r="I776" s="40"/>
      <c r="J776" s="40"/>
    </row>
    <row r="777" spans="1:10" x14ac:dyDescent="0.25">
      <c r="A777" s="40"/>
      <c r="B777" s="40"/>
      <c r="C777" s="40"/>
      <c r="D777" s="40"/>
      <c r="E777" s="40"/>
      <c r="F777" s="178"/>
      <c r="G777" s="40"/>
      <c r="H777" s="40"/>
      <c r="I777" s="40"/>
      <c r="J777" s="40"/>
    </row>
    <row r="778" spans="1:10" x14ac:dyDescent="0.25">
      <c r="A778" s="40"/>
      <c r="B778" s="40"/>
      <c r="C778" s="40"/>
      <c r="D778" s="40"/>
      <c r="E778" s="40"/>
      <c r="F778" s="178"/>
      <c r="G778" s="40"/>
      <c r="H778" s="40"/>
      <c r="I778" s="40"/>
      <c r="J778" s="40"/>
    </row>
    <row r="779" spans="1:10" x14ac:dyDescent="0.25">
      <c r="A779" s="40"/>
      <c r="B779" s="40"/>
      <c r="C779" s="40"/>
      <c r="D779" s="40"/>
      <c r="E779" s="40"/>
      <c r="F779" s="178"/>
      <c r="G779" s="40"/>
      <c r="H779" s="40"/>
      <c r="I779" s="40"/>
      <c r="J779" s="40"/>
    </row>
    <row r="780" spans="1:10" x14ac:dyDescent="0.25">
      <c r="A780" s="40"/>
      <c r="B780" s="40"/>
      <c r="C780" s="40"/>
      <c r="D780" s="40"/>
      <c r="E780" s="40"/>
      <c r="F780" s="178"/>
      <c r="G780" s="40"/>
      <c r="H780" s="40"/>
      <c r="I780" s="40"/>
      <c r="J780" s="40"/>
    </row>
    <row r="781" spans="1:10" x14ac:dyDescent="0.25">
      <c r="A781" s="40"/>
      <c r="B781" s="40"/>
      <c r="C781" s="40"/>
      <c r="D781" s="40"/>
      <c r="E781" s="40"/>
      <c r="F781" s="178"/>
      <c r="G781" s="40"/>
      <c r="H781" s="40"/>
      <c r="I781" s="40"/>
      <c r="J781" s="40"/>
    </row>
    <row r="782" spans="1:10" x14ac:dyDescent="0.25">
      <c r="A782" s="40"/>
      <c r="B782" s="40"/>
      <c r="C782" s="40"/>
      <c r="D782" s="40"/>
      <c r="E782" s="40"/>
      <c r="F782" s="178"/>
      <c r="G782" s="40"/>
      <c r="H782" s="40"/>
      <c r="I782" s="40"/>
      <c r="J782" s="40"/>
    </row>
    <row r="783" spans="1:10" x14ac:dyDescent="0.25">
      <c r="A783" s="40"/>
      <c r="B783" s="40"/>
      <c r="C783" s="40"/>
      <c r="D783" s="40"/>
      <c r="E783" s="40"/>
      <c r="F783" s="178"/>
      <c r="G783" s="40"/>
      <c r="H783" s="40"/>
      <c r="I783" s="40"/>
      <c r="J783" s="40"/>
    </row>
    <row r="784" spans="1:10" x14ac:dyDescent="0.25">
      <c r="A784" s="40"/>
      <c r="B784" s="40"/>
      <c r="C784" s="40"/>
      <c r="D784" s="40"/>
      <c r="E784" s="40"/>
      <c r="F784" s="178"/>
      <c r="G784" s="40"/>
      <c r="H784" s="40"/>
      <c r="I784" s="40"/>
      <c r="J784" s="40"/>
    </row>
    <row r="785" spans="1:10" x14ac:dyDescent="0.25">
      <c r="A785" s="40"/>
      <c r="B785" s="40"/>
      <c r="C785" s="40"/>
      <c r="D785" s="40"/>
      <c r="E785" s="40"/>
      <c r="F785" s="178"/>
      <c r="G785" s="40"/>
      <c r="H785" s="40"/>
      <c r="I785" s="40"/>
      <c r="J785" s="40"/>
    </row>
    <row r="786" spans="1:10" x14ac:dyDescent="0.25">
      <c r="A786" s="40"/>
      <c r="B786" s="40"/>
      <c r="C786" s="40"/>
      <c r="D786" s="40"/>
      <c r="E786" s="40"/>
      <c r="F786" s="178"/>
      <c r="G786" s="40"/>
      <c r="H786" s="40"/>
      <c r="I786" s="40"/>
      <c r="J786" s="40"/>
    </row>
    <row r="787" spans="1:10" x14ac:dyDescent="0.25">
      <c r="A787" s="40"/>
      <c r="B787" s="40"/>
      <c r="C787" s="40"/>
      <c r="D787" s="40"/>
      <c r="E787" s="40"/>
      <c r="F787" s="178"/>
      <c r="G787" s="40"/>
      <c r="H787" s="40"/>
      <c r="I787" s="40"/>
      <c r="J787" s="40"/>
    </row>
    <row r="788" spans="1:10" x14ac:dyDescent="0.25">
      <c r="A788" s="40"/>
      <c r="B788" s="40"/>
      <c r="C788" s="40"/>
      <c r="D788" s="40"/>
      <c r="E788" s="40"/>
      <c r="F788" s="178"/>
      <c r="G788" s="40"/>
      <c r="H788" s="40"/>
      <c r="I788" s="40"/>
      <c r="J788" s="40"/>
    </row>
    <row r="789" spans="1:10" x14ac:dyDescent="0.25">
      <c r="A789" s="40"/>
      <c r="B789" s="40"/>
      <c r="C789" s="40"/>
      <c r="D789" s="40"/>
      <c r="E789" s="40"/>
      <c r="F789" s="178"/>
      <c r="G789" s="40"/>
      <c r="H789" s="40"/>
      <c r="I789" s="40"/>
      <c r="J789" s="40"/>
    </row>
    <row r="790" spans="1:10" x14ac:dyDescent="0.25">
      <c r="A790" s="40"/>
      <c r="B790" s="40"/>
      <c r="C790" s="40"/>
      <c r="D790" s="40"/>
      <c r="E790" s="40"/>
      <c r="F790" s="178"/>
      <c r="G790" s="40"/>
      <c r="H790" s="40"/>
      <c r="I790" s="40"/>
      <c r="J790" s="40"/>
    </row>
    <row r="791" spans="1:10" x14ac:dyDescent="0.25">
      <c r="A791" s="40"/>
      <c r="B791" s="40"/>
      <c r="C791" s="40"/>
      <c r="D791" s="40"/>
      <c r="E791" s="40"/>
      <c r="F791" s="178"/>
      <c r="G791" s="40"/>
      <c r="H791" s="40"/>
      <c r="I791" s="40"/>
      <c r="J791" s="40"/>
    </row>
    <row r="792" spans="1:10" x14ac:dyDescent="0.25">
      <c r="A792" s="40"/>
      <c r="B792" s="40"/>
      <c r="C792" s="40"/>
      <c r="D792" s="40"/>
      <c r="E792" s="40"/>
      <c r="F792" s="178"/>
      <c r="G792" s="40"/>
      <c r="H792" s="40"/>
      <c r="I792" s="40"/>
      <c r="J792" s="40"/>
    </row>
    <row r="793" spans="1:10" x14ac:dyDescent="0.25">
      <c r="A793" s="40"/>
      <c r="B793" s="40"/>
      <c r="C793" s="40"/>
      <c r="D793" s="40"/>
      <c r="E793" s="40"/>
      <c r="F793" s="178"/>
      <c r="G793" s="40"/>
      <c r="H793" s="40"/>
      <c r="I793" s="40"/>
      <c r="J793" s="40"/>
    </row>
    <row r="794" spans="1:10" x14ac:dyDescent="0.25">
      <c r="A794" s="40"/>
      <c r="B794" s="40"/>
      <c r="C794" s="40"/>
      <c r="D794" s="40"/>
      <c r="E794" s="40"/>
      <c r="F794" s="178"/>
      <c r="G794" s="40"/>
      <c r="H794" s="40"/>
      <c r="I794" s="40"/>
      <c r="J794" s="40"/>
    </row>
    <row r="795" spans="1:10" x14ac:dyDescent="0.25">
      <c r="A795" s="40"/>
      <c r="B795" s="40"/>
      <c r="C795" s="40"/>
      <c r="D795" s="40"/>
      <c r="E795" s="40"/>
      <c r="F795" s="178"/>
      <c r="G795" s="40"/>
      <c r="H795" s="40"/>
      <c r="I795" s="40"/>
      <c r="J795" s="40"/>
    </row>
    <row r="796" spans="1:10" x14ac:dyDescent="0.25">
      <c r="A796" s="40"/>
      <c r="B796" s="40"/>
      <c r="C796" s="40"/>
      <c r="D796" s="40"/>
      <c r="E796" s="40"/>
      <c r="F796" s="178"/>
      <c r="G796" s="40"/>
      <c r="H796" s="40"/>
      <c r="I796" s="40"/>
      <c r="J796" s="40"/>
    </row>
    <row r="797" spans="1:10" x14ac:dyDescent="0.25">
      <c r="A797" s="40"/>
      <c r="B797" s="40"/>
      <c r="C797" s="40"/>
      <c r="D797" s="40"/>
      <c r="E797" s="40"/>
      <c r="F797" s="178"/>
      <c r="G797" s="40"/>
      <c r="H797" s="40"/>
      <c r="I797" s="40"/>
      <c r="J797" s="40"/>
    </row>
    <row r="798" spans="1:10" x14ac:dyDescent="0.25">
      <c r="A798" s="40"/>
      <c r="B798" s="40"/>
      <c r="C798" s="40"/>
      <c r="D798" s="40"/>
      <c r="E798" s="40"/>
      <c r="F798" s="178"/>
      <c r="G798" s="40"/>
      <c r="H798" s="40"/>
      <c r="I798" s="40"/>
      <c r="J798" s="40"/>
    </row>
    <row r="799" spans="1:10" x14ac:dyDescent="0.25">
      <c r="A799" s="40"/>
      <c r="B799" s="40"/>
      <c r="C799" s="40"/>
      <c r="D799" s="40"/>
      <c r="E799" s="40"/>
      <c r="F799" s="178"/>
      <c r="G799" s="40"/>
      <c r="H799" s="40"/>
      <c r="I799" s="40"/>
      <c r="J799" s="40"/>
    </row>
    <row r="800" spans="1:10" x14ac:dyDescent="0.25">
      <c r="A800" s="40"/>
      <c r="B800" s="40"/>
      <c r="C800" s="40"/>
      <c r="D800" s="40"/>
      <c r="E800" s="40"/>
      <c r="F800" s="178"/>
      <c r="G800" s="40"/>
      <c r="H800" s="40"/>
      <c r="I800" s="40"/>
      <c r="J800" s="40"/>
    </row>
    <row r="801" spans="1:10" x14ac:dyDescent="0.25">
      <c r="A801" s="40"/>
      <c r="B801" s="40"/>
      <c r="C801" s="40"/>
      <c r="D801" s="40"/>
      <c r="E801" s="40"/>
      <c r="F801" s="178"/>
      <c r="G801" s="40"/>
      <c r="H801" s="40"/>
      <c r="I801" s="40"/>
      <c r="J801" s="40"/>
    </row>
    <row r="802" spans="1:10" x14ac:dyDescent="0.25">
      <c r="A802" s="40"/>
      <c r="B802" s="40"/>
      <c r="C802" s="40"/>
      <c r="D802" s="40"/>
      <c r="E802" s="40"/>
      <c r="F802" s="178"/>
      <c r="G802" s="40"/>
      <c r="H802" s="40"/>
      <c r="I802" s="40"/>
      <c r="J802" s="40"/>
    </row>
    <row r="803" spans="1:10" x14ac:dyDescent="0.25">
      <c r="A803" s="40"/>
      <c r="B803" s="40"/>
      <c r="C803" s="40"/>
      <c r="D803" s="40"/>
      <c r="E803" s="40"/>
      <c r="F803" s="178"/>
      <c r="G803" s="40"/>
      <c r="H803" s="40"/>
      <c r="I803" s="40"/>
      <c r="J803" s="40"/>
    </row>
    <row r="804" spans="1:10" x14ac:dyDescent="0.25">
      <c r="A804" s="40"/>
      <c r="B804" s="40"/>
      <c r="C804" s="40"/>
      <c r="D804" s="40"/>
      <c r="E804" s="40"/>
      <c r="F804" s="178"/>
      <c r="G804" s="40"/>
      <c r="H804" s="40"/>
      <c r="I804" s="40"/>
      <c r="J804" s="40"/>
    </row>
    <row r="805" spans="1:10" x14ac:dyDescent="0.25">
      <c r="A805" s="40"/>
      <c r="B805" s="40"/>
      <c r="C805" s="40"/>
      <c r="D805" s="40"/>
      <c r="E805" s="40"/>
      <c r="F805" s="178"/>
      <c r="G805" s="40"/>
      <c r="H805" s="40"/>
      <c r="I805" s="40"/>
      <c r="J805" s="40"/>
    </row>
    <row r="806" spans="1:10" x14ac:dyDescent="0.25">
      <c r="A806" s="40"/>
      <c r="B806" s="40"/>
      <c r="C806" s="40"/>
      <c r="D806" s="40"/>
      <c r="E806" s="40"/>
      <c r="F806" s="178"/>
      <c r="G806" s="40"/>
      <c r="H806" s="40"/>
      <c r="I806" s="40"/>
      <c r="J806" s="40"/>
    </row>
    <row r="807" spans="1:10" x14ac:dyDescent="0.25">
      <c r="A807" s="40"/>
      <c r="B807" s="40"/>
      <c r="C807" s="40"/>
      <c r="D807" s="40"/>
      <c r="E807" s="40"/>
      <c r="F807" s="178"/>
      <c r="G807" s="40"/>
      <c r="H807" s="40"/>
      <c r="I807" s="40"/>
      <c r="J807" s="40"/>
    </row>
    <row r="808" spans="1:10" x14ac:dyDescent="0.25">
      <c r="A808" s="40"/>
      <c r="B808" s="40"/>
      <c r="C808" s="40"/>
      <c r="D808" s="40"/>
      <c r="E808" s="40"/>
      <c r="F808" s="178"/>
      <c r="G808" s="40"/>
      <c r="H808" s="40"/>
      <c r="I808" s="40"/>
      <c r="J808" s="40"/>
    </row>
    <row r="809" spans="1:10" x14ac:dyDescent="0.25">
      <c r="A809" s="40"/>
      <c r="B809" s="40"/>
      <c r="C809" s="40"/>
      <c r="D809" s="40"/>
      <c r="E809" s="40"/>
      <c r="F809" s="178"/>
      <c r="G809" s="40"/>
      <c r="H809" s="40"/>
      <c r="I809" s="40"/>
      <c r="J809" s="40"/>
    </row>
    <row r="810" spans="1:10" x14ac:dyDescent="0.25">
      <c r="A810" s="40"/>
      <c r="B810" s="40"/>
      <c r="C810" s="40"/>
      <c r="D810" s="40"/>
      <c r="E810" s="40"/>
      <c r="F810" s="178"/>
      <c r="G810" s="40"/>
      <c r="H810" s="40"/>
      <c r="I810" s="40"/>
      <c r="J810" s="40"/>
    </row>
    <row r="811" spans="1:10" x14ac:dyDescent="0.25">
      <c r="A811" s="40"/>
      <c r="B811" s="40"/>
      <c r="C811" s="40"/>
      <c r="D811" s="40"/>
      <c r="E811" s="40"/>
      <c r="F811" s="178"/>
      <c r="G811" s="40"/>
      <c r="H811" s="40"/>
      <c r="I811" s="40"/>
      <c r="J811" s="40"/>
    </row>
    <row r="812" spans="1:10" x14ac:dyDescent="0.25">
      <c r="A812" s="40"/>
      <c r="B812" s="40"/>
      <c r="C812" s="40"/>
      <c r="D812" s="40"/>
      <c r="E812" s="40"/>
      <c r="F812" s="178"/>
      <c r="G812" s="40"/>
      <c r="H812" s="40"/>
      <c r="I812" s="40"/>
      <c r="J812" s="40"/>
    </row>
    <row r="813" spans="1:10" x14ac:dyDescent="0.25">
      <c r="A813" s="40"/>
      <c r="B813" s="40"/>
      <c r="C813" s="40"/>
      <c r="D813" s="40"/>
      <c r="E813" s="40"/>
      <c r="F813" s="178"/>
      <c r="G813" s="40"/>
      <c r="H813" s="40"/>
      <c r="I813" s="40"/>
      <c r="J813" s="40"/>
    </row>
    <row r="814" spans="1:10" x14ac:dyDescent="0.25">
      <c r="A814" s="40"/>
      <c r="B814" s="40"/>
      <c r="C814" s="40"/>
      <c r="D814" s="40"/>
      <c r="E814" s="40"/>
      <c r="F814" s="178"/>
      <c r="G814" s="40"/>
      <c r="H814" s="40"/>
      <c r="I814" s="40"/>
      <c r="J814" s="40"/>
    </row>
    <row r="815" spans="1:10" x14ac:dyDescent="0.25">
      <c r="A815" s="40"/>
      <c r="B815" s="40"/>
      <c r="C815" s="40"/>
      <c r="D815" s="40"/>
      <c r="E815" s="40"/>
      <c r="F815" s="178"/>
      <c r="G815" s="40"/>
      <c r="H815" s="40"/>
      <c r="I815" s="40"/>
      <c r="J815" s="40"/>
    </row>
    <row r="816" spans="1:10" x14ac:dyDescent="0.25">
      <c r="A816" s="40"/>
      <c r="B816" s="40"/>
      <c r="C816" s="40"/>
      <c r="D816" s="40"/>
      <c r="E816" s="40"/>
      <c r="F816" s="178"/>
      <c r="G816" s="40"/>
      <c r="H816" s="40"/>
      <c r="I816" s="40"/>
      <c r="J816" s="40"/>
    </row>
    <row r="817" spans="1:10" x14ac:dyDescent="0.25">
      <c r="A817" s="40"/>
      <c r="B817" s="40"/>
      <c r="C817" s="40"/>
      <c r="D817" s="40"/>
      <c r="E817" s="40"/>
      <c r="F817" s="178"/>
      <c r="G817" s="40"/>
      <c r="H817" s="40"/>
      <c r="I817" s="40"/>
      <c r="J817" s="40"/>
    </row>
    <row r="818" spans="1:10" x14ac:dyDescent="0.25">
      <c r="A818" s="40"/>
      <c r="B818" s="40"/>
      <c r="C818" s="40"/>
      <c r="D818" s="40"/>
      <c r="E818" s="40"/>
      <c r="F818" s="178"/>
      <c r="G818" s="40"/>
      <c r="H818" s="40"/>
      <c r="I818" s="40"/>
      <c r="J818" s="40"/>
    </row>
    <row r="819" spans="1:10" x14ac:dyDescent="0.25">
      <c r="A819" s="40"/>
      <c r="B819" s="40"/>
      <c r="C819" s="40"/>
      <c r="D819" s="40"/>
      <c r="E819" s="40"/>
      <c r="F819" s="178"/>
      <c r="G819" s="40"/>
      <c r="H819" s="40"/>
      <c r="I819" s="40"/>
      <c r="J819" s="40"/>
    </row>
    <row r="820" spans="1:10" x14ac:dyDescent="0.25">
      <c r="A820" s="40"/>
      <c r="B820" s="40"/>
      <c r="C820" s="40"/>
      <c r="D820" s="40"/>
      <c r="E820" s="40"/>
      <c r="F820" s="178"/>
      <c r="G820" s="40"/>
      <c r="H820" s="40"/>
      <c r="I820" s="40"/>
      <c r="J820" s="40"/>
    </row>
    <row r="821" spans="1:10" x14ac:dyDescent="0.25">
      <c r="A821" s="40"/>
      <c r="B821" s="40"/>
      <c r="C821" s="40"/>
      <c r="D821" s="40"/>
      <c r="E821" s="40"/>
      <c r="F821" s="178"/>
      <c r="G821" s="40"/>
      <c r="H821" s="40"/>
      <c r="I821" s="40"/>
      <c r="J821" s="40"/>
    </row>
    <row r="822" spans="1:10" x14ac:dyDescent="0.25">
      <c r="A822" s="40"/>
      <c r="B822" s="40"/>
      <c r="C822" s="40"/>
      <c r="D822" s="40"/>
      <c r="E822" s="40"/>
      <c r="F822" s="178"/>
      <c r="G822" s="40"/>
      <c r="H822" s="40"/>
      <c r="I822" s="40"/>
      <c r="J822" s="40"/>
    </row>
    <row r="823" spans="1:10" x14ac:dyDescent="0.25">
      <c r="A823" s="40"/>
      <c r="B823" s="40"/>
      <c r="C823" s="40"/>
      <c r="D823" s="40"/>
      <c r="E823" s="40"/>
      <c r="F823" s="178"/>
      <c r="G823" s="40"/>
      <c r="H823" s="40"/>
      <c r="I823" s="40"/>
      <c r="J823" s="40"/>
    </row>
    <row r="824" spans="1:10" x14ac:dyDescent="0.25">
      <c r="A824" s="40"/>
      <c r="B824" s="40"/>
      <c r="C824" s="40"/>
      <c r="D824" s="40"/>
      <c r="E824" s="40"/>
      <c r="F824" s="178"/>
      <c r="G824" s="40"/>
      <c r="H824" s="40"/>
      <c r="I824" s="40"/>
      <c r="J824" s="40"/>
    </row>
    <row r="825" spans="1:10" x14ac:dyDescent="0.25">
      <c r="A825" s="40"/>
      <c r="B825" s="40"/>
      <c r="C825" s="40"/>
      <c r="D825" s="40"/>
      <c r="E825" s="40"/>
      <c r="F825" s="178"/>
      <c r="G825" s="40"/>
      <c r="H825" s="40"/>
      <c r="I825" s="40"/>
      <c r="J825" s="40"/>
    </row>
    <row r="826" spans="1:10" x14ac:dyDescent="0.25">
      <c r="A826" s="40"/>
      <c r="B826" s="40"/>
      <c r="C826" s="40"/>
      <c r="D826" s="40"/>
      <c r="E826" s="40"/>
      <c r="F826" s="178"/>
      <c r="G826" s="40"/>
      <c r="H826" s="40"/>
      <c r="I826" s="40"/>
      <c r="J826" s="40"/>
    </row>
    <row r="827" spans="1:10" x14ac:dyDescent="0.25">
      <c r="A827" s="40"/>
      <c r="B827" s="40"/>
      <c r="C827" s="40"/>
      <c r="D827" s="40"/>
      <c r="E827" s="40"/>
      <c r="F827" s="178"/>
      <c r="G827" s="40"/>
      <c r="H827" s="40"/>
      <c r="I827" s="40"/>
      <c r="J827" s="40"/>
    </row>
    <row r="828" spans="1:10" x14ac:dyDescent="0.25">
      <c r="A828" s="40"/>
      <c r="B828" s="40"/>
      <c r="C828" s="40"/>
      <c r="D828" s="40"/>
      <c r="E828" s="40"/>
      <c r="F828" s="178"/>
      <c r="G828" s="40"/>
      <c r="H828" s="40"/>
      <c r="I828" s="40"/>
      <c r="J828" s="40"/>
    </row>
    <row r="829" spans="1:10" x14ac:dyDescent="0.25">
      <c r="A829" s="40"/>
      <c r="B829" s="40"/>
      <c r="C829" s="40"/>
      <c r="D829" s="40"/>
      <c r="E829" s="40"/>
      <c r="F829" s="178"/>
      <c r="G829" s="40"/>
      <c r="H829" s="40"/>
      <c r="I829" s="40"/>
      <c r="J829" s="40"/>
    </row>
    <row r="830" spans="1:10" x14ac:dyDescent="0.25">
      <c r="A830" s="40"/>
      <c r="B830" s="40"/>
      <c r="C830" s="40"/>
      <c r="D830" s="40"/>
      <c r="E830" s="40"/>
      <c r="F830" s="178"/>
      <c r="G830" s="40"/>
      <c r="H830" s="40"/>
      <c r="I830" s="40"/>
      <c r="J830" s="40"/>
    </row>
    <row r="831" spans="1:10" x14ac:dyDescent="0.25">
      <c r="A831" s="40"/>
      <c r="B831" s="40"/>
      <c r="C831" s="40"/>
      <c r="D831" s="40"/>
      <c r="E831" s="40"/>
      <c r="F831" s="178"/>
      <c r="G831" s="40"/>
      <c r="H831" s="40"/>
      <c r="I831" s="40"/>
      <c r="J831" s="40"/>
    </row>
    <row r="832" spans="1:10" x14ac:dyDescent="0.25">
      <c r="A832" s="40"/>
      <c r="B832" s="40"/>
      <c r="C832" s="40"/>
      <c r="D832" s="40"/>
      <c r="E832" s="40"/>
      <c r="F832" s="178"/>
      <c r="G832" s="40"/>
      <c r="H832" s="40"/>
      <c r="I832" s="40"/>
      <c r="J832" s="40"/>
    </row>
    <row r="833" spans="1:10" x14ac:dyDescent="0.25">
      <c r="A833" s="40"/>
      <c r="B833" s="40"/>
      <c r="C833" s="40"/>
      <c r="D833" s="40"/>
      <c r="E833" s="40"/>
      <c r="F833" s="178"/>
      <c r="G833" s="40"/>
      <c r="H833" s="40"/>
      <c r="I833" s="40"/>
      <c r="J833" s="40"/>
    </row>
    <row r="834" spans="1:10" x14ac:dyDescent="0.25">
      <c r="A834" s="40"/>
      <c r="B834" s="40"/>
      <c r="C834" s="40"/>
      <c r="D834" s="40"/>
      <c r="E834" s="40"/>
      <c r="F834" s="178"/>
      <c r="G834" s="40"/>
      <c r="H834" s="40"/>
      <c r="I834" s="40"/>
      <c r="J834" s="40"/>
    </row>
    <row r="835" spans="1:10" x14ac:dyDescent="0.25">
      <c r="A835" s="40"/>
      <c r="B835" s="40"/>
      <c r="C835" s="40"/>
      <c r="D835" s="40"/>
      <c r="E835" s="40"/>
      <c r="F835" s="178"/>
      <c r="G835" s="40"/>
      <c r="H835" s="40"/>
      <c r="I835" s="40"/>
      <c r="J835" s="40"/>
    </row>
    <row r="836" spans="1:10" x14ac:dyDescent="0.25">
      <c r="A836" s="40"/>
      <c r="B836" s="40"/>
      <c r="C836" s="40"/>
      <c r="D836" s="40"/>
      <c r="E836" s="40"/>
      <c r="F836" s="178"/>
      <c r="G836" s="40"/>
      <c r="H836" s="40"/>
      <c r="I836" s="40"/>
      <c r="J836" s="40"/>
    </row>
    <row r="837" spans="1:10" x14ac:dyDescent="0.25">
      <c r="A837" s="40"/>
      <c r="B837" s="40"/>
      <c r="C837" s="40"/>
      <c r="D837" s="40"/>
      <c r="E837" s="40"/>
      <c r="F837" s="178"/>
      <c r="G837" s="40"/>
      <c r="H837" s="40"/>
      <c r="I837" s="40"/>
      <c r="J837" s="40"/>
    </row>
    <row r="838" spans="1:10" x14ac:dyDescent="0.25">
      <c r="A838" s="40"/>
      <c r="B838" s="40"/>
      <c r="C838" s="40"/>
      <c r="D838" s="40"/>
      <c r="E838" s="40"/>
      <c r="F838" s="178"/>
      <c r="G838" s="40"/>
      <c r="H838" s="40"/>
      <c r="I838" s="40"/>
      <c r="J838" s="40"/>
    </row>
    <row r="839" spans="1:10" x14ac:dyDescent="0.25">
      <c r="A839" s="40"/>
      <c r="B839" s="40"/>
      <c r="C839" s="40"/>
      <c r="D839" s="40"/>
      <c r="E839" s="40"/>
      <c r="F839" s="178"/>
      <c r="G839" s="40"/>
      <c r="H839" s="40"/>
      <c r="I839" s="40"/>
      <c r="J839" s="40"/>
    </row>
    <row r="840" spans="1:10" x14ac:dyDescent="0.25">
      <c r="A840" s="40"/>
      <c r="B840" s="40"/>
      <c r="C840" s="40"/>
      <c r="D840" s="40"/>
      <c r="E840" s="40"/>
      <c r="F840" s="178"/>
      <c r="G840" s="40"/>
      <c r="H840" s="40"/>
      <c r="I840" s="40"/>
      <c r="J840" s="40"/>
    </row>
    <row r="841" spans="1:10" x14ac:dyDescent="0.25">
      <c r="A841" s="40"/>
      <c r="B841" s="40"/>
      <c r="C841" s="40"/>
      <c r="D841" s="40"/>
      <c r="E841" s="40"/>
      <c r="F841" s="178"/>
      <c r="G841" s="40"/>
      <c r="H841" s="40"/>
      <c r="I841" s="40"/>
      <c r="J841" s="40"/>
    </row>
    <row r="842" spans="1:10" x14ac:dyDescent="0.25">
      <c r="A842" s="40"/>
      <c r="B842" s="40"/>
      <c r="C842" s="40"/>
      <c r="D842" s="40"/>
      <c r="E842" s="40"/>
      <c r="F842" s="178"/>
      <c r="G842" s="40"/>
      <c r="H842" s="40"/>
      <c r="I842" s="40"/>
      <c r="J842" s="40"/>
    </row>
    <row r="843" spans="1:10" x14ac:dyDescent="0.25">
      <c r="A843" s="40"/>
      <c r="B843" s="40"/>
      <c r="C843" s="40"/>
      <c r="D843" s="40"/>
      <c r="E843" s="40"/>
      <c r="F843" s="178"/>
      <c r="G843" s="40"/>
      <c r="H843" s="40"/>
      <c r="I843" s="40"/>
      <c r="J843" s="40"/>
    </row>
    <row r="844" spans="1:10" x14ac:dyDescent="0.25">
      <c r="A844" s="40"/>
      <c r="B844" s="40"/>
      <c r="C844" s="40"/>
      <c r="D844" s="40"/>
      <c r="E844" s="40"/>
      <c r="F844" s="178"/>
      <c r="G844" s="40"/>
      <c r="H844" s="40"/>
      <c r="I844" s="40"/>
      <c r="J844" s="40"/>
    </row>
    <row r="845" spans="1:10" x14ac:dyDescent="0.25">
      <c r="A845" s="40"/>
      <c r="B845" s="40"/>
      <c r="C845" s="40"/>
      <c r="D845" s="40"/>
      <c r="E845" s="40"/>
      <c r="F845" s="178"/>
      <c r="G845" s="40"/>
      <c r="H845" s="40"/>
      <c r="I845" s="40"/>
      <c r="J845" s="40"/>
    </row>
    <row r="846" spans="1:10" x14ac:dyDescent="0.25">
      <c r="A846" s="40"/>
      <c r="B846" s="40"/>
      <c r="C846" s="40"/>
      <c r="D846" s="40"/>
      <c r="E846" s="40"/>
      <c r="F846" s="178"/>
      <c r="G846" s="40"/>
      <c r="H846" s="40"/>
      <c r="I846" s="40"/>
      <c r="J846" s="40"/>
    </row>
    <row r="847" spans="1:10" x14ac:dyDescent="0.25">
      <c r="A847" s="40"/>
      <c r="B847" s="40"/>
      <c r="C847" s="40"/>
      <c r="D847" s="40"/>
      <c r="E847" s="40"/>
      <c r="F847" s="178"/>
      <c r="G847" s="40"/>
      <c r="H847" s="40"/>
      <c r="I847" s="40"/>
      <c r="J847" s="40"/>
    </row>
    <row r="848" spans="1:10" x14ac:dyDescent="0.25">
      <c r="A848" s="40"/>
      <c r="B848" s="40"/>
      <c r="C848" s="40"/>
      <c r="D848" s="40"/>
      <c r="E848" s="40"/>
      <c r="F848" s="178"/>
      <c r="G848" s="40"/>
      <c r="H848" s="40"/>
      <c r="I848" s="40"/>
      <c r="J848" s="40"/>
    </row>
    <row r="849" spans="1:10" x14ac:dyDescent="0.25">
      <c r="A849" s="40"/>
      <c r="B849" s="40"/>
      <c r="C849" s="40"/>
      <c r="D849" s="40"/>
      <c r="E849" s="40"/>
      <c r="F849" s="178"/>
      <c r="G849" s="40"/>
      <c r="H849" s="40"/>
      <c r="I849" s="40"/>
      <c r="J849" s="40"/>
    </row>
    <row r="850" spans="1:10" x14ac:dyDescent="0.25">
      <c r="A850" s="40"/>
      <c r="B850" s="40"/>
      <c r="C850" s="40"/>
      <c r="D850" s="40"/>
      <c r="E850" s="40"/>
      <c r="F850" s="178"/>
      <c r="G850" s="40"/>
      <c r="H850" s="40"/>
      <c r="I850" s="40"/>
      <c r="J850" s="40"/>
    </row>
    <row r="851" spans="1:10" x14ac:dyDescent="0.25">
      <c r="A851" s="40"/>
      <c r="B851" s="40"/>
      <c r="C851" s="40"/>
      <c r="D851" s="40"/>
      <c r="E851" s="40"/>
      <c r="F851" s="178"/>
      <c r="G851" s="40"/>
      <c r="H851" s="40"/>
      <c r="I851" s="40"/>
      <c r="J851" s="40"/>
    </row>
    <row r="852" spans="1:10" x14ac:dyDescent="0.25">
      <c r="A852" s="40"/>
      <c r="B852" s="40"/>
      <c r="C852" s="40"/>
      <c r="D852" s="40"/>
      <c r="E852" s="40"/>
      <c r="F852" s="178"/>
      <c r="G852" s="40"/>
      <c r="H852" s="40"/>
      <c r="I852" s="40"/>
      <c r="J852" s="40"/>
    </row>
    <row r="853" spans="1:10" x14ac:dyDescent="0.25">
      <c r="A853" s="40"/>
      <c r="B853" s="40"/>
      <c r="C853" s="40"/>
      <c r="D853" s="40"/>
      <c r="E853" s="40"/>
      <c r="F853" s="178"/>
      <c r="G853" s="40"/>
      <c r="H853" s="40"/>
      <c r="I853" s="40"/>
      <c r="J853" s="40"/>
    </row>
    <row r="854" spans="1:10" x14ac:dyDescent="0.25">
      <c r="A854" s="40"/>
      <c r="B854" s="40"/>
      <c r="C854" s="40"/>
      <c r="D854" s="40"/>
      <c r="E854" s="40"/>
      <c r="F854" s="178"/>
      <c r="G854" s="40"/>
      <c r="H854" s="40"/>
      <c r="I854" s="40"/>
      <c r="J854" s="40"/>
    </row>
    <row r="855" spans="1:10" x14ac:dyDescent="0.25">
      <c r="A855" s="40"/>
      <c r="B855" s="40"/>
      <c r="C855" s="40"/>
      <c r="D855" s="40"/>
      <c r="E855" s="40"/>
      <c r="F855" s="178"/>
      <c r="G855" s="40"/>
      <c r="H855" s="40"/>
      <c r="I855" s="40"/>
      <c r="J855" s="40"/>
    </row>
    <row r="856" spans="1:10" x14ac:dyDescent="0.25">
      <c r="A856" s="40"/>
      <c r="B856" s="40"/>
      <c r="C856" s="40"/>
      <c r="D856" s="40"/>
      <c r="E856" s="40"/>
      <c r="F856" s="178"/>
      <c r="G856" s="40"/>
      <c r="H856" s="40"/>
      <c r="I856" s="40"/>
      <c r="J856" s="40"/>
    </row>
    <row r="857" spans="1:10" x14ac:dyDescent="0.25">
      <c r="A857" s="40"/>
      <c r="B857" s="40"/>
      <c r="C857" s="40"/>
      <c r="D857" s="40"/>
      <c r="E857" s="40"/>
      <c r="F857" s="178"/>
      <c r="G857" s="40"/>
      <c r="H857" s="40"/>
      <c r="I857" s="40"/>
      <c r="J857" s="40"/>
    </row>
    <row r="858" spans="1:10" x14ac:dyDescent="0.25">
      <c r="A858" s="40"/>
      <c r="B858" s="40"/>
      <c r="C858" s="40"/>
      <c r="D858" s="40"/>
      <c r="E858" s="40"/>
      <c r="F858" s="178"/>
      <c r="G858" s="40"/>
      <c r="H858" s="40"/>
      <c r="I858" s="40"/>
      <c r="J858" s="40"/>
    </row>
    <row r="859" spans="1:10" x14ac:dyDescent="0.25">
      <c r="A859" s="40"/>
      <c r="B859" s="40"/>
      <c r="C859" s="40"/>
      <c r="D859" s="40"/>
      <c r="E859" s="40"/>
      <c r="F859" s="178"/>
      <c r="G859" s="40"/>
      <c r="H859" s="40"/>
      <c r="I859" s="40"/>
      <c r="J859" s="40"/>
    </row>
    <row r="860" spans="1:10" x14ac:dyDescent="0.25">
      <c r="A860" s="40"/>
      <c r="B860" s="40"/>
      <c r="C860" s="40"/>
      <c r="D860" s="40"/>
      <c r="E860" s="40"/>
      <c r="F860" s="178"/>
      <c r="G860" s="40"/>
      <c r="H860" s="40"/>
      <c r="I860" s="40"/>
      <c r="J860" s="40"/>
    </row>
    <row r="861" spans="1:10" x14ac:dyDescent="0.25">
      <c r="A861" s="40"/>
      <c r="B861" s="40"/>
      <c r="C861" s="40"/>
      <c r="D861" s="40"/>
      <c r="E861" s="40"/>
      <c r="F861" s="178"/>
      <c r="G861" s="40"/>
      <c r="H861" s="40"/>
      <c r="I861" s="40"/>
      <c r="J861" s="40"/>
    </row>
    <row r="862" spans="1:10" x14ac:dyDescent="0.25">
      <c r="A862" s="40"/>
      <c r="B862" s="40"/>
      <c r="C862" s="40"/>
      <c r="D862" s="40"/>
      <c r="E862" s="40"/>
      <c r="F862" s="178"/>
      <c r="G862" s="40"/>
      <c r="H862" s="40"/>
      <c r="I862" s="40"/>
      <c r="J862" s="40"/>
    </row>
    <row r="863" spans="1:10" x14ac:dyDescent="0.25">
      <c r="A863" s="40"/>
      <c r="B863" s="40"/>
      <c r="C863" s="40"/>
      <c r="D863" s="40"/>
      <c r="E863" s="40"/>
      <c r="F863" s="178"/>
      <c r="G863" s="40"/>
      <c r="H863" s="40"/>
      <c r="I863" s="40"/>
      <c r="J863" s="40"/>
    </row>
    <row r="864" spans="1:10" x14ac:dyDescent="0.25">
      <c r="A864" s="40"/>
      <c r="B864" s="40"/>
      <c r="C864" s="40"/>
      <c r="D864" s="40"/>
      <c r="E864" s="40"/>
      <c r="F864" s="178"/>
      <c r="G864" s="40"/>
      <c r="H864" s="40"/>
      <c r="I864" s="40"/>
      <c r="J864" s="40"/>
    </row>
    <row r="865" spans="1:10" x14ac:dyDescent="0.25">
      <c r="A865" s="40"/>
      <c r="B865" s="40"/>
      <c r="C865" s="40"/>
      <c r="D865" s="40"/>
      <c r="E865" s="40"/>
      <c r="F865" s="178"/>
      <c r="G865" s="40"/>
      <c r="H865" s="40"/>
      <c r="I865" s="40"/>
      <c r="J865" s="40"/>
    </row>
    <row r="866" spans="1:10" x14ac:dyDescent="0.25">
      <c r="A866" s="40"/>
      <c r="B866" s="40"/>
      <c r="C866" s="40"/>
      <c r="D866" s="40"/>
      <c r="E866" s="40"/>
      <c r="F866" s="178"/>
      <c r="G866" s="40"/>
      <c r="H866" s="40"/>
      <c r="I866" s="40"/>
      <c r="J866" s="40"/>
    </row>
    <row r="867" spans="1:10" x14ac:dyDescent="0.25">
      <c r="A867" s="40"/>
      <c r="B867" s="40"/>
      <c r="C867" s="40"/>
      <c r="D867" s="40"/>
      <c r="E867" s="40"/>
      <c r="F867" s="178"/>
      <c r="G867" s="40"/>
      <c r="H867" s="40"/>
      <c r="I867" s="40"/>
      <c r="J867" s="40"/>
    </row>
    <row r="868" spans="1:10" x14ac:dyDescent="0.25">
      <c r="A868" s="40"/>
      <c r="B868" s="40"/>
      <c r="C868" s="40"/>
      <c r="D868" s="40"/>
      <c r="E868" s="40"/>
      <c r="F868" s="178"/>
      <c r="G868" s="40"/>
      <c r="H868" s="40"/>
      <c r="I868" s="40"/>
      <c r="J868" s="40"/>
    </row>
    <row r="869" spans="1:10" x14ac:dyDescent="0.25">
      <c r="A869" s="40"/>
      <c r="B869" s="40"/>
      <c r="C869" s="40"/>
      <c r="D869" s="40"/>
      <c r="E869" s="40"/>
      <c r="F869" s="178"/>
      <c r="G869" s="40"/>
      <c r="H869" s="40"/>
      <c r="I869" s="40"/>
      <c r="J869" s="40"/>
    </row>
    <row r="870" spans="1:10" x14ac:dyDescent="0.25">
      <c r="A870" s="40"/>
      <c r="B870" s="40"/>
      <c r="C870" s="40"/>
      <c r="D870" s="40"/>
      <c r="E870" s="40"/>
      <c r="F870" s="178"/>
      <c r="G870" s="40"/>
      <c r="H870" s="40"/>
      <c r="I870" s="40"/>
      <c r="J870" s="40"/>
    </row>
    <row r="871" spans="1:10" x14ac:dyDescent="0.25">
      <c r="A871" s="40"/>
      <c r="B871" s="40"/>
      <c r="C871" s="40"/>
      <c r="D871" s="40"/>
      <c r="E871" s="40"/>
      <c r="F871" s="178"/>
      <c r="G871" s="40"/>
      <c r="H871" s="40"/>
      <c r="I871" s="40"/>
      <c r="J871" s="40"/>
    </row>
    <row r="872" spans="1:10" x14ac:dyDescent="0.25">
      <c r="A872" s="40"/>
      <c r="B872" s="40"/>
      <c r="C872" s="40"/>
      <c r="D872" s="40"/>
      <c r="E872" s="40"/>
      <c r="F872" s="178"/>
      <c r="G872" s="40"/>
      <c r="H872" s="40"/>
      <c r="I872" s="40"/>
      <c r="J872" s="40"/>
    </row>
    <row r="873" spans="1:10" x14ac:dyDescent="0.25">
      <c r="A873" s="40"/>
      <c r="B873" s="40"/>
      <c r="C873" s="40"/>
      <c r="D873" s="40"/>
      <c r="E873" s="40"/>
      <c r="F873" s="178"/>
      <c r="G873" s="40"/>
      <c r="H873" s="40"/>
      <c r="I873" s="40"/>
      <c r="J873" s="40"/>
    </row>
    <row r="874" spans="1:10" x14ac:dyDescent="0.25">
      <c r="A874" s="40"/>
      <c r="B874" s="40"/>
      <c r="C874" s="40"/>
      <c r="D874" s="40"/>
      <c r="E874" s="40"/>
      <c r="F874" s="178"/>
      <c r="G874" s="40"/>
      <c r="H874" s="40"/>
      <c r="I874" s="40"/>
      <c r="J874" s="40"/>
    </row>
    <row r="875" spans="1:10" x14ac:dyDescent="0.25">
      <c r="A875" s="40"/>
      <c r="B875" s="40"/>
      <c r="C875" s="40"/>
      <c r="D875" s="40"/>
      <c r="E875" s="40"/>
      <c r="F875" s="178"/>
      <c r="G875" s="40"/>
      <c r="H875" s="40"/>
      <c r="I875" s="40"/>
      <c r="J875" s="40"/>
    </row>
    <row r="876" spans="1:10" x14ac:dyDescent="0.25">
      <c r="A876" s="40"/>
      <c r="B876" s="40"/>
      <c r="C876" s="40"/>
      <c r="D876" s="40"/>
      <c r="E876" s="40"/>
      <c r="F876" s="178"/>
      <c r="G876" s="40"/>
      <c r="H876" s="40"/>
      <c r="I876" s="40"/>
      <c r="J876" s="40"/>
    </row>
    <row r="877" spans="1:10" x14ac:dyDescent="0.25">
      <c r="A877" s="40"/>
      <c r="B877" s="40"/>
      <c r="C877" s="40"/>
      <c r="D877" s="40"/>
      <c r="E877" s="40"/>
      <c r="F877" s="178"/>
      <c r="G877" s="40"/>
      <c r="H877" s="40"/>
      <c r="I877" s="40"/>
      <c r="J877" s="40"/>
    </row>
    <row r="878" spans="1:10" x14ac:dyDescent="0.25">
      <c r="A878" s="40"/>
      <c r="B878" s="40"/>
      <c r="C878" s="40"/>
      <c r="D878" s="40"/>
      <c r="E878" s="40"/>
      <c r="F878" s="178"/>
      <c r="G878" s="40"/>
      <c r="H878" s="40"/>
      <c r="I878" s="40"/>
      <c r="J878" s="40"/>
    </row>
    <row r="879" spans="1:10" x14ac:dyDescent="0.25">
      <c r="A879" s="40"/>
      <c r="B879" s="40"/>
      <c r="C879" s="40"/>
      <c r="D879" s="40"/>
      <c r="E879" s="40"/>
      <c r="F879" s="178"/>
      <c r="G879" s="40"/>
      <c r="H879" s="40"/>
      <c r="I879" s="40"/>
      <c r="J879" s="40"/>
    </row>
    <row r="880" spans="1:10" x14ac:dyDescent="0.25">
      <c r="A880" s="40"/>
      <c r="B880" s="40"/>
      <c r="C880" s="40"/>
      <c r="D880" s="40"/>
      <c r="E880" s="40"/>
      <c r="F880" s="178"/>
      <c r="G880" s="40"/>
      <c r="H880" s="40"/>
      <c r="I880" s="40"/>
      <c r="J880" s="40"/>
    </row>
    <row r="881" spans="1:10" x14ac:dyDescent="0.25">
      <c r="A881" s="40"/>
      <c r="B881" s="40"/>
      <c r="C881" s="40"/>
      <c r="D881" s="40"/>
      <c r="E881" s="40"/>
      <c r="F881" s="178"/>
      <c r="G881" s="40"/>
      <c r="H881" s="40"/>
      <c r="I881" s="40"/>
      <c r="J881" s="40"/>
    </row>
    <row r="882" spans="1:10" x14ac:dyDescent="0.25">
      <c r="A882" s="40"/>
      <c r="B882" s="40"/>
      <c r="C882" s="40"/>
      <c r="D882" s="40"/>
      <c r="E882" s="40"/>
      <c r="F882" s="178"/>
      <c r="G882" s="40"/>
      <c r="H882" s="40"/>
      <c r="I882" s="40"/>
      <c r="J882" s="40"/>
    </row>
    <row r="883" spans="1:10" x14ac:dyDescent="0.25">
      <c r="A883" s="40"/>
      <c r="B883" s="40"/>
      <c r="C883" s="40"/>
      <c r="D883" s="40"/>
      <c r="E883" s="40"/>
      <c r="F883" s="178"/>
      <c r="G883" s="40"/>
      <c r="H883" s="40"/>
      <c r="I883" s="40"/>
      <c r="J883" s="40"/>
    </row>
    <row r="884" spans="1:10" x14ac:dyDescent="0.25">
      <c r="A884" s="40"/>
      <c r="B884" s="40"/>
      <c r="C884" s="40"/>
      <c r="D884" s="40"/>
      <c r="E884" s="40"/>
      <c r="F884" s="178"/>
      <c r="G884" s="40"/>
      <c r="H884" s="40"/>
      <c r="I884" s="40"/>
      <c r="J884" s="40"/>
    </row>
    <row r="885" spans="1:10" x14ac:dyDescent="0.25">
      <c r="A885" s="40"/>
      <c r="B885" s="40"/>
      <c r="C885" s="40"/>
      <c r="D885" s="40"/>
      <c r="E885" s="40"/>
      <c r="F885" s="178"/>
      <c r="G885" s="40"/>
      <c r="H885" s="40"/>
      <c r="I885" s="40"/>
      <c r="J885" s="40"/>
    </row>
    <row r="886" spans="1:10" x14ac:dyDescent="0.25">
      <c r="A886" s="40"/>
      <c r="B886" s="40"/>
      <c r="C886" s="40"/>
      <c r="D886" s="40"/>
      <c r="E886" s="40"/>
      <c r="F886" s="178"/>
      <c r="G886" s="40"/>
      <c r="H886" s="40"/>
      <c r="I886" s="40"/>
      <c r="J886" s="40"/>
    </row>
    <row r="887" spans="1:10" x14ac:dyDescent="0.25">
      <c r="A887" s="40"/>
      <c r="B887" s="40"/>
      <c r="C887" s="40"/>
      <c r="D887" s="40"/>
      <c r="E887" s="40"/>
      <c r="F887" s="178"/>
      <c r="G887" s="40"/>
      <c r="H887" s="40"/>
      <c r="I887" s="40"/>
      <c r="J887" s="40"/>
    </row>
    <row r="888" spans="1:10" x14ac:dyDescent="0.25">
      <c r="A888" s="40"/>
      <c r="B888" s="40"/>
      <c r="C888" s="40"/>
      <c r="D888" s="40"/>
      <c r="E888" s="40"/>
      <c r="F888" s="178"/>
      <c r="G888" s="40"/>
      <c r="H888" s="40"/>
      <c r="I888" s="40"/>
      <c r="J888" s="40"/>
    </row>
    <row r="889" spans="1:10" x14ac:dyDescent="0.25">
      <c r="A889" s="40"/>
      <c r="B889" s="40"/>
      <c r="C889" s="40"/>
      <c r="D889" s="40"/>
      <c r="E889" s="40"/>
      <c r="F889" s="178"/>
      <c r="G889" s="40"/>
      <c r="H889" s="40"/>
      <c r="I889" s="40"/>
      <c r="J889" s="40"/>
    </row>
    <row r="890" spans="1:10" x14ac:dyDescent="0.25">
      <c r="A890" s="40"/>
      <c r="B890" s="40"/>
      <c r="C890" s="40"/>
      <c r="D890" s="40"/>
      <c r="E890" s="40"/>
      <c r="F890" s="178"/>
      <c r="G890" s="40"/>
      <c r="H890" s="40"/>
      <c r="I890" s="40"/>
      <c r="J890" s="40"/>
    </row>
    <row r="891" spans="1:10" x14ac:dyDescent="0.25">
      <c r="A891" s="40"/>
      <c r="B891" s="40"/>
      <c r="C891" s="40"/>
      <c r="D891" s="40"/>
      <c r="E891" s="40"/>
      <c r="F891" s="178"/>
      <c r="G891" s="40"/>
      <c r="H891" s="40"/>
      <c r="I891" s="40"/>
      <c r="J891" s="40"/>
    </row>
    <row r="892" spans="1:10" x14ac:dyDescent="0.25">
      <c r="A892" s="40"/>
      <c r="B892" s="40"/>
      <c r="C892" s="40"/>
      <c r="D892" s="40"/>
      <c r="E892" s="40"/>
      <c r="F892" s="178"/>
      <c r="G892" s="40"/>
      <c r="H892" s="40"/>
      <c r="I892" s="40"/>
      <c r="J892" s="40"/>
    </row>
    <row r="893" spans="1:10" x14ac:dyDescent="0.25">
      <c r="A893" s="40"/>
      <c r="B893" s="40"/>
      <c r="C893" s="40"/>
      <c r="D893" s="40"/>
      <c r="E893" s="40"/>
      <c r="F893" s="178"/>
      <c r="G893" s="40"/>
      <c r="H893" s="40"/>
      <c r="I893" s="40"/>
      <c r="J893" s="40"/>
    </row>
    <row r="894" spans="1:10" x14ac:dyDescent="0.25">
      <c r="A894" s="40"/>
      <c r="B894" s="40"/>
      <c r="C894" s="40"/>
      <c r="D894" s="40"/>
      <c r="E894" s="40"/>
      <c r="F894" s="178"/>
      <c r="G894" s="40"/>
      <c r="H894" s="40"/>
      <c r="I894" s="40"/>
      <c r="J894" s="40"/>
    </row>
    <row r="895" spans="1:10" x14ac:dyDescent="0.25">
      <c r="A895" s="40"/>
      <c r="B895" s="40"/>
      <c r="C895" s="40"/>
      <c r="D895" s="40"/>
      <c r="E895" s="40"/>
      <c r="F895" s="178"/>
      <c r="G895" s="40"/>
      <c r="H895" s="40"/>
      <c r="I895" s="40"/>
      <c r="J895" s="40"/>
    </row>
    <row r="896" spans="1:10" x14ac:dyDescent="0.25">
      <c r="A896" s="40"/>
      <c r="B896" s="40"/>
      <c r="C896" s="40"/>
      <c r="D896" s="40"/>
      <c r="E896" s="40"/>
      <c r="F896" s="178"/>
      <c r="G896" s="40"/>
      <c r="H896" s="40"/>
      <c r="I896" s="40"/>
      <c r="J896" s="40"/>
    </row>
    <row r="897" spans="1:10" x14ac:dyDescent="0.25">
      <c r="A897" s="40"/>
      <c r="B897" s="40"/>
      <c r="C897" s="40"/>
      <c r="D897" s="40"/>
      <c r="E897" s="40"/>
      <c r="F897" s="178"/>
      <c r="G897" s="40"/>
      <c r="H897" s="40"/>
      <c r="I897" s="40"/>
      <c r="J897" s="40"/>
    </row>
    <row r="898" spans="1:10" x14ac:dyDescent="0.25">
      <c r="A898" s="40"/>
      <c r="B898" s="40"/>
      <c r="C898" s="40"/>
      <c r="D898" s="40"/>
      <c r="E898" s="40"/>
      <c r="F898" s="178"/>
      <c r="G898" s="40"/>
      <c r="H898" s="40"/>
      <c r="I898" s="40"/>
      <c r="J898" s="40"/>
    </row>
    <row r="899" spans="1:10" x14ac:dyDescent="0.25">
      <c r="A899" s="40"/>
      <c r="B899" s="40"/>
      <c r="C899" s="40"/>
      <c r="D899" s="40"/>
      <c r="E899" s="40"/>
      <c r="F899" s="178"/>
      <c r="G899" s="40"/>
      <c r="H899" s="40"/>
      <c r="I899" s="40"/>
      <c r="J899" s="40"/>
    </row>
    <row r="900" spans="1:10" x14ac:dyDescent="0.25">
      <c r="A900" s="40"/>
      <c r="B900" s="40"/>
      <c r="C900" s="40"/>
      <c r="D900" s="40"/>
      <c r="E900" s="40"/>
      <c r="F900" s="178"/>
      <c r="G900" s="40"/>
      <c r="H900" s="40"/>
      <c r="I900" s="40"/>
      <c r="J900" s="40"/>
    </row>
    <row r="901" spans="1:10" x14ac:dyDescent="0.25">
      <c r="A901" s="40"/>
      <c r="B901" s="40"/>
      <c r="C901" s="40"/>
      <c r="D901" s="40"/>
      <c r="E901" s="40"/>
      <c r="F901" s="178"/>
      <c r="G901" s="40"/>
      <c r="H901" s="40"/>
      <c r="I901" s="40"/>
      <c r="J901" s="40"/>
    </row>
    <row r="902" spans="1:10" x14ac:dyDescent="0.25">
      <c r="A902" s="40"/>
      <c r="B902" s="40"/>
      <c r="C902" s="40"/>
      <c r="D902" s="40"/>
      <c r="E902" s="40"/>
      <c r="F902" s="178"/>
      <c r="G902" s="40"/>
      <c r="H902" s="40"/>
      <c r="I902" s="40"/>
      <c r="J902" s="40"/>
    </row>
    <row r="903" spans="1:10" x14ac:dyDescent="0.25">
      <c r="A903" s="40"/>
      <c r="B903" s="40"/>
      <c r="C903" s="40"/>
      <c r="D903" s="40"/>
      <c r="E903" s="40"/>
      <c r="F903" s="178"/>
      <c r="G903" s="40"/>
      <c r="H903" s="40"/>
      <c r="I903" s="40"/>
      <c r="J903" s="40"/>
    </row>
    <row r="904" spans="1:10" x14ac:dyDescent="0.25">
      <c r="A904" s="40"/>
      <c r="B904" s="40"/>
      <c r="C904" s="40"/>
      <c r="D904" s="40"/>
      <c r="E904" s="40"/>
      <c r="F904" s="178"/>
      <c r="G904" s="40"/>
      <c r="H904" s="40"/>
      <c r="I904" s="40"/>
      <c r="J904" s="40"/>
    </row>
    <row r="905" spans="1:10" x14ac:dyDescent="0.25">
      <c r="A905" s="40"/>
      <c r="B905" s="40"/>
      <c r="C905" s="40"/>
      <c r="D905" s="40"/>
      <c r="E905" s="40"/>
      <c r="F905" s="178"/>
      <c r="G905" s="40"/>
      <c r="H905" s="40"/>
      <c r="I905" s="40"/>
      <c r="J905" s="40"/>
    </row>
    <row r="906" spans="1:10" x14ac:dyDescent="0.25">
      <c r="A906" s="40"/>
      <c r="B906" s="40"/>
      <c r="C906" s="40"/>
      <c r="D906" s="40"/>
      <c r="E906" s="40"/>
      <c r="F906" s="178"/>
      <c r="G906" s="40"/>
      <c r="H906" s="40"/>
      <c r="I906" s="40"/>
      <c r="J906" s="40"/>
    </row>
    <row r="907" spans="1:10" x14ac:dyDescent="0.25">
      <c r="A907" s="40"/>
      <c r="B907" s="40"/>
      <c r="C907" s="40"/>
      <c r="D907" s="40"/>
      <c r="E907" s="40"/>
      <c r="F907" s="178"/>
      <c r="G907" s="40"/>
      <c r="H907" s="40"/>
      <c r="I907" s="40"/>
      <c r="J907" s="40"/>
    </row>
    <row r="908" spans="1:10" x14ac:dyDescent="0.25">
      <c r="A908" s="40"/>
      <c r="B908" s="40"/>
      <c r="C908" s="40"/>
      <c r="D908" s="40"/>
      <c r="E908" s="40"/>
      <c r="F908" s="178"/>
      <c r="G908" s="40"/>
      <c r="H908" s="40"/>
      <c r="I908" s="40"/>
      <c r="J908" s="40"/>
    </row>
    <row r="909" spans="1:10" x14ac:dyDescent="0.25">
      <c r="A909" s="40"/>
      <c r="B909" s="40"/>
      <c r="C909" s="40"/>
      <c r="D909" s="40"/>
      <c r="E909" s="40"/>
      <c r="F909" s="178"/>
      <c r="G909" s="40"/>
      <c r="H909" s="40"/>
      <c r="I909" s="40"/>
      <c r="J909" s="40"/>
    </row>
    <row r="910" spans="1:10" x14ac:dyDescent="0.25">
      <c r="A910" s="40"/>
      <c r="B910" s="40"/>
      <c r="C910" s="40"/>
      <c r="D910" s="40"/>
      <c r="E910" s="40"/>
      <c r="F910" s="178"/>
      <c r="G910" s="40"/>
      <c r="H910" s="40"/>
      <c r="I910" s="40"/>
      <c r="J910" s="40"/>
    </row>
    <row r="911" spans="1:10" x14ac:dyDescent="0.25">
      <c r="A911" s="40"/>
      <c r="B911" s="40"/>
      <c r="C911" s="40"/>
      <c r="D911" s="40"/>
      <c r="E911" s="40"/>
      <c r="F911" s="178"/>
      <c r="G911" s="40"/>
      <c r="H911" s="40"/>
      <c r="I911" s="40"/>
      <c r="J911" s="40"/>
    </row>
    <row r="912" spans="1:10" x14ac:dyDescent="0.25">
      <c r="A912" s="40"/>
      <c r="B912" s="40"/>
      <c r="C912" s="40"/>
      <c r="D912" s="40"/>
      <c r="E912" s="40"/>
      <c r="F912" s="178"/>
      <c r="G912" s="40"/>
      <c r="H912" s="40"/>
      <c r="I912" s="40"/>
      <c r="J912" s="40"/>
    </row>
    <row r="913" spans="1:10" x14ac:dyDescent="0.25">
      <c r="A913" s="40"/>
      <c r="B913" s="40"/>
      <c r="C913" s="40"/>
      <c r="D913" s="40"/>
      <c r="E913" s="40"/>
      <c r="F913" s="178"/>
      <c r="G913" s="40"/>
      <c r="H913" s="40"/>
      <c r="I913" s="40"/>
      <c r="J913" s="40"/>
    </row>
    <row r="914" spans="1:10" x14ac:dyDescent="0.25">
      <c r="A914" s="40"/>
      <c r="B914" s="40"/>
      <c r="C914" s="40"/>
      <c r="D914" s="40"/>
      <c r="E914" s="40"/>
      <c r="F914" s="178"/>
      <c r="G914" s="40"/>
      <c r="H914" s="40"/>
      <c r="I914" s="40"/>
      <c r="J914" s="40"/>
    </row>
    <row r="915" spans="1:10" x14ac:dyDescent="0.25">
      <c r="A915" s="40"/>
      <c r="B915" s="40"/>
      <c r="C915" s="40"/>
      <c r="D915" s="40"/>
      <c r="E915" s="40"/>
      <c r="F915" s="178"/>
      <c r="G915" s="40"/>
      <c r="H915" s="40"/>
      <c r="I915" s="40"/>
      <c r="J915" s="40"/>
    </row>
    <row r="916" spans="1:10" x14ac:dyDescent="0.25">
      <c r="A916" s="40"/>
      <c r="B916" s="40"/>
      <c r="C916" s="40"/>
      <c r="D916" s="40"/>
      <c r="E916" s="40"/>
      <c r="F916" s="178"/>
      <c r="G916" s="40"/>
      <c r="H916" s="40"/>
      <c r="I916" s="40"/>
      <c r="J916" s="40"/>
    </row>
    <row r="917" spans="1:10" x14ac:dyDescent="0.25">
      <c r="A917" s="40"/>
      <c r="B917" s="40"/>
      <c r="C917" s="40"/>
      <c r="D917" s="40"/>
      <c r="E917" s="40"/>
      <c r="F917" s="178"/>
      <c r="G917" s="40"/>
      <c r="H917" s="40"/>
      <c r="I917" s="40"/>
      <c r="J917" s="40"/>
    </row>
    <row r="918" spans="1:10" x14ac:dyDescent="0.25">
      <c r="A918" s="40"/>
      <c r="B918" s="40"/>
      <c r="C918" s="40"/>
      <c r="D918" s="40"/>
      <c r="E918" s="40"/>
      <c r="F918" s="178"/>
      <c r="G918" s="40"/>
      <c r="H918" s="40"/>
      <c r="I918" s="40"/>
      <c r="J918" s="40"/>
    </row>
    <row r="919" spans="1:10" x14ac:dyDescent="0.25">
      <c r="A919" s="40"/>
      <c r="B919" s="40"/>
      <c r="C919" s="40"/>
      <c r="D919" s="40"/>
      <c r="E919" s="40"/>
      <c r="F919" s="178"/>
      <c r="G919" s="40"/>
      <c r="H919" s="40"/>
      <c r="I919" s="40"/>
      <c r="J919" s="40"/>
    </row>
    <row r="920" spans="1:10" x14ac:dyDescent="0.25">
      <c r="A920" s="40"/>
      <c r="B920" s="40"/>
      <c r="C920" s="40"/>
      <c r="D920" s="40"/>
      <c r="E920" s="40"/>
      <c r="F920" s="178"/>
      <c r="G920" s="40"/>
      <c r="H920" s="40"/>
      <c r="I920" s="40"/>
      <c r="J920" s="40"/>
    </row>
    <row r="921" spans="1:10" x14ac:dyDescent="0.25">
      <c r="A921" s="40"/>
      <c r="B921" s="40"/>
      <c r="C921" s="40"/>
      <c r="D921" s="40"/>
      <c r="E921" s="40"/>
      <c r="F921" s="178"/>
      <c r="G921" s="40"/>
      <c r="H921" s="40"/>
      <c r="I921" s="40"/>
      <c r="J921" s="40"/>
    </row>
    <row r="922" spans="1:10" x14ac:dyDescent="0.25">
      <c r="A922" s="40"/>
      <c r="B922" s="40"/>
      <c r="C922" s="40"/>
      <c r="D922" s="40"/>
      <c r="E922" s="40"/>
      <c r="F922" s="178"/>
      <c r="G922" s="40"/>
      <c r="H922" s="40"/>
      <c r="I922" s="40"/>
      <c r="J922" s="40"/>
    </row>
    <row r="923" spans="1:10" x14ac:dyDescent="0.25">
      <c r="A923" s="40"/>
      <c r="B923" s="40"/>
      <c r="C923" s="40"/>
      <c r="D923" s="40"/>
      <c r="E923" s="40"/>
      <c r="F923" s="178"/>
      <c r="G923" s="40"/>
      <c r="H923" s="40"/>
      <c r="I923" s="40"/>
      <c r="J923" s="40"/>
    </row>
    <row r="924" spans="1:10" x14ac:dyDescent="0.25">
      <c r="A924" s="40"/>
      <c r="B924" s="40"/>
      <c r="C924" s="40"/>
      <c r="D924" s="40"/>
      <c r="E924" s="40"/>
      <c r="F924" s="178"/>
      <c r="G924" s="40"/>
      <c r="H924" s="40"/>
      <c r="I924" s="40"/>
      <c r="J924" s="40"/>
    </row>
    <row r="925" spans="1:10" x14ac:dyDescent="0.25">
      <c r="A925" s="40"/>
      <c r="B925" s="40"/>
      <c r="C925" s="40"/>
      <c r="D925" s="40"/>
      <c r="E925" s="40"/>
      <c r="F925" s="178"/>
      <c r="G925" s="40"/>
      <c r="H925" s="40"/>
      <c r="I925" s="40"/>
      <c r="J925" s="40"/>
    </row>
    <row r="926" spans="1:10" x14ac:dyDescent="0.25">
      <c r="A926" s="40"/>
      <c r="B926" s="40"/>
      <c r="C926" s="40"/>
      <c r="D926" s="40"/>
      <c r="E926" s="40"/>
      <c r="F926" s="178"/>
      <c r="G926" s="40"/>
      <c r="H926" s="40"/>
      <c r="I926" s="40"/>
      <c r="J926" s="40"/>
    </row>
    <row r="927" spans="1:10" x14ac:dyDescent="0.25">
      <c r="A927" s="40"/>
      <c r="B927" s="40"/>
      <c r="C927" s="40"/>
      <c r="D927" s="40"/>
      <c r="E927" s="40"/>
      <c r="F927" s="178"/>
      <c r="G927" s="40"/>
      <c r="H927" s="40"/>
      <c r="I927" s="40"/>
      <c r="J927" s="40"/>
    </row>
    <row r="928" spans="1:10" x14ac:dyDescent="0.25">
      <c r="A928" s="40"/>
      <c r="B928" s="40"/>
      <c r="C928" s="40"/>
      <c r="D928" s="40"/>
      <c r="E928" s="40"/>
      <c r="F928" s="178"/>
      <c r="G928" s="40"/>
      <c r="H928" s="40"/>
      <c r="I928" s="40"/>
      <c r="J928" s="40"/>
    </row>
    <row r="929" spans="1:10" x14ac:dyDescent="0.25">
      <c r="A929" s="40"/>
      <c r="B929" s="40"/>
      <c r="C929" s="40"/>
      <c r="D929" s="40"/>
      <c r="E929" s="40"/>
      <c r="F929" s="178"/>
      <c r="G929" s="40"/>
      <c r="H929" s="40"/>
      <c r="I929" s="40"/>
      <c r="J929" s="40"/>
    </row>
    <row r="930" spans="1:10" x14ac:dyDescent="0.25">
      <c r="A930" s="40"/>
      <c r="B930" s="40"/>
      <c r="C930" s="40"/>
      <c r="D930" s="40"/>
      <c r="E930" s="40"/>
      <c r="F930" s="178"/>
      <c r="G930" s="40"/>
      <c r="H930" s="40"/>
      <c r="I930" s="40"/>
      <c r="J930" s="40"/>
    </row>
    <row r="931" spans="1:10" x14ac:dyDescent="0.25">
      <c r="A931" s="40"/>
      <c r="B931" s="40"/>
      <c r="C931" s="40"/>
      <c r="D931" s="40"/>
      <c r="E931" s="40"/>
      <c r="F931" s="178"/>
      <c r="G931" s="40"/>
      <c r="H931" s="40"/>
      <c r="I931" s="40"/>
      <c r="J931" s="40"/>
    </row>
    <row r="932" spans="1:10" x14ac:dyDescent="0.25">
      <c r="A932" s="40"/>
      <c r="B932" s="40"/>
      <c r="C932" s="40"/>
      <c r="D932" s="40"/>
      <c r="E932" s="40"/>
      <c r="F932" s="178"/>
      <c r="G932" s="40"/>
      <c r="H932" s="40"/>
      <c r="I932" s="40"/>
      <c r="J932" s="40"/>
    </row>
    <row r="933" spans="1:10" x14ac:dyDescent="0.25">
      <c r="A933" s="40"/>
      <c r="B933" s="40"/>
      <c r="C933" s="40"/>
      <c r="D933" s="40"/>
      <c r="E933" s="40"/>
      <c r="F933" s="178"/>
      <c r="G933" s="40"/>
      <c r="H933" s="40"/>
      <c r="I933" s="40"/>
      <c r="J933" s="40"/>
    </row>
    <row r="934" spans="1:10" x14ac:dyDescent="0.25">
      <c r="A934" s="40"/>
      <c r="B934" s="40"/>
      <c r="C934" s="40"/>
      <c r="D934" s="40"/>
      <c r="E934" s="40"/>
      <c r="F934" s="178"/>
      <c r="G934" s="40"/>
      <c r="H934" s="40"/>
      <c r="I934" s="40"/>
      <c r="J934" s="40"/>
    </row>
    <row r="935" spans="1:10" x14ac:dyDescent="0.25">
      <c r="A935" s="40"/>
      <c r="B935" s="40"/>
      <c r="C935" s="40"/>
      <c r="D935" s="40"/>
      <c r="E935" s="40"/>
      <c r="F935" s="178"/>
      <c r="G935" s="40"/>
      <c r="H935" s="40"/>
      <c r="I935" s="40"/>
      <c r="J935" s="40"/>
    </row>
    <row r="936" spans="1:10" x14ac:dyDescent="0.25">
      <c r="A936" s="40"/>
      <c r="B936" s="40"/>
      <c r="C936" s="40"/>
      <c r="D936" s="40"/>
      <c r="E936" s="40"/>
      <c r="F936" s="178"/>
      <c r="G936" s="40"/>
      <c r="H936" s="40"/>
      <c r="I936" s="40"/>
      <c r="J936" s="40"/>
    </row>
    <row r="937" spans="1:10" x14ac:dyDescent="0.25">
      <c r="A937" s="40"/>
      <c r="B937" s="40"/>
      <c r="C937" s="40"/>
      <c r="D937" s="40"/>
      <c r="E937" s="40"/>
      <c r="F937" s="178"/>
      <c r="G937" s="40"/>
      <c r="H937" s="40"/>
      <c r="I937" s="40"/>
      <c r="J937" s="40"/>
    </row>
    <row r="938" spans="1:10" x14ac:dyDescent="0.25">
      <c r="A938" s="40"/>
      <c r="B938" s="40"/>
      <c r="C938" s="40"/>
      <c r="D938" s="40"/>
      <c r="E938" s="40"/>
      <c r="F938" s="178"/>
      <c r="G938" s="40"/>
      <c r="H938" s="40"/>
      <c r="I938" s="40"/>
      <c r="J938" s="40"/>
    </row>
    <row r="939" spans="1:10" x14ac:dyDescent="0.25">
      <c r="A939" s="40"/>
      <c r="B939" s="40"/>
      <c r="C939" s="40"/>
      <c r="D939" s="40"/>
      <c r="E939" s="40"/>
      <c r="F939" s="178"/>
      <c r="G939" s="40"/>
      <c r="H939" s="40"/>
      <c r="I939" s="40"/>
      <c r="J939" s="40"/>
    </row>
    <row r="940" spans="1:10" x14ac:dyDescent="0.25">
      <c r="A940" s="40"/>
      <c r="B940" s="40"/>
      <c r="C940" s="40"/>
      <c r="D940" s="40"/>
      <c r="E940" s="40"/>
      <c r="F940" s="178"/>
      <c r="G940" s="40"/>
      <c r="H940" s="40"/>
      <c r="I940" s="40"/>
      <c r="J940" s="40"/>
    </row>
    <row r="941" spans="1:10" x14ac:dyDescent="0.25">
      <c r="A941" s="40"/>
      <c r="B941" s="40"/>
      <c r="C941" s="40"/>
      <c r="D941" s="40"/>
      <c r="E941" s="40"/>
      <c r="F941" s="178"/>
      <c r="G941" s="40"/>
      <c r="H941" s="40"/>
      <c r="I941" s="40"/>
      <c r="J941" s="40"/>
    </row>
    <row r="942" spans="1:10" x14ac:dyDescent="0.25">
      <c r="A942" s="40"/>
      <c r="B942" s="40"/>
      <c r="C942" s="40"/>
      <c r="D942" s="40"/>
      <c r="E942" s="40"/>
      <c r="F942" s="178"/>
      <c r="G942" s="40"/>
      <c r="H942" s="40"/>
      <c r="I942" s="40"/>
      <c r="J942" s="40"/>
    </row>
    <row r="943" spans="1:10" x14ac:dyDescent="0.25">
      <c r="A943" s="40"/>
      <c r="B943" s="40"/>
      <c r="C943" s="40"/>
      <c r="D943" s="40"/>
      <c r="E943" s="40"/>
      <c r="F943" s="178"/>
      <c r="G943" s="40"/>
      <c r="H943" s="40"/>
      <c r="I943" s="40"/>
      <c r="J943" s="40"/>
    </row>
    <row r="944" spans="1:10" x14ac:dyDescent="0.25">
      <c r="A944" s="40"/>
      <c r="B944" s="40"/>
      <c r="C944" s="40"/>
      <c r="D944" s="40"/>
      <c r="E944" s="40"/>
      <c r="F944" s="178"/>
      <c r="G944" s="40"/>
      <c r="H944" s="40"/>
      <c r="I944" s="40"/>
      <c r="J944" s="40"/>
    </row>
    <row r="945" spans="1:10" x14ac:dyDescent="0.25">
      <c r="A945" s="40"/>
      <c r="B945" s="40"/>
      <c r="C945" s="40"/>
      <c r="D945" s="40"/>
      <c r="E945" s="40"/>
      <c r="F945" s="178"/>
      <c r="G945" s="40"/>
      <c r="H945" s="40"/>
      <c r="I945" s="40"/>
      <c r="J945" s="40"/>
    </row>
    <row r="946" spans="1:10" x14ac:dyDescent="0.25">
      <c r="A946" s="40"/>
      <c r="B946" s="40"/>
      <c r="C946" s="40"/>
      <c r="D946" s="40"/>
      <c r="E946" s="40"/>
      <c r="F946" s="178"/>
      <c r="G946" s="40"/>
      <c r="H946" s="40"/>
      <c r="I946" s="40"/>
      <c r="J946" s="40"/>
    </row>
    <row r="947" spans="1:10" x14ac:dyDescent="0.25">
      <c r="A947" s="40"/>
      <c r="B947" s="40"/>
      <c r="C947" s="40"/>
      <c r="D947" s="40"/>
      <c r="E947" s="40"/>
      <c r="F947" s="178"/>
      <c r="G947" s="40"/>
      <c r="H947" s="40"/>
      <c r="I947" s="40"/>
      <c r="J947" s="40"/>
    </row>
    <row r="948" spans="1:10" x14ac:dyDescent="0.25">
      <c r="A948" s="40"/>
      <c r="B948" s="40"/>
      <c r="C948" s="40"/>
      <c r="D948" s="40"/>
      <c r="E948" s="40"/>
      <c r="F948" s="178"/>
      <c r="G948" s="40"/>
      <c r="H948" s="40"/>
      <c r="I948" s="40"/>
      <c r="J948" s="40"/>
    </row>
    <row r="949" spans="1:10" x14ac:dyDescent="0.25">
      <c r="A949" s="40"/>
      <c r="B949" s="40"/>
      <c r="C949" s="40"/>
      <c r="D949" s="40"/>
      <c r="E949" s="40"/>
      <c r="F949" s="178"/>
      <c r="G949" s="40"/>
      <c r="H949" s="40"/>
      <c r="I949" s="40"/>
      <c r="J949" s="40"/>
    </row>
    <row r="950" spans="1:10" x14ac:dyDescent="0.25">
      <c r="A950" s="40"/>
      <c r="B950" s="40"/>
      <c r="C950" s="40"/>
      <c r="D950" s="40"/>
      <c r="E950" s="40"/>
      <c r="F950" s="178"/>
      <c r="G950" s="40"/>
      <c r="H950" s="40"/>
      <c r="I950" s="40"/>
      <c r="J950" s="40"/>
    </row>
    <row r="951" spans="1:10" x14ac:dyDescent="0.25">
      <c r="A951" s="40"/>
      <c r="B951" s="40"/>
      <c r="C951" s="40"/>
      <c r="D951" s="40"/>
      <c r="E951" s="40"/>
      <c r="F951" s="178"/>
      <c r="G951" s="40"/>
      <c r="H951" s="40"/>
      <c r="I951" s="40"/>
      <c r="J951" s="40"/>
    </row>
    <row r="952" spans="1:10" x14ac:dyDescent="0.25">
      <c r="A952" s="40"/>
      <c r="B952" s="40"/>
      <c r="C952" s="40"/>
      <c r="D952" s="40"/>
      <c r="E952" s="40"/>
      <c r="F952" s="178"/>
      <c r="G952" s="40"/>
      <c r="H952" s="40"/>
      <c r="I952" s="40"/>
      <c r="J952" s="40"/>
    </row>
    <row r="953" spans="1:10" x14ac:dyDescent="0.25">
      <c r="A953" s="40"/>
      <c r="B953" s="40"/>
      <c r="C953" s="40"/>
      <c r="D953" s="40"/>
      <c r="E953" s="40"/>
      <c r="F953" s="178"/>
      <c r="G953" s="40"/>
      <c r="H953" s="40"/>
      <c r="I953" s="40"/>
      <c r="J953" s="40"/>
    </row>
    <row r="954" spans="1:10" x14ac:dyDescent="0.25">
      <c r="A954" s="40"/>
      <c r="B954" s="40"/>
      <c r="C954" s="40"/>
      <c r="D954" s="40"/>
      <c r="E954" s="40"/>
      <c r="F954" s="178"/>
      <c r="G954" s="40"/>
      <c r="H954" s="40"/>
      <c r="I954" s="40"/>
      <c r="J954" s="40"/>
    </row>
    <row r="955" spans="1:10" x14ac:dyDescent="0.25">
      <c r="A955" s="40"/>
      <c r="B955" s="40"/>
      <c r="C955" s="40"/>
      <c r="D955" s="40"/>
      <c r="E955" s="40"/>
      <c r="F955" s="178"/>
      <c r="G955" s="40"/>
      <c r="H955" s="40"/>
      <c r="I955" s="40"/>
      <c r="J955" s="40"/>
    </row>
    <row r="956" spans="1:10" x14ac:dyDescent="0.25">
      <c r="A956" s="40"/>
      <c r="B956" s="40"/>
      <c r="C956" s="40"/>
      <c r="D956" s="40"/>
      <c r="E956" s="40"/>
      <c r="F956" s="178"/>
      <c r="G956" s="40"/>
      <c r="H956" s="40"/>
      <c r="I956" s="40"/>
      <c r="J956" s="40"/>
    </row>
    <row r="957" spans="1:10" x14ac:dyDescent="0.25">
      <c r="A957" s="40"/>
      <c r="B957" s="40"/>
      <c r="C957" s="40"/>
      <c r="D957" s="40"/>
      <c r="E957" s="40"/>
      <c r="F957" s="178"/>
      <c r="G957" s="40"/>
      <c r="H957" s="40"/>
      <c r="I957" s="40"/>
      <c r="J957" s="40"/>
    </row>
    <row r="958" spans="1:10" x14ac:dyDescent="0.25">
      <c r="A958" s="40"/>
      <c r="B958" s="40"/>
      <c r="C958" s="40"/>
      <c r="D958" s="40"/>
      <c r="E958" s="40"/>
      <c r="F958" s="178"/>
      <c r="G958" s="40"/>
      <c r="H958" s="40"/>
      <c r="I958" s="40"/>
      <c r="J958" s="40"/>
    </row>
    <row r="959" spans="1:10" x14ac:dyDescent="0.25">
      <c r="A959" s="40"/>
      <c r="B959" s="40"/>
      <c r="C959" s="40"/>
      <c r="D959" s="40"/>
      <c r="E959" s="40"/>
      <c r="F959" s="178"/>
      <c r="G959" s="40"/>
      <c r="H959" s="40"/>
      <c r="I959" s="40"/>
      <c r="J959" s="40"/>
    </row>
    <row r="960" spans="1:10" x14ac:dyDescent="0.25">
      <c r="A960" s="40"/>
      <c r="B960" s="40"/>
      <c r="C960" s="40"/>
      <c r="D960" s="40"/>
      <c r="E960" s="40"/>
      <c r="F960" s="178"/>
      <c r="G960" s="40"/>
      <c r="H960" s="40"/>
      <c r="I960" s="40"/>
      <c r="J960" s="40"/>
    </row>
    <row r="961" spans="1:10" x14ac:dyDescent="0.25">
      <c r="A961" s="40"/>
      <c r="B961" s="40"/>
      <c r="C961" s="40"/>
      <c r="D961" s="40"/>
      <c r="E961" s="40"/>
      <c r="F961" s="178"/>
      <c r="G961" s="40"/>
      <c r="H961" s="40"/>
      <c r="I961" s="40"/>
      <c r="J961" s="40"/>
    </row>
    <row r="962" spans="1:10" x14ac:dyDescent="0.25">
      <c r="A962" s="40"/>
      <c r="B962" s="40"/>
      <c r="C962" s="40"/>
      <c r="D962" s="40"/>
      <c r="E962" s="40"/>
      <c r="F962" s="178"/>
      <c r="G962" s="40"/>
      <c r="H962" s="40"/>
      <c r="I962" s="40"/>
      <c r="J962" s="40"/>
    </row>
    <row r="963" spans="1:10" x14ac:dyDescent="0.25">
      <c r="A963" s="40"/>
      <c r="B963" s="40"/>
      <c r="C963" s="40"/>
      <c r="D963" s="40"/>
      <c r="E963" s="40"/>
      <c r="F963" s="178"/>
      <c r="G963" s="40"/>
      <c r="H963" s="40"/>
      <c r="I963" s="40"/>
      <c r="J963" s="40"/>
    </row>
    <row r="964" spans="1:10" x14ac:dyDescent="0.25">
      <c r="A964" s="40"/>
      <c r="B964" s="40"/>
      <c r="C964" s="40"/>
      <c r="D964" s="40"/>
      <c r="E964" s="40"/>
      <c r="F964" s="178"/>
      <c r="G964" s="40"/>
      <c r="H964" s="40"/>
      <c r="I964" s="40"/>
      <c r="J964" s="40"/>
    </row>
    <row r="965" spans="1:10" x14ac:dyDescent="0.25">
      <c r="A965" s="40"/>
      <c r="B965" s="40"/>
      <c r="C965" s="40"/>
      <c r="D965" s="40"/>
      <c r="E965" s="40"/>
      <c r="F965" s="178"/>
      <c r="G965" s="40"/>
      <c r="H965" s="40"/>
      <c r="I965" s="40"/>
      <c r="J965" s="40"/>
    </row>
    <row r="966" spans="1:10" x14ac:dyDescent="0.25">
      <c r="A966" s="40"/>
      <c r="B966" s="40"/>
      <c r="C966" s="40"/>
      <c r="D966" s="40"/>
      <c r="E966" s="40"/>
      <c r="F966" s="178"/>
      <c r="G966" s="40"/>
      <c r="H966" s="40"/>
      <c r="I966" s="40"/>
      <c r="J966" s="40"/>
    </row>
    <row r="967" spans="1:10" x14ac:dyDescent="0.25">
      <c r="A967" s="40"/>
      <c r="B967" s="40"/>
      <c r="C967" s="40"/>
      <c r="D967" s="40"/>
      <c r="E967" s="40"/>
      <c r="F967" s="178"/>
      <c r="G967" s="40"/>
      <c r="H967" s="40"/>
      <c r="I967" s="40"/>
      <c r="J967" s="40"/>
    </row>
    <row r="968" spans="1:10" x14ac:dyDescent="0.25">
      <c r="A968" s="40"/>
      <c r="B968" s="40"/>
      <c r="C968" s="40"/>
      <c r="D968" s="40"/>
      <c r="E968" s="40"/>
      <c r="F968" s="178"/>
      <c r="G968" s="40"/>
      <c r="H968" s="40"/>
      <c r="I968" s="40"/>
      <c r="J968" s="40"/>
    </row>
    <row r="969" spans="1:10" x14ac:dyDescent="0.25">
      <c r="A969" s="40"/>
      <c r="B969" s="40"/>
      <c r="C969" s="40"/>
      <c r="D969" s="40"/>
      <c r="E969" s="40"/>
      <c r="F969" s="178"/>
      <c r="G969" s="40"/>
      <c r="H969" s="40"/>
      <c r="I969" s="40"/>
      <c r="J969" s="40"/>
    </row>
    <row r="970" spans="1:10" x14ac:dyDescent="0.25">
      <c r="A970" s="40"/>
      <c r="B970" s="40"/>
      <c r="C970" s="40"/>
      <c r="D970" s="40"/>
      <c r="E970" s="40"/>
      <c r="F970" s="178"/>
      <c r="G970" s="40"/>
      <c r="H970" s="40"/>
      <c r="I970" s="40"/>
      <c r="J970" s="40"/>
    </row>
    <row r="971" spans="1:10" x14ac:dyDescent="0.25">
      <c r="A971" s="40"/>
      <c r="B971" s="40"/>
      <c r="C971" s="40"/>
      <c r="D971" s="40"/>
      <c r="E971" s="40"/>
      <c r="F971" s="178"/>
      <c r="G971" s="40"/>
      <c r="H971" s="40"/>
      <c r="I971" s="40"/>
      <c r="J971" s="40"/>
    </row>
    <row r="972" spans="1:10" x14ac:dyDescent="0.25">
      <c r="A972" s="40"/>
      <c r="B972" s="40"/>
      <c r="C972" s="40"/>
      <c r="D972" s="40"/>
      <c r="E972" s="40"/>
      <c r="F972" s="178"/>
      <c r="G972" s="40"/>
      <c r="H972" s="40"/>
      <c r="I972" s="40"/>
      <c r="J972" s="40"/>
    </row>
    <row r="973" spans="1:10" x14ac:dyDescent="0.25">
      <c r="A973" s="40"/>
      <c r="B973" s="40"/>
      <c r="C973" s="40"/>
      <c r="D973" s="40"/>
      <c r="E973" s="40"/>
      <c r="F973" s="178"/>
      <c r="G973" s="40"/>
      <c r="H973" s="40"/>
      <c r="I973" s="40"/>
      <c r="J973" s="40"/>
    </row>
    <row r="974" spans="1:10" x14ac:dyDescent="0.25">
      <c r="A974" s="40"/>
      <c r="B974" s="40"/>
      <c r="C974" s="40"/>
      <c r="D974" s="40"/>
      <c r="E974" s="40"/>
      <c r="F974" s="178"/>
      <c r="G974" s="40"/>
      <c r="H974" s="40"/>
      <c r="I974" s="40"/>
      <c r="J974" s="40"/>
    </row>
    <row r="975" spans="1:10" x14ac:dyDescent="0.25">
      <c r="A975" s="40"/>
      <c r="B975" s="40"/>
      <c r="C975" s="40"/>
      <c r="D975" s="40"/>
      <c r="E975" s="40"/>
      <c r="F975" s="178"/>
      <c r="G975" s="40"/>
      <c r="H975" s="40"/>
      <c r="I975" s="40"/>
      <c r="J975" s="40"/>
    </row>
    <row r="976" spans="1:10" x14ac:dyDescent="0.25">
      <c r="A976" s="40"/>
      <c r="B976" s="40"/>
      <c r="C976" s="40"/>
      <c r="D976" s="40"/>
      <c r="E976" s="40"/>
      <c r="F976" s="178"/>
      <c r="G976" s="40"/>
      <c r="H976" s="40"/>
      <c r="I976" s="40"/>
      <c r="J976" s="40"/>
    </row>
    <row r="977" spans="1:10" x14ac:dyDescent="0.25">
      <c r="A977" s="40"/>
      <c r="B977" s="40"/>
      <c r="C977" s="40"/>
      <c r="D977" s="40"/>
      <c r="E977" s="40"/>
      <c r="F977" s="178"/>
      <c r="G977" s="40"/>
      <c r="H977" s="40"/>
      <c r="I977" s="40"/>
      <c r="J977" s="40"/>
    </row>
    <row r="978" spans="1:10" x14ac:dyDescent="0.25">
      <c r="A978" s="40"/>
      <c r="B978" s="40"/>
      <c r="C978" s="40"/>
      <c r="D978" s="40"/>
      <c r="E978" s="40"/>
      <c r="F978" s="178"/>
      <c r="G978" s="40"/>
      <c r="H978" s="40"/>
      <c r="I978" s="40"/>
      <c r="J978" s="40"/>
    </row>
    <row r="979" spans="1:10" x14ac:dyDescent="0.25">
      <c r="A979" s="40"/>
      <c r="B979" s="40"/>
      <c r="C979" s="40"/>
      <c r="D979" s="40"/>
      <c r="E979" s="40"/>
      <c r="F979" s="178"/>
      <c r="G979" s="40"/>
      <c r="H979" s="40"/>
      <c r="I979" s="40"/>
      <c r="J979" s="40"/>
    </row>
    <row r="980" spans="1:10" x14ac:dyDescent="0.25">
      <c r="A980" s="40"/>
      <c r="B980" s="40"/>
      <c r="C980" s="40"/>
      <c r="D980" s="40"/>
      <c r="E980" s="40"/>
      <c r="F980" s="178"/>
      <c r="G980" s="40"/>
      <c r="H980" s="40"/>
      <c r="I980" s="40"/>
      <c r="J980" s="40"/>
    </row>
    <row r="981" spans="1:10" x14ac:dyDescent="0.25">
      <c r="A981" s="40"/>
      <c r="B981" s="40"/>
      <c r="C981" s="40"/>
      <c r="D981" s="40"/>
      <c r="E981" s="40"/>
      <c r="F981" s="178"/>
      <c r="G981" s="40"/>
      <c r="H981" s="40"/>
      <c r="I981" s="40"/>
      <c r="J981" s="40"/>
    </row>
    <row r="982" spans="1:10" x14ac:dyDescent="0.25">
      <c r="A982" s="40"/>
      <c r="B982" s="40"/>
      <c r="C982" s="40"/>
      <c r="D982" s="40"/>
      <c r="E982" s="40"/>
      <c r="F982" s="178"/>
      <c r="G982" s="40"/>
      <c r="H982" s="40"/>
      <c r="I982" s="40"/>
      <c r="J982" s="40"/>
    </row>
    <row r="983" spans="1:10" x14ac:dyDescent="0.25">
      <c r="A983" s="40"/>
      <c r="B983" s="40"/>
      <c r="C983" s="40"/>
      <c r="D983" s="40"/>
      <c r="E983" s="40"/>
      <c r="F983" s="178"/>
      <c r="G983" s="40"/>
      <c r="H983" s="40"/>
      <c r="I983" s="40"/>
      <c r="J983" s="40"/>
    </row>
    <row r="984" spans="1:10" x14ac:dyDescent="0.25">
      <c r="A984" s="40"/>
      <c r="B984" s="40"/>
      <c r="C984" s="40"/>
      <c r="D984" s="40"/>
      <c r="E984" s="40"/>
      <c r="F984" s="178"/>
      <c r="G984" s="40"/>
      <c r="H984" s="40"/>
      <c r="I984" s="40"/>
      <c r="J984" s="40"/>
    </row>
    <row r="985" spans="1:10" x14ac:dyDescent="0.25">
      <c r="A985" s="40"/>
      <c r="B985" s="40"/>
      <c r="C985" s="40"/>
      <c r="D985" s="40"/>
      <c r="E985" s="40"/>
      <c r="F985" s="178"/>
      <c r="G985" s="40"/>
      <c r="H985" s="40"/>
      <c r="I985" s="40"/>
      <c r="J985" s="40"/>
    </row>
    <row r="986" spans="1:10" x14ac:dyDescent="0.25">
      <c r="A986" s="40"/>
      <c r="B986" s="40"/>
      <c r="C986" s="40"/>
      <c r="D986" s="40"/>
      <c r="E986" s="40"/>
      <c r="F986" s="178"/>
      <c r="G986" s="40"/>
      <c r="H986" s="40"/>
      <c r="I986" s="40"/>
      <c r="J986" s="40"/>
    </row>
    <row r="987" spans="1:10" x14ac:dyDescent="0.25">
      <c r="A987" s="40"/>
      <c r="B987" s="40"/>
      <c r="C987" s="40"/>
      <c r="D987" s="40"/>
      <c r="E987" s="40"/>
      <c r="F987" s="178"/>
      <c r="G987" s="40"/>
      <c r="H987" s="40"/>
      <c r="I987" s="40"/>
      <c r="J987" s="40"/>
    </row>
    <row r="988" spans="1:10" x14ac:dyDescent="0.25">
      <c r="A988" s="40"/>
      <c r="B988" s="40"/>
      <c r="C988" s="40"/>
      <c r="D988" s="40"/>
      <c r="E988" s="40"/>
      <c r="F988" s="178"/>
      <c r="G988" s="40"/>
      <c r="H988" s="40"/>
      <c r="I988" s="40"/>
      <c r="J988" s="40"/>
    </row>
    <row r="989" spans="1:10" x14ac:dyDescent="0.25">
      <c r="A989" s="40"/>
      <c r="B989" s="40"/>
      <c r="C989" s="40"/>
      <c r="D989" s="40"/>
      <c r="E989" s="40"/>
      <c r="F989" s="178"/>
      <c r="G989" s="40"/>
      <c r="H989" s="40"/>
      <c r="I989" s="40"/>
      <c r="J989" s="40"/>
    </row>
    <row r="990" spans="1:10" x14ac:dyDescent="0.25">
      <c r="A990" s="40"/>
      <c r="B990" s="40"/>
      <c r="C990" s="40"/>
      <c r="D990" s="40"/>
      <c r="E990" s="40"/>
      <c r="F990" s="178"/>
      <c r="G990" s="40"/>
      <c r="H990" s="40"/>
      <c r="I990" s="40"/>
      <c r="J990" s="40"/>
    </row>
    <row r="991" spans="1:10" x14ac:dyDescent="0.25">
      <c r="A991" s="40"/>
      <c r="B991" s="40"/>
      <c r="C991" s="40"/>
      <c r="D991" s="40"/>
      <c r="E991" s="40"/>
      <c r="F991" s="178"/>
      <c r="G991" s="40"/>
      <c r="H991" s="40"/>
      <c r="I991" s="40"/>
      <c r="J991" s="40"/>
    </row>
    <row r="992" spans="1:10" x14ac:dyDescent="0.25">
      <c r="A992" s="40"/>
      <c r="B992" s="40"/>
      <c r="C992" s="40"/>
      <c r="D992" s="40"/>
      <c r="E992" s="40"/>
      <c r="F992" s="178"/>
      <c r="G992" s="40"/>
      <c r="H992" s="40"/>
      <c r="I992" s="40"/>
      <c r="J992" s="40"/>
    </row>
    <row r="993" spans="1:10" x14ac:dyDescent="0.25">
      <c r="A993" s="40"/>
      <c r="B993" s="40"/>
      <c r="C993" s="40"/>
      <c r="D993" s="40"/>
      <c r="E993" s="40"/>
      <c r="F993" s="178"/>
      <c r="G993" s="40"/>
      <c r="H993" s="40"/>
      <c r="I993" s="40"/>
      <c r="J993" s="40"/>
    </row>
    <row r="994" spans="1:10" x14ac:dyDescent="0.25">
      <c r="A994" s="40"/>
      <c r="B994" s="40"/>
      <c r="C994" s="40"/>
      <c r="D994" s="40"/>
      <c r="E994" s="40"/>
      <c r="F994" s="178"/>
      <c r="G994" s="40"/>
      <c r="H994" s="40"/>
      <c r="I994" s="40"/>
      <c r="J994" s="40"/>
    </row>
    <row r="995" spans="1:10" x14ac:dyDescent="0.25">
      <c r="A995" s="40"/>
      <c r="B995" s="40"/>
      <c r="C995" s="40"/>
      <c r="D995" s="40"/>
      <c r="E995" s="40"/>
      <c r="F995" s="178"/>
      <c r="G995" s="40"/>
      <c r="H995" s="40"/>
      <c r="I995" s="40"/>
      <c r="J995" s="40"/>
    </row>
    <row r="996" spans="1:10" x14ac:dyDescent="0.25">
      <c r="A996" s="40"/>
      <c r="B996" s="40"/>
      <c r="C996" s="40"/>
      <c r="D996" s="40"/>
      <c r="E996" s="40"/>
      <c r="F996" s="178"/>
      <c r="G996" s="40"/>
      <c r="H996" s="40"/>
      <c r="I996" s="40"/>
      <c r="J996" s="40"/>
    </row>
    <row r="997" spans="1:10" x14ac:dyDescent="0.25">
      <c r="A997" s="40"/>
      <c r="B997" s="40"/>
      <c r="C997" s="40"/>
      <c r="D997" s="40"/>
      <c r="E997" s="40"/>
      <c r="F997" s="178"/>
      <c r="G997" s="40"/>
      <c r="H997" s="40"/>
      <c r="I997" s="40"/>
      <c r="J997" s="40"/>
    </row>
    <row r="998" spans="1:10" x14ac:dyDescent="0.25">
      <c r="A998" s="40"/>
      <c r="B998" s="40"/>
      <c r="C998" s="40"/>
      <c r="D998" s="40"/>
      <c r="E998" s="40"/>
      <c r="F998" s="178"/>
      <c r="G998" s="40"/>
      <c r="H998" s="40"/>
      <c r="I998" s="40"/>
      <c r="J998" s="40"/>
    </row>
    <row r="999" spans="1:10" x14ac:dyDescent="0.25">
      <c r="A999" s="40"/>
      <c r="B999" s="40"/>
      <c r="C999" s="40"/>
      <c r="D999" s="40"/>
      <c r="E999" s="40"/>
      <c r="F999" s="178"/>
      <c r="G999" s="40"/>
      <c r="H999" s="40"/>
      <c r="I999" s="40"/>
      <c r="J999" s="40"/>
    </row>
    <row r="1000" spans="1:10" x14ac:dyDescent="0.25">
      <c r="A1000" s="40"/>
      <c r="B1000" s="40"/>
      <c r="C1000" s="40"/>
      <c r="D1000" s="40"/>
      <c r="E1000" s="40"/>
      <c r="F1000" s="178"/>
      <c r="G1000" s="40"/>
      <c r="H1000" s="40"/>
      <c r="I1000" s="40"/>
      <c r="J1000" s="40"/>
    </row>
    <row r="1001" spans="1:10" x14ac:dyDescent="0.25">
      <c r="A1001" s="40"/>
      <c r="B1001" s="40"/>
      <c r="C1001" s="40"/>
      <c r="D1001" s="40"/>
      <c r="E1001" s="40"/>
      <c r="F1001" s="178"/>
      <c r="G1001" s="40"/>
      <c r="H1001" s="40"/>
      <c r="I1001" s="40"/>
      <c r="J1001" s="40"/>
    </row>
    <row r="1002" spans="1:10" x14ac:dyDescent="0.25">
      <c r="A1002" s="40"/>
      <c r="B1002" s="40"/>
      <c r="C1002" s="40"/>
      <c r="D1002" s="40"/>
      <c r="E1002" s="40"/>
      <c r="F1002" s="178"/>
      <c r="G1002" s="40"/>
      <c r="H1002" s="40"/>
      <c r="I1002" s="40"/>
      <c r="J1002" s="40"/>
    </row>
    <row r="1003" spans="1:10" x14ac:dyDescent="0.25">
      <c r="A1003" s="40"/>
      <c r="B1003" s="40"/>
      <c r="C1003" s="40"/>
      <c r="D1003" s="40"/>
      <c r="E1003" s="40"/>
      <c r="F1003" s="178"/>
      <c r="G1003" s="40"/>
      <c r="H1003" s="40"/>
      <c r="I1003" s="40"/>
      <c r="J1003" s="40"/>
    </row>
    <row r="1004" spans="1:10" x14ac:dyDescent="0.25">
      <c r="A1004" s="40"/>
      <c r="B1004" s="40"/>
      <c r="C1004" s="40"/>
      <c r="D1004" s="40"/>
      <c r="E1004" s="40"/>
      <c r="F1004" s="178"/>
      <c r="G1004" s="40"/>
      <c r="H1004" s="40"/>
      <c r="I1004" s="40"/>
      <c r="J1004" s="40"/>
    </row>
    <row r="1005" spans="1:10" x14ac:dyDescent="0.25">
      <c r="A1005" s="40"/>
      <c r="B1005" s="40"/>
      <c r="C1005" s="40"/>
      <c r="D1005" s="40"/>
      <c r="E1005" s="40"/>
      <c r="F1005" s="178"/>
      <c r="G1005" s="40"/>
      <c r="H1005" s="40"/>
      <c r="I1005" s="40"/>
      <c r="J1005" s="40"/>
    </row>
    <row r="1006" spans="1:10" x14ac:dyDescent="0.25">
      <c r="A1006" s="40"/>
      <c r="B1006" s="40"/>
      <c r="C1006" s="40"/>
      <c r="D1006" s="40"/>
      <c r="E1006" s="40"/>
      <c r="F1006" s="178"/>
      <c r="G1006" s="40"/>
      <c r="H1006" s="40"/>
      <c r="I1006" s="40"/>
      <c r="J1006" s="40"/>
    </row>
    <row r="1007" spans="1:10" x14ac:dyDescent="0.25">
      <c r="A1007" s="40"/>
      <c r="B1007" s="40"/>
      <c r="C1007" s="40"/>
      <c r="D1007" s="40"/>
      <c r="E1007" s="40"/>
      <c r="F1007" s="178"/>
      <c r="G1007" s="40"/>
      <c r="H1007" s="40"/>
      <c r="I1007" s="40"/>
      <c r="J1007" s="40"/>
    </row>
    <row r="1008" spans="1:10" x14ac:dyDescent="0.25">
      <c r="A1008" s="40"/>
      <c r="B1008" s="40"/>
      <c r="C1008" s="40"/>
      <c r="D1008" s="40"/>
      <c r="E1008" s="40"/>
      <c r="F1008" s="178"/>
      <c r="G1008" s="40"/>
      <c r="H1008" s="40"/>
      <c r="I1008" s="40"/>
      <c r="J1008" s="40"/>
    </row>
    <row r="1009" spans="1:10" x14ac:dyDescent="0.25">
      <c r="A1009" s="40"/>
      <c r="B1009" s="40"/>
      <c r="C1009" s="40"/>
      <c r="D1009" s="40"/>
      <c r="E1009" s="40"/>
      <c r="F1009" s="178"/>
      <c r="G1009" s="40"/>
      <c r="H1009" s="40"/>
      <c r="I1009" s="40"/>
      <c r="J1009" s="40"/>
    </row>
    <row r="1010" spans="1:10" x14ac:dyDescent="0.25">
      <c r="A1010" s="40"/>
      <c r="B1010" s="40"/>
      <c r="C1010" s="40"/>
      <c r="D1010" s="40"/>
      <c r="E1010" s="40"/>
      <c r="F1010" s="178"/>
      <c r="G1010" s="40"/>
      <c r="H1010" s="40"/>
      <c r="I1010" s="40"/>
      <c r="J1010" s="40"/>
    </row>
    <row r="1011" spans="1:10" x14ac:dyDescent="0.25">
      <c r="A1011" s="40"/>
      <c r="B1011" s="40"/>
      <c r="C1011" s="40"/>
      <c r="D1011" s="40"/>
      <c r="E1011" s="40"/>
      <c r="F1011" s="178"/>
      <c r="G1011" s="40"/>
      <c r="H1011" s="40"/>
      <c r="I1011" s="40"/>
      <c r="J1011" s="40"/>
    </row>
    <row r="1012" spans="1:10" x14ac:dyDescent="0.25">
      <c r="A1012" s="40"/>
      <c r="B1012" s="40"/>
      <c r="C1012" s="40"/>
      <c r="D1012" s="40"/>
      <c r="E1012" s="40"/>
      <c r="F1012" s="178"/>
      <c r="G1012" s="40"/>
      <c r="H1012" s="40"/>
      <c r="I1012" s="40"/>
      <c r="J1012" s="40"/>
    </row>
    <row r="1013" spans="1:10" x14ac:dyDescent="0.25">
      <c r="A1013" s="40"/>
      <c r="B1013" s="40"/>
      <c r="C1013" s="40"/>
      <c r="D1013" s="40"/>
      <c r="E1013" s="40"/>
      <c r="F1013" s="178"/>
      <c r="G1013" s="40"/>
      <c r="H1013" s="40"/>
      <c r="I1013" s="40"/>
      <c r="J1013" s="40"/>
    </row>
    <row r="1014" spans="1:10" x14ac:dyDescent="0.25">
      <c r="A1014" s="40"/>
      <c r="B1014" s="40"/>
      <c r="C1014" s="40"/>
      <c r="D1014" s="40"/>
      <c r="E1014" s="40"/>
      <c r="F1014" s="178"/>
      <c r="G1014" s="40"/>
      <c r="H1014" s="40"/>
      <c r="I1014" s="40"/>
      <c r="J1014" s="40"/>
    </row>
    <row r="1015" spans="1:10" x14ac:dyDescent="0.25">
      <c r="A1015" s="40"/>
      <c r="B1015" s="40"/>
      <c r="C1015" s="40"/>
      <c r="D1015" s="40"/>
      <c r="E1015" s="40"/>
      <c r="F1015" s="178"/>
      <c r="G1015" s="40"/>
      <c r="H1015" s="40"/>
      <c r="I1015" s="40"/>
      <c r="J1015" s="40"/>
    </row>
    <row r="1016" spans="1:10" x14ac:dyDescent="0.25">
      <c r="A1016" s="40"/>
      <c r="B1016" s="40"/>
      <c r="C1016" s="40"/>
      <c r="D1016" s="40"/>
      <c r="E1016" s="40"/>
      <c r="F1016" s="178"/>
      <c r="G1016" s="40"/>
      <c r="H1016" s="40"/>
      <c r="I1016" s="40"/>
      <c r="J1016" s="40"/>
    </row>
    <row r="1017" spans="1:10" x14ac:dyDescent="0.25">
      <c r="A1017" s="40"/>
      <c r="B1017" s="40"/>
      <c r="C1017" s="40"/>
      <c r="D1017" s="40"/>
      <c r="E1017" s="40"/>
      <c r="F1017" s="178"/>
      <c r="G1017" s="40"/>
      <c r="H1017" s="40"/>
      <c r="I1017" s="40"/>
      <c r="J1017" s="40"/>
    </row>
    <row r="1018" spans="1:10" x14ac:dyDescent="0.25">
      <c r="A1018" s="40"/>
      <c r="B1018" s="40"/>
      <c r="C1018" s="40"/>
      <c r="D1018" s="40"/>
      <c r="E1018" s="40"/>
      <c r="F1018" s="178"/>
      <c r="G1018" s="40"/>
      <c r="H1018" s="40"/>
      <c r="I1018" s="40"/>
      <c r="J1018" s="40"/>
    </row>
    <row r="1019" spans="1:10" x14ac:dyDescent="0.25">
      <c r="A1019" s="40"/>
      <c r="B1019" s="40"/>
      <c r="C1019" s="40"/>
      <c r="D1019" s="40"/>
      <c r="E1019" s="40"/>
      <c r="F1019" s="178"/>
      <c r="G1019" s="40"/>
      <c r="H1019" s="40"/>
      <c r="I1019" s="40"/>
      <c r="J1019" s="40"/>
    </row>
    <row r="1020" spans="1:10" x14ac:dyDescent="0.25">
      <c r="A1020" s="40"/>
      <c r="B1020" s="40"/>
      <c r="C1020" s="40"/>
      <c r="D1020" s="40"/>
      <c r="E1020" s="40"/>
      <c r="F1020" s="178"/>
      <c r="G1020" s="40"/>
      <c r="H1020" s="40"/>
      <c r="I1020" s="40"/>
      <c r="J1020" s="40"/>
    </row>
    <row r="1021" spans="1:10" x14ac:dyDescent="0.25">
      <c r="A1021" s="40"/>
      <c r="B1021" s="40"/>
      <c r="C1021" s="40"/>
      <c r="D1021" s="40"/>
      <c r="E1021" s="40"/>
      <c r="F1021" s="178"/>
      <c r="G1021" s="40"/>
      <c r="H1021" s="40"/>
      <c r="I1021" s="40"/>
      <c r="J1021" s="40"/>
    </row>
    <row r="1022" spans="1:10" x14ac:dyDescent="0.25">
      <c r="A1022" s="40"/>
      <c r="B1022" s="40"/>
      <c r="C1022" s="40"/>
      <c r="D1022" s="40"/>
      <c r="E1022" s="40"/>
      <c r="F1022" s="178"/>
      <c r="G1022" s="40"/>
      <c r="H1022" s="40"/>
      <c r="I1022" s="40"/>
      <c r="J1022" s="40"/>
    </row>
    <row r="1023" spans="1:10" x14ac:dyDescent="0.25">
      <c r="A1023" s="40"/>
      <c r="B1023" s="40"/>
      <c r="C1023" s="40"/>
      <c r="D1023" s="40"/>
      <c r="E1023" s="40"/>
      <c r="F1023" s="178"/>
      <c r="G1023" s="40"/>
      <c r="H1023" s="40"/>
      <c r="I1023" s="40"/>
      <c r="J1023" s="40"/>
    </row>
    <row r="1024" spans="1:10" x14ac:dyDescent="0.25">
      <c r="A1024" s="40"/>
      <c r="B1024" s="40"/>
      <c r="C1024" s="40"/>
      <c r="D1024" s="40"/>
      <c r="E1024" s="40"/>
      <c r="F1024" s="178"/>
      <c r="G1024" s="40"/>
      <c r="H1024" s="40"/>
      <c r="I1024" s="40"/>
      <c r="J1024" s="40"/>
    </row>
    <row r="1025" spans="1:10" x14ac:dyDescent="0.25">
      <c r="A1025" s="40"/>
      <c r="B1025" s="40"/>
      <c r="C1025" s="40"/>
      <c r="D1025" s="40"/>
      <c r="E1025" s="40"/>
      <c r="F1025" s="178"/>
      <c r="G1025" s="40"/>
      <c r="H1025" s="40"/>
      <c r="I1025" s="40"/>
      <c r="J1025" s="40"/>
    </row>
    <row r="1026" spans="1:10" x14ac:dyDescent="0.25">
      <c r="A1026" s="40"/>
      <c r="B1026" s="40"/>
      <c r="C1026" s="40"/>
      <c r="D1026" s="40"/>
      <c r="E1026" s="40"/>
      <c r="F1026" s="178"/>
      <c r="G1026" s="40"/>
      <c r="H1026" s="40"/>
      <c r="I1026" s="40"/>
      <c r="J1026" s="40"/>
    </row>
    <row r="1027" spans="1:10" x14ac:dyDescent="0.25">
      <c r="A1027" s="40"/>
      <c r="B1027" s="40"/>
      <c r="C1027" s="40"/>
      <c r="D1027" s="40"/>
      <c r="E1027" s="40"/>
      <c r="F1027" s="178"/>
      <c r="G1027" s="40"/>
      <c r="H1027" s="40"/>
      <c r="I1027" s="40"/>
      <c r="J1027" s="40"/>
    </row>
    <row r="1028" spans="1:10" x14ac:dyDescent="0.25">
      <c r="A1028" s="40"/>
      <c r="B1028" s="40"/>
      <c r="C1028" s="40"/>
      <c r="D1028" s="40"/>
      <c r="E1028" s="40"/>
      <c r="F1028" s="178"/>
      <c r="G1028" s="40"/>
      <c r="H1028" s="40"/>
      <c r="I1028" s="40"/>
      <c r="J1028" s="40"/>
    </row>
    <row r="1029" spans="1:10" x14ac:dyDescent="0.25">
      <c r="A1029" s="40"/>
      <c r="B1029" s="40"/>
      <c r="C1029" s="40"/>
      <c r="D1029" s="40"/>
      <c r="E1029" s="40"/>
      <c r="F1029" s="178"/>
      <c r="G1029" s="40"/>
      <c r="H1029" s="40"/>
      <c r="I1029" s="40"/>
      <c r="J1029" s="40"/>
    </row>
    <row r="1030" spans="1:10" x14ac:dyDescent="0.25">
      <c r="A1030" s="40"/>
      <c r="B1030" s="40"/>
      <c r="C1030" s="40"/>
      <c r="D1030" s="40"/>
      <c r="E1030" s="40"/>
      <c r="F1030" s="178"/>
      <c r="G1030" s="40"/>
      <c r="H1030" s="40"/>
      <c r="I1030" s="40"/>
      <c r="J1030" s="40"/>
    </row>
    <row r="1031" spans="1:10" x14ac:dyDescent="0.25">
      <c r="A1031" s="40"/>
      <c r="B1031" s="40"/>
      <c r="C1031" s="40"/>
      <c r="D1031" s="40"/>
      <c r="E1031" s="40"/>
      <c r="F1031" s="178"/>
      <c r="G1031" s="40"/>
      <c r="H1031" s="40"/>
      <c r="I1031" s="40"/>
      <c r="J1031" s="40"/>
    </row>
    <row r="1032" spans="1:10" x14ac:dyDescent="0.25">
      <c r="A1032" s="40"/>
      <c r="B1032" s="40"/>
      <c r="C1032" s="40"/>
      <c r="D1032" s="40"/>
      <c r="E1032" s="40"/>
      <c r="F1032" s="178"/>
      <c r="G1032" s="40"/>
      <c r="H1032" s="40"/>
      <c r="I1032" s="40"/>
      <c r="J1032" s="40"/>
    </row>
    <row r="1033" spans="1:10" x14ac:dyDescent="0.25">
      <c r="A1033" s="40"/>
      <c r="B1033" s="40"/>
      <c r="C1033" s="40"/>
      <c r="D1033" s="40"/>
      <c r="E1033" s="40"/>
      <c r="F1033" s="178"/>
      <c r="G1033" s="40"/>
      <c r="H1033" s="40"/>
      <c r="I1033" s="40"/>
      <c r="J1033" s="40"/>
    </row>
    <row r="1034" spans="1:10" x14ac:dyDescent="0.25">
      <c r="A1034" s="40"/>
      <c r="B1034" s="40"/>
      <c r="C1034" s="40"/>
      <c r="D1034" s="40"/>
      <c r="E1034" s="40"/>
      <c r="F1034" s="178"/>
      <c r="G1034" s="40"/>
      <c r="H1034" s="40"/>
      <c r="I1034" s="40"/>
      <c r="J1034" s="40"/>
    </row>
    <row r="1035" spans="1:10" x14ac:dyDescent="0.25">
      <c r="A1035" s="40"/>
      <c r="B1035" s="40"/>
      <c r="C1035" s="40"/>
      <c r="D1035" s="40"/>
      <c r="E1035" s="40"/>
      <c r="F1035" s="178"/>
      <c r="G1035" s="40"/>
      <c r="H1035" s="40"/>
      <c r="I1035" s="40"/>
      <c r="J1035" s="40"/>
    </row>
    <row r="1036" spans="1:10" x14ac:dyDescent="0.25">
      <c r="A1036" s="40"/>
      <c r="B1036" s="40"/>
      <c r="C1036" s="40"/>
      <c r="D1036" s="40"/>
      <c r="E1036" s="40"/>
      <c r="F1036" s="178"/>
      <c r="G1036" s="40"/>
      <c r="H1036" s="40"/>
      <c r="I1036" s="40"/>
      <c r="J1036" s="40"/>
    </row>
    <row r="1037" spans="1:10" x14ac:dyDescent="0.25">
      <c r="A1037" s="40"/>
      <c r="B1037" s="40"/>
      <c r="C1037" s="40"/>
      <c r="D1037" s="40"/>
      <c r="E1037" s="40"/>
      <c r="F1037" s="178"/>
      <c r="G1037" s="40"/>
      <c r="H1037" s="40"/>
      <c r="I1037" s="40"/>
      <c r="J1037" s="40"/>
    </row>
    <row r="1038" spans="1:10" x14ac:dyDescent="0.25">
      <c r="A1038" s="40"/>
      <c r="B1038" s="40"/>
      <c r="C1038" s="40"/>
      <c r="D1038" s="40"/>
      <c r="E1038" s="40"/>
      <c r="F1038" s="178"/>
      <c r="G1038" s="40"/>
      <c r="H1038" s="40"/>
      <c r="I1038" s="40"/>
      <c r="J1038" s="40"/>
    </row>
    <row r="1039" spans="1:10" x14ac:dyDescent="0.25">
      <c r="A1039" s="40"/>
      <c r="B1039" s="40"/>
      <c r="C1039" s="40"/>
      <c r="D1039" s="40"/>
      <c r="E1039" s="40"/>
      <c r="F1039" s="178"/>
      <c r="G1039" s="40"/>
      <c r="H1039" s="40"/>
      <c r="I1039" s="40"/>
      <c r="J1039" s="40"/>
    </row>
    <row r="1040" spans="1:10" x14ac:dyDescent="0.25">
      <c r="A1040" s="40"/>
      <c r="B1040" s="40"/>
      <c r="C1040" s="40"/>
      <c r="D1040" s="40"/>
      <c r="E1040" s="40"/>
      <c r="F1040" s="178"/>
      <c r="G1040" s="40"/>
      <c r="H1040" s="40"/>
      <c r="I1040" s="40"/>
      <c r="J1040" s="40"/>
    </row>
    <row r="1041" spans="1:10" x14ac:dyDescent="0.25">
      <c r="A1041" s="40"/>
      <c r="B1041" s="40"/>
      <c r="C1041" s="40"/>
      <c r="D1041" s="40"/>
      <c r="E1041" s="40"/>
      <c r="F1041" s="178"/>
      <c r="G1041" s="40"/>
      <c r="H1041" s="40"/>
      <c r="I1041" s="40"/>
      <c r="J1041" s="40"/>
    </row>
    <row r="1042" spans="1:10" x14ac:dyDescent="0.25">
      <c r="A1042" s="40"/>
      <c r="B1042" s="40"/>
      <c r="C1042" s="40"/>
      <c r="D1042" s="40"/>
      <c r="E1042" s="40"/>
      <c r="F1042" s="178"/>
      <c r="G1042" s="40"/>
      <c r="H1042" s="40"/>
      <c r="I1042" s="40"/>
      <c r="J1042" s="40"/>
    </row>
    <row r="1043" spans="1:10" x14ac:dyDescent="0.25">
      <c r="A1043" s="40"/>
      <c r="B1043" s="40"/>
      <c r="C1043" s="40"/>
      <c r="D1043" s="40"/>
      <c r="E1043" s="40"/>
      <c r="F1043" s="178"/>
      <c r="G1043" s="40"/>
      <c r="H1043" s="40"/>
      <c r="I1043" s="40"/>
      <c r="J1043" s="40"/>
    </row>
    <row r="1044" spans="1:10" x14ac:dyDescent="0.25">
      <c r="A1044" s="40"/>
      <c r="B1044" s="40"/>
      <c r="C1044" s="40"/>
      <c r="D1044" s="40"/>
      <c r="E1044" s="40"/>
      <c r="F1044" s="178"/>
      <c r="G1044" s="40"/>
      <c r="H1044" s="40"/>
      <c r="I1044" s="40"/>
      <c r="J1044" s="40"/>
    </row>
    <row r="1045" spans="1:10" x14ac:dyDescent="0.25">
      <c r="A1045" s="40"/>
      <c r="B1045" s="40"/>
      <c r="C1045" s="40"/>
      <c r="D1045" s="40"/>
      <c r="E1045" s="40"/>
      <c r="F1045" s="178"/>
      <c r="G1045" s="40"/>
      <c r="H1045" s="40"/>
      <c r="I1045" s="40"/>
      <c r="J1045" s="40"/>
    </row>
    <row r="1046" spans="1:10" x14ac:dyDescent="0.25">
      <c r="A1046" s="40"/>
      <c r="B1046" s="40"/>
      <c r="C1046" s="40"/>
      <c r="D1046" s="40"/>
      <c r="E1046" s="40"/>
      <c r="F1046" s="178"/>
      <c r="G1046" s="40"/>
      <c r="H1046" s="40"/>
      <c r="I1046" s="40"/>
      <c r="J1046" s="40"/>
    </row>
    <row r="1047" spans="1:10" x14ac:dyDescent="0.25">
      <c r="A1047" s="40"/>
      <c r="B1047" s="40"/>
      <c r="C1047" s="40"/>
      <c r="D1047" s="40"/>
      <c r="E1047" s="40"/>
      <c r="F1047" s="178"/>
      <c r="G1047" s="40"/>
      <c r="H1047" s="40"/>
      <c r="I1047" s="40"/>
      <c r="J1047" s="40"/>
    </row>
    <row r="1048" spans="1:10" x14ac:dyDescent="0.25">
      <c r="A1048" s="40"/>
      <c r="B1048" s="40"/>
      <c r="C1048" s="40"/>
      <c r="D1048" s="40"/>
      <c r="E1048" s="40"/>
      <c r="F1048" s="178"/>
      <c r="G1048" s="40"/>
      <c r="H1048" s="40"/>
      <c r="I1048" s="40"/>
      <c r="J1048" s="40"/>
    </row>
    <row r="1049" spans="1:10" x14ac:dyDescent="0.25">
      <c r="A1049" s="40"/>
      <c r="B1049" s="40"/>
      <c r="C1049" s="40"/>
      <c r="D1049" s="40"/>
      <c r="E1049" s="40"/>
      <c r="F1049" s="178"/>
      <c r="G1049" s="40"/>
      <c r="H1049" s="40"/>
      <c r="I1049" s="40"/>
      <c r="J1049" s="40"/>
    </row>
    <row r="1050" spans="1:10" x14ac:dyDescent="0.25">
      <c r="A1050" s="40"/>
      <c r="B1050" s="40"/>
      <c r="C1050" s="40"/>
      <c r="D1050" s="40"/>
      <c r="E1050" s="40"/>
      <c r="F1050" s="178"/>
      <c r="G1050" s="40"/>
      <c r="H1050" s="40"/>
      <c r="I1050" s="40"/>
      <c r="J1050" s="40"/>
    </row>
    <row r="1051" spans="1:10" x14ac:dyDescent="0.25">
      <c r="A1051" s="40"/>
      <c r="B1051" s="40"/>
      <c r="C1051" s="40"/>
      <c r="D1051" s="40"/>
      <c r="E1051" s="40"/>
      <c r="F1051" s="178"/>
      <c r="G1051" s="40"/>
      <c r="H1051" s="40"/>
      <c r="I1051" s="40"/>
      <c r="J1051" s="40"/>
    </row>
    <row r="1052" spans="1:10" x14ac:dyDescent="0.25">
      <c r="A1052" s="40"/>
      <c r="B1052" s="40"/>
      <c r="C1052" s="40"/>
      <c r="D1052" s="40"/>
      <c r="E1052" s="40"/>
      <c r="F1052" s="178"/>
      <c r="G1052" s="40"/>
      <c r="H1052" s="40"/>
      <c r="I1052" s="40"/>
      <c r="J1052" s="40"/>
    </row>
    <row r="1053" spans="1:10" x14ac:dyDescent="0.25">
      <c r="A1053" s="40"/>
      <c r="B1053" s="40"/>
      <c r="C1053" s="40"/>
      <c r="D1053" s="40"/>
      <c r="E1053" s="40"/>
      <c r="F1053" s="178"/>
      <c r="G1053" s="40"/>
      <c r="H1053" s="40"/>
      <c r="I1053" s="40"/>
      <c r="J1053" s="40"/>
    </row>
    <row r="1054" spans="1:10" x14ac:dyDescent="0.25">
      <c r="A1054" s="40"/>
      <c r="B1054" s="40"/>
      <c r="C1054" s="40"/>
      <c r="D1054" s="40"/>
      <c r="E1054" s="40"/>
      <c r="F1054" s="178"/>
      <c r="G1054" s="40"/>
      <c r="H1054" s="40"/>
      <c r="I1054" s="40"/>
      <c r="J1054" s="40"/>
    </row>
    <row r="1055" spans="1:10" x14ac:dyDescent="0.25">
      <c r="A1055" s="40"/>
      <c r="B1055" s="40"/>
      <c r="C1055" s="40"/>
      <c r="D1055" s="40"/>
      <c r="E1055" s="40"/>
      <c r="F1055" s="178"/>
      <c r="G1055" s="40"/>
      <c r="H1055" s="40"/>
      <c r="I1055" s="40"/>
      <c r="J1055" s="40"/>
    </row>
    <row r="1056" spans="1:10" x14ac:dyDescent="0.25">
      <c r="A1056" s="40"/>
      <c r="B1056" s="40"/>
      <c r="C1056" s="40"/>
      <c r="D1056" s="40"/>
      <c r="E1056" s="40"/>
      <c r="F1056" s="178"/>
      <c r="G1056" s="40"/>
      <c r="H1056" s="40"/>
      <c r="I1056" s="40"/>
      <c r="J1056" s="40"/>
    </row>
    <row r="1057" spans="1:10" x14ac:dyDescent="0.25">
      <c r="A1057" s="40"/>
      <c r="B1057" s="40"/>
      <c r="C1057" s="40"/>
      <c r="D1057" s="40"/>
      <c r="E1057" s="40"/>
      <c r="F1057" s="178"/>
      <c r="G1057" s="40"/>
      <c r="H1057" s="40"/>
      <c r="I1057" s="40"/>
      <c r="J1057" s="40"/>
    </row>
    <row r="1058" spans="1:10" x14ac:dyDescent="0.25">
      <c r="A1058" s="40"/>
      <c r="B1058" s="40"/>
      <c r="C1058" s="40"/>
      <c r="D1058" s="40"/>
      <c r="E1058" s="40"/>
      <c r="F1058" s="178"/>
      <c r="G1058" s="40"/>
      <c r="H1058" s="40"/>
      <c r="I1058" s="40"/>
      <c r="J1058" s="40"/>
    </row>
    <row r="1059" spans="1:10" x14ac:dyDescent="0.25">
      <c r="A1059" s="40"/>
      <c r="B1059" s="40"/>
      <c r="C1059" s="40"/>
      <c r="D1059" s="40"/>
      <c r="E1059" s="40"/>
      <c r="F1059" s="178"/>
      <c r="G1059" s="40"/>
      <c r="H1059" s="40"/>
      <c r="I1059" s="40"/>
      <c r="J1059" s="40"/>
    </row>
    <row r="1060" spans="1:10" x14ac:dyDescent="0.25">
      <c r="A1060" s="40"/>
      <c r="B1060" s="40"/>
      <c r="C1060" s="40"/>
      <c r="D1060" s="40"/>
      <c r="E1060" s="40"/>
      <c r="F1060" s="178"/>
      <c r="G1060" s="40"/>
      <c r="H1060" s="40"/>
      <c r="I1060" s="40"/>
      <c r="J1060" s="40"/>
    </row>
    <row r="1061" spans="1:10" x14ac:dyDescent="0.25">
      <c r="A1061" s="40"/>
      <c r="B1061" s="40"/>
      <c r="C1061" s="40"/>
      <c r="D1061" s="40"/>
      <c r="E1061" s="40"/>
      <c r="F1061" s="178"/>
      <c r="G1061" s="40"/>
      <c r="H1061" s="40"/>
      <c r="I1061" s="40"/>
      <c r="J1061" s="40"/>
    </row>
    <row r="1062" spans="1:10" x14ac:dyDescent="0.25">
      <c r="A1062" s="40"/>
      <c r="B1062" s="40"/>
      <c r="C1062" s="40"/>
      <c r="D1062" s="40"/>
      <c r="E1062" s="40"/>
      <c r="F1062" s="178"/>
      <c r="G1062" s="40"/>
      <c r="H1062" s="40"/>
      <c r="I1062" s="40"/>
      <c r="J1062" s="40"/>
    </row>
    <row r="1063" spans="1:10" x14ac:dyDescent="0.25">
      <c r="A1063" s="40"/>
      <c r="B1063" s="40"/>
      <c r="C1063" s="40"/>
      <c r="D1063" s="40"/>
      <c r="E1063" s="40"/>
      <c r="F1063" s="178"/>
      <c r="G1063" s="40"/>
      <c r="H1063" s="40"/>
      <c r="I1063" s="40"/>
      <c r="J1063" s="40"/>
    </row>
    <row r="1064" spans="1:10" x14ac:dyDescent="0.25">
      <c r="A1064" s="40"/>
      <c r="B1064" s="40"/>
      <c r="C1064" s="40"/>
      <c r="D1064" s="40"/>
      <c r="E1064" s="40"/>
      <c r="F1064" s="178"/>
      <c r="G1064" s="40"/>
      <c r="H1064" s="40"/>
      <c r="I1064" s="40"/>
      <c r="J1064" s="40"/>
    </row>
    <row r="1065" spans="1:10" x14ac:dyDescent="0.25">
      <c r="A1065" s="40"/>
      <c r="B1065" s="40"/>
      <c r="C1065" s="40"/>
      <c r="D1065" s="40"/>
      <c r="E1065" s="40"/>
      <c r="F1065" s="178"/>
      <c r="G1065" s="40"/>
      <c r="H1065" s="40"/>
      <c r="I1065" s="40"/>
      <c r="J1065" s="40"/>
    </row>
    <row r="1066" spans="1:10" x14ac:dyDescent="0.25">
      <c r="A1066" s="40"/>
      <c r="B1066" s="40"/>
      <c r="C1066" s="40"/>
      <c r="D1066" s="40"/>
      <c r="E1066" s="40"/>
      <c r="F1066" s="178"/>
      <c r="G1066" s="40"/>
      <c r="H1066" s="40"/>
      <c r="I1066" s="40"/>
      <c r="J1066" s="40"/>
    </row>
    <row r="1067" spans="1:10" x14ac:dyDescent="0.25">
      <c r="A1067" s="40"/>
      <c r="B1067" s="40"/>
      <c r="C1067" s="40"/>
      <c r="D1067" s="40"/>
      <c r="E1067" s="40"/>
      <c r="F1067" s="178"/>
      <c r="G1067" s="40"/>
      <c r="H1067" s="40"/>
      <c r="I1067" s="40"/>
      <c r="J1067" s="40"/>
    </row>
    <row r="1068" spans="1:10" x14ac:dyDescent="0.25">
      <c r="A1068" s="40"/>
      <c r="B1068" s="40"/>
      <c r="C1068" s="40"/>
      <c r="D1068" s="40"/>
      <c r="E1068" s="40"/>
      <c r="F1068" s="178"/>
      <c r="G1068" s="40"/>
      <c r="H1068" s="40"/>
      <c r="I1068" s="40"/>
      <c r="J1068" s="40"/>
    </row>
    <row r="1069" spans="1:10" x14ac:dyDescent="0.25">
      <c r="A1069" s="40"/>
      <c r="B1069" s="40"/>
      <c r="C1069" s="40"/>
      <c r="D1069" s="40"/>
      <c r="E1069" s="40"/>
      <c r="F1069" s="178"/>
      <c r="G1069" s="40"/>
      <c r="H1069" s="40"/>
      <c r="I1069" s="40"/>
      <c r="J1069" s="40"/>
    </row>
    <row r="1070" spans="1:10" x14ac:dyDescent="0.25">
      <c r="A1070" s="40"/>
      <c r="B1070" s="40"/>
      <c r="C1070" s="40"/>
      <c r="D1070" s="40"/>
      <c r="E1070" s="40"/>
      <c r="F1070" s="178"/>
      <c r="G1070" s="40"/>
      <c r="H1070" s="40"/>
      <c r="I1070" s="40"/>
      <c r="J1070" s="40"/>
    </row>
    <row r="1071" spans="1:10" x14ac:dyDescent="0.25">
      <c r="A1071" s="40"/>
      <c r="B1071" s="40"/>
      <c r="C1071" s="40"/>
      <c r="D1071" s="40"/>
      <c r="E1071" s="40"/>
      <c r="F1071" s="178"/>
      <c r="G1071" s="40"/>
      <c r="H1071" s="40"/>
      <c r="I1071" s="40"/>
      <c r="J1071" s="40"/>
    </row>
    <row r="1072" spans="1:10" x14ac:dyDescent="0.25">
      <c r="A1072" s="40"/>
      <c r="B1072" s="40"/>
      <c r="C1072" s="40"/>
      <c r="D1072" s="40"/>
      <c r="E1072" s="40"/>
      <c r="F1072" s="178"/>
      <c r="G1072" s="40"/>
      <c r="H1072" s="40"/>
      <c r="I1072" s="40"/>
      <c r="J1072" s="40"/>
    </row>
    <row r="1073" spans="1:10" x14ac:dyDescent="0.25">
      <c r="A1073" s="40"/>
      <c r="B1073" s="40"/>
      <c r="C1073" s="40"/>
      <c r="D1073" s="40"/>
      <c r="E1073" s="40"/>
      <c r="F1073" s="178"/>
      <c r="G1073" s="40"/>
      <c r="H1073" s="40"/>
      <c r="I1073" s="40"/>
      <c r="J1073" s="40"/>
    </row>
    <row r="1074" spans="1:10" x14ac:dyDescent="0.25">
      <c r="A1074" s="40"/>
      <c r="B1074" s="40"/>
      <c r="C1074" s="40"/>
      <c r="D1074" s="40"/>
      <c r="E1074" s="40"/>
      <c r="F1074" s="178"/>
      <c r="G1074" s="40"/>
      <c r="H1074" s="40"/>
      <c r="I1074" s="40"/>
      <c r="J1074" s="40"/>
    </row>
    <row r="1075" spans="1:10" x14ac:dyDescent="0.25">
      <c r="A1075" s="40"/>
      <c r="B1075" s="40"/>
      <c r="C1075" s="40"/>
      <c r="D1075" s="40"/>
      <c r="E1075" s="40"/>
      <c r="F1075" s="178"/>
      <c r="G1075" s="40"/>
      <c r="H1075" s="40"/>
      <c r="I1075" s="40"/>
      <c r="J1075" s="40"/>
    </row>
    <row r="1076" spans="1:10" x14ac:dyDescent="0.25">
      <c r="A1076" s="40"/>
      <c r="B1076" s="40"/>
      <c r="C1076" s="40"/>
      <c r="D1076" s="40"/>
      <c r="E1076" s="40"/>
      <c r="F1076" s="178"/>
      <c r="G1076" s="40"/>
      <c r="H1076" s="40"/>
      <c r="I1076" s="40"/>
      <c r="J1076" s="40"/>
    </row>
    <row r="1077" spans="1:10" x14ac:dyDescent="0.25">
      <c r="A1077" s="40"/>
      <c r="B1077" s="40"/>
      <c r="C1077" s="40"/>
      <c r="D1077" s="40"/>
      <c r="E1077" s="40"/>
      <c r="F1077" s="178"/>
      <c r="G1077" s="40"/>
      <c r="H1077" s="40"/>
      <c r="I1077" s="40"/>
      <c r="J1077" s="40"/>
    </row>
    <row r="1078" spans="1:10" x14ac:dyDescent="0.25">
      <c r="A1078" s="40"/>
      <c r="B1078" s="40"/>
      <c r="C1078" s="40"/>
      <c r="D1078" s="40"/>
      <c r="E1078" s="40"/>
      <c r="F1078" s="178"/>
      <c r="G1078" s="40"/>
      <c r="H1078" s="40"/>
      <c r="I1078" s="40"/>
      <c r="J1078" s="40"/>
    </row>
    <row r="1079" spans="1:10" x14ac:dyDescent="0.25">
      <c r="A1079" s="40"/>
      <c r="B1079" s="40"/>
      <c r="C1079" s="40"/>
      <c r="D1079" s="40"/>
      <c r="E1079" s="40"/>
      <c r="F1079" s="178"/>
      <c r="G1079" s="40"/>
      <c r="H1079" s="40"/>
      <c r="I1079" s="40"/>
      <c r="J1079" s="40"/>
    </row>
    <row r="1080" spans="1:10" x14ac:dyDescent="0.25">
      <c r="A1080" s="40"/>
      <c r="B1080" s="40"/>
      <c r="C1080" s="40"/>
      <c r="D1080" s="40"/>
      <c r="E1080" s="40"/>
      <c r="F1080" s="178"/>
      <c r="G1080" s="40"/>
      <c r="H1080" s="40"/>
      <c r="I1080" s="40"/>
      <c r="J1080" s="40"/>
    </row>
    <row r="1081" spans="1:10" x14ac:dyDescent="0.25">
      <c r="A1081" s="40"/>
      <c r="B1081" s="40"/>
      <c r="C1081" s="40"/>
      <c r="D1081" s="40"/>
      <c r="E1081" s="40"/>
      <c r="F1081" s="178"/>
      <c r="G1081" s="40"/>
      <c r="H1081" s="40"/>
      <c r="I1081" s="40"/>
      <c r="J1081" s="40"/>
    </row>
    <row r="1082" spans="1:10" x14ac:dyDescent="0.25">
      <c r="A1082" s="40"/>
      <c r="B1082" s="40"/>
      <c r="C1082" s="40"/>
      <c r="D1082" s="40"/>
      <c r="E1082" s="40"/>
      <c r="F1082" s="178"/>
      <c r="G1082" s="40"/>
      <c r="H1082" s="40"/>
      <c r="I1082" s="40"/>
      <c r="J1082" s="40"/>
    </row>
    <row r="1083" spans="1:10" x14ac:dyDescent="0.25">
      <c r="A1083" s="40"/>
      <c r="B1083" s="40"/>
      <c r="C1083" s="40"/>
      <c r="D1083" s="40"/>
      <c r="E1083" s="40"/>
      <c r="F1083" s="178"/>
      <c r="G1083" s="40"/>
      <c r="H1083" s="40"/>
      <c r="I1083" s="40"/>
      <c r="J1083" s="40"/>
    </row>
    <row r="1084" spans="1:10" x14ac:dyDescent="0.25">
      <c r="A1084" s="40"/>
      <c r="B1084" s="40"/>
      <c r="C1084" s="40"/>
      <c r="D1084" s="40"/>
      <c r="E1084" s="40"/>
      <c r="F1084" s="178"/>
      <c r="G1084" s="40"/>
      <c r="H1084" s="40"/>
      <c r="I1084" s="40"/>
      <c r="J1084" s="40"/>
    </row>
    <row r="1085" spans="1:10" x14ac:dyDescent="0.25">
      <c r="A1085" s="40"/>
      <c r="B1085" s="40"/>
      <c r="C1085" s="40"/>
      <c r="D1085" s="40"/>
      <c r="E1085" s="40"/>
      <c r="F1085" s="178"/>
      <c r="G1085" s="40"/>
      <c r="H1085" s="40"/>
      <c r="I1085" s="40"/>
      <c r="J1085" s="40"/>
    </row>
    <row r="1086" spans="1:10" x14ac:dyDescent="0.25">
      <c r="A1086" s="40"/>
      <c r="B1086" s="40"/>
      <c r="C1086" s="40"/>
      <c r="D1086" s="40"/>
      <c r="E1086" s="40"/>
      <c r="F1086" s="178"/>
      <c r="G1086" s="40"/>
      <c r="H1086" s="40"/>
      <c r="I1086" s="40"/>
      <c r="J1086" s="40"/>
    </row>
    <row r="1087" spans="1:10" x14ac:dyDescent="0.25">
      <c r="A1087" s="40"/>
      <c r="B1087" s="40"/>
      <c r="C1087" s="40"/>
      <c r="D1087" s="40"/>
      <c r="E1087" s="40"/>
      <c r="F1087" s="178"/>
      <c r="G1087" s="40"/>
      <c r="H1087" s="40"/>
      <c r="I1087" s="40"/>
      <c r="J1087" s="40"/>
    </row>
    <row r="1088" spans="1:10" x14ac:dyDescent="0.25">
      <c r="A1088" s="40"/>
      <c r="B1088" s="40"/>
      <c r="C1088" s="40"/>
      <c r="D1088" s="40"/>
      <c r="E1088" s="40"/>
      <c r="F1088" s="178"/>
      <c r="G1088" s="40"/>
      <c r="H1088" s="40"/>
      <c r="I1088" s="40"/>
      <c r="J1088" s="40"/>
    </row>
    <row r="1089" spans="1:10" x14ac:dyDescent="0.25">
      <c r="A1089" s="40"/>
      <c r="B1089" s="40"/>
      <c r="C1089" s="40"/>
      <c r="D1089" s="40"/>
      <c r="E1089" s="40"/>
      <c r="F1089" s="178"/>
      <c r="G1089" s="40"/>
      <c r="H1089" s="40"/>
      <c r="I1089" s="40"/>
      <c r="J1089" s="40"/>
    </row>
    <row r="1090" spans="1:10" x14ac:dyDescent="0.25">
      <c r="A1090" s="40"/>
      <c r="B1090" s="40"/>
      <c r="C1090" s="40"/>
      <c r="D1090" s="40"/>
      <c r="E1090" s="40"/>
      <c r="F1090" s="178"/>
      <c r="G1090" s="40"/>
      <c r="H1090" s="40"/>
      <c r="I1090" s="40"/>
      <c r="J1090" s="40"/>
    </row>
    <row r="1091" spans="1:10" x14ac:dyDescent="0.25">
      <c r="A1091" s="40"/>
      <c r="B1091" s="40"/>
      <c r="C1091" s="40"/>
      <c r="D1091" s="40"/>
      <c r="E1091" s="40"/>
      <c r="F1091" s="178"/>
      <c r="G1091" s="40"/>
      <c r="H1091" s="40"/>
      <c r="I1091" s="40"/>
      <c r="J1091" s="40"/>
    </row>
    <row r="1092" spans="1:10" x14ac:dyDescent="0.25">
      <c r="A1092" s="40"/>
      <c r="B1092" s="40"/>
      <c r="C1092" s="40"/>
      <c r="D1092" s="40"/>
      <c r="E1092" s="40"/>
      <c r="F1092" s="178"/>
      <c r="G1092" s="40"/>
      <c r="H1092" s="40"/>
      <c r="I1092" s="40"/>
      <c r="J1092" s="40"/>
    </row>
    <row r="1093" spans="1:10" x14ac:dyDescent="0.25">
      <c r="A1093" s="40"/>
      <c r="B1093" s="40"/>
      <c r="C1093" s="40"/>
      <c r="D1093" s="40"/>
      <c r="E1093" s="40"/>
      <c r="F1093" s="178"/>
      <c r="G1093" s="40"/>
      <c r="H1093" s="40"/>
      <c r="I1093" s="40"/>
      <c r="J1093" s="40"/>
    </row>
    <row r="1094" spans="1:10" x14ac:dyDescent="0.25">
      <c r="A1094" s="40"/>
      <c r="B1094" s="40"/>
      <c r="C1094" s="40"/>
      <c r="D1094" s="40"/>
      <c r="E1094" s="40"/>
      <c r="F1094" s="178"/>
      <c r="G1094" s="40"/>
      <c r="H1094" s="40"/>
      <c r="I1094" s="40"/>
      <c r="J1094" s="40"/>
    </row>
    <row r="1095" spans="1:10" x14ac:dyDescent="0.25">
      <c r="A1095" s="40"/>
      <c r="B1095" s="40"/>
      <c r="C1095" s="40"/>
      <c r="D1095" s="40"/>
      <c r="E1095" s="40"/>
      <c r="F1095" s="178"/>
      <c r="G1095" s="40"/>
      <c r="H1095" s="40"/>
      <c r="I1095" s="40"/>
      <c r="J1095" s="40"/>
    </row>
    <row r="1096" spans="1:10" x14ac:dyDescent="0.25">
      <c r="A1096" s="40"/>
      <c r="B1096" s="40"/>
      <c r="C1096" s="40"/>
      <c r="D1096" s="40"/>
      <c r="E1096" s="40"/>
      <c r="F1096" s="178"/>
      <c r="G1096" s="40"/>
      <c r="H1096" s="40"/>
      <c r="I1096" s="40"/>
      <c r="J1096" s="40"/>
    </row>
    <row r="1097" spans="1:10" x14ac:dyDescent="0.25">
      <c r="A1097" s="40"/>
      <c r="B1097" s="40"/>
      <c r="C1097" s="40"/>
      <c r="D1097" s="40"/>
      <c r="E1097" s="40"/>
      <c r="F1097" s="178"/>
      <c r="G1097" s="40"/>
      <c r="H1097" s="40"/>
      <c r="I1097" s="40"/>
      <c r="J1097" s="40"/>
    </row>
    <row r="1098" spans="1:10" x14ac:dyDescent="0.25">
      <c r="A1098" s="40"/>
      <c r="B1098" s="40"/>
      <c r="C1098" s="40"/>
      <c r="D1098" s="40"/>
      <c r="E1098" s="40"/>
      <c r="F1098" s="178"/>
      <c r="G1098" s="40"/>
      <c r="H1098" s="40"/>
      <c r="I1098" s="40"/>
      <c r="J1098" s="40"/>
    </row>
    <row r="1099" spans="1:10" x14ac:dyDescent="0.25">
      <c r="A1099" s="40"/>
      <c r="B1099" s="40"/>
      <c r="C1099" s="40"/>
      <c r="D1099" s="40"/>
      <c r="E1099" s="40"/>
      <c r="F1099" s="178"/>
      <c r="G1099" s="40"/>
      <c r="H1099" s="40"/>
      <c r="I1099" s="40"/>
      <c r="J1099" s="40"/>
    </row>
    <row r="1100" spans="1:10" x14ac:dyDescent="0.25">
      <c r="A1100" s="40"/>
      <c r="B1100" s="40"/>
      <c r="C1100" s="40"/>
      <c r="D1100" s="40"/>
      <c r="E1100" s="40"/>
      <c r="F1100" s="178"/>
      <c r="G1100" s="40"/>
      <c r="H1100" s="40"/>
      <c r="I1100" s="40"/>
      <c r="J1100" s="40"/>
    </row>
    <row r="1101" spans="1:10" x14ac:dyDescent="0.25">
      <c r="A1101" s="40"/>
      <c r="B1101" s="40"/>
      <c r="C1101" s="40"/>
      <c r="D1101" s="40"/>
      <c r="E1101" s="40"/>
      <c r="F1101" s="178"/>
      <c r="G1101" s="40"/>
      <c r="H1101" s="40"/>
      <c r="I1101" s="40"/>
      <c r="J1101" s="40"/>
    </row>
    <row r="1102" spans="1:10" x14ac:dyDescent="0.25">
      <c r="A1102" s="40"/>
      <c r="B1102" s="40"/>
      <c r="C1102" s="40"/>
      <c r="D1102" s="40"/>
      <c r="E1102" s="40"/>
      <c r="F1102" s="178"/>
      <c r="G1102" s="40"/>
      <c r="H1102" s="40"/>
      <c r="I1102" s="40"/>
      <c r="J1102" s="40"/>
    </row>
    <row r="1103" spans="1:10" x14ac:dyDescent="0.25">
      <c r="A1103" s="40"/>
      <c r="B1103" s="40"/>
      <c r="C1103" s="40"/>
      <c r="D1103" s="40"/>
      <c r="E1103" s="40"/>
      <c r="F1103" s="178"/>
      <c r="G1103" s="40"/>
      <c r="H1103" s="40"/>
      <c r="I1103" s="40"/>
      <c r="J1103" s="40"/>
    </row>
    <row r="1104" spans="1:10" x14ac:dyDescent="0.25">
      <c r="A1104" s="40"/>
      <c r="B1104" s="40"/>
      <c r="C1104" s="40"/>
      <c r="D1104" s="40"/>
      <c r="E1104" s="40"/>
      <c r="F1104" s="178"/>
      <c r="G1104" s="40"/>
      <c r="H1104" s="40"/>
      <c r="I1104" s="40"/>
      <c r="J1104" s="40"/>
    </row>
    <row r="1105" spans="1:10" x14ac:dyDescent="0.25">
      <c r="A1105" s="40"/>
      <c r="B1105" s="40"/>
      <c r="C1105" s="40"/>
      <c r="D1105" s="40"/>
      <c r="E1105" s="40"/>
      <c r="F1105" s="178"/>
      <c r="G1105" s="40"/>
      <c r="H1105" s="40"/>
      <c r="I1105" s="40"/>
      <c r="J1105" s="40"/>
    </row>
    <row r="1106" spans="1:10" x14ac:dyDescent="0.25">
      <c r="A1106" s="40"/>
      <c r="B1106" s="40"/>
      <c r="C1106" s="40"/>
      <c r="D1106" s="40"/>
      <c r="E1106" s="40"/>
      <c r="F1106" s="178"/>
      <c r="G1106" s="40"/>
      <c r="H1106" s="40"/>
      <c r="I1106" s="40"/>
      <c r="J1106" s="40"/>
    </row>
    <row r="1107" spans="1:10" x14ac:dyDescent="0.25">
      <c r="A1107" s="40"/>
      <c r="B1107" s="40"/>
      <c r="C1107" s="40"/>
      <c r="D1107" s="40"/>
      <c r="E1107" s="40"/>
      <c r="F1107" s="178"/>
      <c r="G1107" s="40"/>
      <c r="H1107" s="40"/>
      <c r="I1107" s="40"/>
      <c r="J1107" s="40"/>
    </row>
    <row r="1108" spans="1:10" x14ac:dyDescent="0.25">
      <c r="A1108" s="40"/>
      <c r="B1108" s="40"/>
      <c r="C1108" s="40"/>
      <c r="D1108" s="40"/>
      <c r="E1108" s="40"/>
      <c r="F1108" s="178"/>
      <c r="G1108" s="40"/>
      <c r="H1108" s="40"/>
      <c r="I1108" s="40"/>
      <c r="J1108" s="40"/>
    </row>
    <row r="1109" spans="1:10" x14ac:dyDescent="0.25">
      <c r="A1109" s="40"/>
      <c r="B1109" s="40"/>
      <c r="C1109" s="40"/>
      <c r="D1109" s="40"/>
      <c r="E1109" s="40"/>
      <c r="F1109" s="178"/>
      <c r="G1109" s="40"/>
      <c r="H1109" s="40"/>
      <c r="I1109" s="40"/>
      <c r="J1109" s="40"/>
    </row>
    <row r="1110" spans="1:10" x14ac:dyDescent="0.25">
      <c r="A1110" s="40"/>
      <c r="B1110" s="40"/>
      <c r="C1110" s="40"/>
      <c r="D1110" s="40"/>
      <c r="E1110" s="40"/>
      <c r="F1110" s="178"/>
      <c r="G1110" s="40"/>
      <c r="H1110" s="40"/>
      <c r="I1110" s="40"/>
      <c r="J1110" s="40"/>
    </row>
    <row r="1111" spans="1:10" x14ac:dyDescent="0.25">
      <c r="A1111" s="40"/>
      <c r="B1111" s="40"/>
      <c r="C1111" s="40"/>
      <c r="D1111" s="40"/>
      <c r="E1111" s="40"/>
      <c r="F1111" s="178"/>
      <c r="G1111" s="40"/>
      <c r="H1111" s="40"/>
      <c r="I1111" s="40"/>
      <c r="J1111" s="40"/>
    </row>
    <row r="1112" spans="1:10" x14ac:dyDescent="0.25">
      <c r="A1112" s="40"/>
      <c r="B1112" s="40"/>
      <c r="C1112" s="40"/>
      <c r="D1112" s="40"/>
      <c r="E1112" s="40"/>
      <c r="F1112" s="178"/>
      <c r="G1112" s="40"/>
      <c r="H1112" s="40"/>
      <c r="I1112" s="40"/>
      <c r="J1112" s="40"/>
    </row>
    <row r="1113" spans="1:10" x14ac:dyDescent="0.25">
      <c r="A1113" s="40"/>
      <c r="B1113" s="40"/>
      <c r="C1113" s="40"/>
      <c r="D1113" s="40"/>
      <c r="E1113" s="40"/>
      <c r="F1113" s="178"/>
      <c r="G1113" s="40"/>
      <c r="H1113" s="40"/>
      <c r="I1113" s="40"/>
      <c r="J1113" s="40"/>
    </row>
    <row r="1114" spans="1:10" x14ac:dyDescent="0.25">
      <c r="A1114" s="40"/>
      <c r="B1114" s="40"/>
      <c r="C1114" s="40"/>
      <c r="D1114" s="40"/>
      <c r="E1114" s="40"/>
      <c r="F1114" s="178"/>
      <c r="G1114" s="40"/>
      <c r="H1114" s="40"/>
      <c r="I1114" s="40"/>
      <c r="J1114" s="40"/>
    </row>
    <row r="1115" spans="1:10" x14ac:dyDescent="0.25">
      <c r="A1115" s="40"/>
      <c r="B1115" s="40"/>
      <c r="C1115" s="40"/>
      <c r="D1115" s="40"/>
      <c r="E1115" s="40"/>
      <c r="F1115" s="178"/>
      <c r="G1115" s="40"/>
      <c r="H1115" s="40"/>
      <c r="I1115" s="40"/>
      <c r="J1115" s="40"/>
    </row>
    <row r="1116" spans="1:10" x14ac:dyDescent="0.25">
      <c r="A1116" s="40"/>
      <c r="B1116" s="40"/>
      <c r="C1116" s="40"/>
      <c r="D1116" s="40"/>
      <c r="E1116" s="40"/>
      <c r="F1116" s="178"/>
      <c r="G1116" s="40"/>
      <c r="H1116" s="40"/>
      <c r="I1116" s="40"/>
      <c r="J1116" s="40"/>
    </row>
    <row r="1117" spans="1:10" x14ac:dyDescent="0.25">
      <c r="A1117" s="40"/>
      <c r="B1117" s="40"/>
      <c r="C1117" s="40"/>
      <c r="D1117" s="40"/>
      <c r="E1117" s="40"/>
      <c r="F1117" s="178"/>
      <c r="G1117" s="40"/>
      <c r="H1117" s="40"/>
      <c r="I1117" s="40"/>
      <c r="J1117" s="40"/>
    </row>
    <row r="1118" spans="1:10" x14ac:dyDescent="0.25">
      <c r="A1118" s="40"/>
      <c r="B1118" s="40"/>
      <c r="C1118" s="40"/>
      <c r="D1118" s="40"/>
      <c r="E1118" s="40"/>
      <c r="F1118" s="178"/>
      <c r="G1118" s="40"/>
      <c r="H1118" s="40"/>
      <c r="I1118" s="40"/>
      <c r="J1118" s="40"/>
    </row>
    <row r="1119" spans="1:10" x14ac:dyDescent="0.25">
      <c r="A1119" s="40"/>
      <c r="B1119" s="40"/>
      <c r="C1119" s="40"/>
      <c r="D1119" s="40"/>
      <c r="E1119" s="40"/>
      <c r="F1119" s="178"/>
      <c r="G1119" s="40"/>
      <c r="H1119" s="40"/>
      <c r="I1119" s="40"/>
      <c r="J1119" s="40"/>
    </row>
    <row r="1120" spans="1:10" x14ac:dyDescent="0.25">
      <c r="A1120" s="40"/>
      <c r="B1120" s="40"/>
      <c r="C1120" s="40"/>
      <c r="D1120" s="40"/>
      <c r="E1120" s="40"/>
      <c r="F1120" s="178"/>
      <c r="G1120" s="40"/>
      <c r="H1120" s="40"/>
      <c r="I1120" s="40"/>
      <c r="J1120" s="40"/>
    </row>
    <row r="1121" spans="1:10" x14ac:dyDescent="0.25">
      <c r="A1121" s="40"/>
      <c r="B1121" s="40"/>
      <c r="C1121" s="40"/>
      <c r="D1121" s="40"/>
      <c r="E1121" s="40"/>
      <c r="F1121" s="178"/>
      <c r="G1121" s="40"/>
      <c r="H1121" s="40"/>
      <c r="I1121" s="40"/>
      <c r="J1121" s="40"/>
    </row>
    <row r="1122" spans="1:10" x14ac:dyDescent="0.25">
      <c r="A1122" s="40"/>
      <c r="B1122" s="40"/>
      <c r="C1122" s="40"/>
      <c r="D1122" s="40"/>
      <c r="E1122" s="40"/>
      <c r="F1122" s="178"/>
      <c r="G1122" s="40"/>
      <c r="H1122" s="40"/>
      <c r="I1122" s="40"/>
      <c r="J1122" s="40"/>
    </row>
    <row r="1123" spans="1:10" x14ac:dyDescent="0.25">
      <c r="A1123" s="40"/>
      <c r="B1123" s="40"/>
      <c r="C1123" s="40"/>
      <c r="D1123" s="40"/>
      <c r="E1123" s="40"/>
      <c r="F1123" s="178"/>
      <c r="G1123" s="40"/>
      <c r="H1123" s="40"/>
      <c r="I1123" s="40"/>
      <c r="J1123" s="40"/>
    </row>
    <row r="1124" spans="1:10" x14ac:dyDescent="0.25">
      <c r="A1124" s="40"/>
      <c r="B1124" s="40"/>
      <c r="C1124" s="40"/>
      <c r="D1124" s="40"/>
      <c r="E1124" s="40"/>
      <c r="F1124" s="178"/>
      <c r="G1124" s="40"/>
      <c r="H1124" s="40"/>
      <c r="I1124" s="40"/>
      <c r="J1124" s="40"/>
    </row>
    <row r="1125" spans="1:10" x14ac:dyDescent="0.25">
      <c r="A1125" s="40"/>
      <c r="B1125" s="40"/>
      <c r="C1125" s="40"/>
      <c r="D1125" s="40"/>
      <c r="E1125" s="40"/>
      <c r="F1125" s="178"/>
      <c r="G1125" s="40"/>
      <c r="H1125" s="40"/>
      <c r="I1125" s="40"/>
      <c r="J1125" s="40"/>
    </row>
    <row r="1126" spans="1:10" x14ac:dyDescent="0.25">
      <c r="A1126" s="40"/>
      <c r="B1126" s="40"/>
      <c r="C1126" s="40"/>
      <c r="D1126" s="40"/>
      <c r="E1126" s="40"/>
      <c r="F1126" s="178"/>
      <c r="G1126" s="40"/>
      <c r="H1126" s="40"/>
      <c r="I1126" s="40"/>
      <c r="J1126" s="40"/>
    </row>
    <row r="1127" spans="1:10" x14ac:dyDescent="0.25">
      <c r="A1127" s="40"/>
      <c r="B1127" s="40"/>
      <c r="C1127" s="40"/>
      <c r="D1127" s="40"/>
      <c r="E1127" s="40"/>
      <c r="F1127" s="178"/>
      <c r="G1127" s="40"/>
      <c r="H1127" s="40"/>
      <c r="I1127" s="40"/>
      <c r="J1127" s="40"/>
    </row>
    <row r="1128" spans="1:10" x14ac:dyDescent="0.25">
      <c r="A1128" s="40"/>
      <c r="B1128" s="40"/>
      <c r="C1128" s="40"/>
      <c r="D1128" s="40"/>
      <c r="E1128" s="40"/>
      <c r="F1128" s="178"/>
      <c r="G1128" s="40"/>
      <c r="H1128" s="40"/>
      <c r="I1128" s="40"/>
      <c r="J1128" s="40"/>
    </row>
    <row r="1129" spans="1:10" x14ac:dyDescent="0.25">
      <c r="A1129" s="40"/>
      <c r="B1129" s="40"/>
      <c r="C1129" s="40"/>
      <c r="D1129" s="40"/>
      <c r="E1129" s="40"/>
      <c r="F1129" s="178"/>
      <c r="G1129" s="40"/>
      <c r="H1129" s="40"/>
      <c r="I1129" s="40"/>
      <c r="J1129" s="40"/>
    </row>
    <row r="1130" spans="1:10" x14ac:dyDescent="0.25">
      <c r="A1130" s="40"/>
      <c r="B1130" s="40"/>
      <c r="C1130" s="40"/>
      <c r="D1130" s="40"/>
      <c r="E1130" s="40"/>
      <c r="F1130" s="178"/>
      <c r="G1130" s="40"/>
      <c r="H1130" s="40"/>
      <c r="I1130" s="40"/>
      <c r="J1130" s="40"/>
    </row>
    <row r="1131" spans="1:10" x14ac:dyDescent="0.25">
      <c r="A1131" s="40"/>
      <c r="B1131" s="40"/>
      <c r="C1131" s="40"/>
      <c r="D1131" s="40"/>
      <c r="E1131" s="40"/>
      <c r="F1131" s="178"/>
      <c r="G1131" s="40"/>
      <c r="H1131" s="40"/>
      <c r="I1131" s="40"/>
      <c r="J1131" s="40"/>
    </row>
    <row r="1132" spans="1:10" x14ac:dyDescent="0.25">
      <c r="A1132" s="40"/>
      <c r="B1132" s="40"/>
      <c r="C1132" s="40"/>
      <c r="D1132" s="40"/>
      <c r="E1132" s="40"/>
      <c r="F1132" s="178"/>
      <c r="G1132" s="40"/>
      <c r="H1132" s="40"/>
      <c r="I1132" s="40"/>
      <c r="J1132" s="40"/>
    </row>
    <row r="1133" spans="1:10" x14ac:dyDescent="0.25">
      <c r="A1133" s="40"/>
      <c r="B1133" s="40"/>
      <c r="C1133" s="40"/>
      <c r="D1133" s="40"/>
      <c r="E1133" s="40"/>
      <c r="F1133" s="178"/>
      <c r="G1133" s="40"/>
      <c r="H1133" s="40"/>
      <c r="I1133" s="40"/>
      <c r="J1133" s="40"/>
    </row>
    <row r="1134" spans="1:10" x14ac:dyDescent="0.25">
      <c r="A1134" s="40"/>
      <c r="B1134" s="40"/>
      <c r="C1134" s="40"/>
      <c r="D1134" s="40"/>
      <c r="E1134" s="40"/>
      <c r="F1134" s="178"/>
      <c r="G1134" s="40"/>
      <c r="H1134" s="40"/>
      <c r="I1134" s="40"/>
      <c r="J1134" s="40"/>
    </row>
    <row r="1135" spans="1:10" x14ac:dyDescent="0.25">
      <c r="A1135" s="40"/>
      <c r="B1135" s="40"/>
      <c r="C1135" s="40"/>
      <c r="D1135" s="40"/>
      <c r="E1135" s="40"/>
      <c r="F1135" s="178"/>
      <c r="G1135" s="40"/>
      <c r="H1135" s="40"/>
      <c r="I1135" s="40"/>
      <c r="J1135" s="40"/>
    </row>
    <row r="1136" spans="1:10" x14ac:dyDescent="0.25">
      <c r="A1136" s="40"/>
      <c r="B1136" s="40"/>
      <c r="C1136" s="40"/>
      <c r="D1136" s="40"/>
      <c r="E1136" s="40"/>
      <c r="F1136" s="178"/>
      <c r="G1136" s="40"/>
      <c r="H1136" s="40"/>
      <c r="I1136" s="40"/>
      <c r="J1136" s="40"/>
    </row>
    <row r="1137" spans="1:10" x14ac:dyDescent="0.25">
      <c r="A1137" s="40"/>
      <c r="B1137" s="40"/>
      <c r="C1137" s="40"/>
      <c r="D1137" s="40"/>
      <c r="E1137" s="40"/>
      <c r="F1137" s="178"/>
      <c r="G1137" s="40"/>
      <c r="H1137" s="40"/>
      <c r="I1137" s="40"/>
      <c r="J1137" s="40"/>
    </row>
    <row r="1138" spans="1:10" x14ac:dyDescent="0.25">
      <c r="A1138" s="40"/>
      <c r="B1138" s="40"/>
      <c r="C1138" s="40"/>
      <c r="D1138" s="40"/>
      <c r="E1138" s="40"/>
      <c r="F1138" s="178"/>
      <c r="G1138" s="40"/>
      <c r="H1138" s="40"/>
      <c r="I1138" s="40"/>
      <c r="J1138" s="40"/>
    </row>
    <row r="1139" spans="1:10" x14ac:dyDescent="0.25">
      <c r="A1139" s="40"/>
      <c r="B1139" s="40"/>
      <c r="C1139" s="40"/>
      <c r="D1139" s="40"/>
      <c r="E1139" s="40"/>
      <c r="F1139" s="178"/>
      <c r="G1139" s="40"/>
      <c r="H1139" s="40"/>
      <c r="I1139" s="40"/>
      <c r="J1139" s="40"/>
    </row>
    <row r="1140" spans="1:10" x14ac:dyDescent="0.25">
      <c r="A1140" s="40"/>
      <c r="B1140" s="40"/>
      <c r="C1140" s="40"/>
      <c r="D1140" s="40"/>
      <c r="E1140" s="40"/>
      <c r="F1140" s="178"/>
      <c r="G1140" s="40"/>
      <c r="H1140" s="40"/>
      <c r="I1140" s="40"/>
      <c r="J1140" s="40"/>
    </row>
    <row r="1141" spans="1:10" x14ac:dyDescent="0.25">
      <c r="A1141" s="40"/>
      <c r="B1141" s="40"/>
      <c r="C1141" s="40"/>
      <c r="D1141" s="40"/>
      <c r="E1141" s="40"/>
      <c r="F1141" s="178"/>
      <c r="G1141" s="40"/>
      <c r="H1141" s="40"/>
      <c r="I1141" s="40"/>
      <c r="J1141" s="40"/>
    </row>
    <row r="1142" spans="1:10" x14ac:dyDescent="0.25">
      <c r="A1142" s="40"/>
      <c r="B1142" s="40"/>
      <c r="C1142" s="40"/>
      <c r="D1142" s="40"/>
      <c r="E1142" s="40"/>
      <c r="F1142" s="178"/>
      <c r="G1142" s="40"/>
      <c r="H1142" s="40"/>
      <c r="I1142" s="40"/>
      <c r="J1142" s="40"/>
    </row>
    <row r="1143" spans="1:10" x14ac:dyDescent="0.25">
      <c r="A1143" s="40"/>
      <c r="B1143" s="40"/>
      <c r="C1143" s="40"/>
      <c r="D1143" s="40"/>
      <c r="E1143" s="40"/>
      <c r="F1143" s="178"/>
      <c r="G1143" s="40"/>
      <c r="H1143" s="40"/>
      <c r="I1143" s="40"/>
      <c r="J1143" s="40"/>
    </row>
    <row r="1144" spans="1:10" x14ac:dyDescent="0.25">
      <c r="A1144" s="40"/>
      <c r="B1144" s="40"/>
      <c r="C1144" s="40"/>
      <c r="D1144" s="40"/>
      <c r="E1144" s="40"/>
      <c r="F1144" s="178"/>
      <c r="G1144" s="40"/>
      <c r="H1144" s="40"/>
      <c r="I1144" s="40"/>
      <c r="J1144" s="40"/>
    </row>
    <row r="1145" spans="1:10" x14ac:dyDescent="0.25">
      <c r="A1145" s="40"/>
      <c r="B1145" s="40"/>
      <c r="C1145" s="40"/>
      <c r="D1145" s="40"/>
      <c r="E1145" s="40"/>
      <c r="F1145" s="178"/>
      <c r="G1145" s="40"/>
      <c r="H1145" s="40"/>
      <c r="I1145" s="40"/>
      <c r="J1145" s="40"/>
    </row>
    <row r="1146" spans="1:10" x14ac:dyDescent="0.25">
      <c r="A1146" s="40"/>
      <c r="B1146" s="40"/>
      <c r="C1146" s="40"/>
      <c r="D1146" s="40"/>
      <c r="E1146" s="40"/>
      <c r="F1146" s="178"/>
      <c r="G1146" s="40"/>
      <c r="H1146" s="40"/>
      <c r="I1146" s="40"/>
      <c r="J1146" s="40"/>
    </row>
    <row r="1147" spans="1:10" x14ac:dyDescent="0.25">
      <c r="A1147" s="40"/>
      <c r="B1147" s="40"/>
      <c r="C1147" s="40"/>
      <c r="D1147" s="40"/>
      <c r="E1147" s="40"/>
      <c r="F1147" s="178"/>
      <c r="G1147" s="40"/>
      <c r="H1147" s="40"/>
      <c r="I1147" s="40"/>
      <c r="J1147" s="40"/>
    </row>
    <row r="1148" spans="1:10" x14ac:dyDescent="0.25">
      <c r="A1148" s="40"/>
      <c r="B1148" s="40"/>
      <c r="C1148" s="40"/>
      <c r="D1148" s="40"/>
      <c r="E1148" s="40"/>
      <c r="F1148" s="178"/>
      <c r="G1148" s="40"/>
      <c r="H1148" s="40"/>
      <c r="I1148" s="40"/>
      <c r="J1148" s="40"/>
    </row>
    <row r="1149" spans="1:10" x14ac:dyDescent="0.25">
      <c r="A1149" s="40"/>
      <c r="B1149" s="40"/>
      <c r="C1149" s="40"/>
      <c r="D1149" s="40"/>
      <c r="E1149" s="40"/>
      <c r="F1149" s="178"/>
      <c r="G1149" s="40"/>
      <c r="H1149" s="40"/>
      <c r="I1149" s="40"/>
      <c r="J1149" s="40"/>
    </row>
    <row r="1150" spans="1:10" x14ac:dyDescent="0.25">
      <c r="A1150" s="40"/>
      <c r="B1150" s="40"/>
      <c r="C1150" s="40"/>
      <c r="D1150" s="40"/>
      <c r="E1150" s="40"/>
      <c r="F1150" s="178"/>
      <c r="G1150" s="40"/>
      <c r="H1150" s="40"/>
      <c r="I1150" s="40"/>
      <c r="J1150" s="40"/>
    </row>
    <row r="1151" spans="1:10" x14ac:dyDescent="0.25">
      <c r="A1151" s="40"/>
      <c r="B1151" s="40"/>
      <c r="C1151" s="40"/>
      <c r="D1151" s="40"/>
      <c r="E1151" s="40"/>
      <c r="F1151" s="178"/>
      <c r="G1151" s="40"/>
      <c r="H1151" s="40"/>
      <c r="I1151" s="40"/>
      <c r="J1151" s="40"/>
    </row>
    <row r="1152" spans="1:10" x14ac:dyDescent="0.25">
      <c r="A1152" s="40"/>
      <c r="B1152" s="40"/>
      <c r="C1152" s="40"/>
      <c r="D1152" s="40"/>
      <c r="E1152" s="40"/>
      <c r="F1152" s="178"/>
      <c r="G1152" s="40"/>
      <c r="H1152" s="40"/>
      <c r="I1152" s="40"/>
      <c r="J1152" s="40"/>
    </row>
    <row r="1153" spans="1:10" x14ac:dyDescent="0.25">
      <c r="A1153" s="40"/>
      <c r="B1153" s="40"/>
      <c r="C1153" s="40"/>
      <c r="D1153" s="40"/>
      <c r="E1153" s="40"/>
      <c r="F1153" s="178"/>
      <c r="G1153" s="40"/>
      <c r="H1153" s="40"/>
      <c r="I1153" s="40"/>
      <c r="J1153" s="40"/>
    </row>
    <row r="1154" spans="1:10" x14ac:dyDescent="0.25">
      <c r="A1154" s="40"/>
      <c r="B1154" s="40"/>
      <c r="C1154" s="40"/>
      <c r="D1154" s="40"/>
      <c r="E1154" s="40"/>
      <c r="F1154" s="178"/>
      <c r="G1154" s="40"/>
      <c r="H1154" s="40"/>
      <c r="I1154" s="40"/>
      <c r="J1154" s="40"/>
    </row>
    <row r="1155" spans="1:10" x14ac:dyDescent="0.25">
      <c r="A1155" s="40"/>
      <c r="B1155" s="40"/>
      <c r="C1155" s="40"/>
      <c r="D1155" s="40"/>
      <c r="E1155" s="40"/>
      <c r="F1155" s="178"/>
      <c r="G1155" s="40"/>
      <c r="H1155" s="40"/>
      <c r="I1155" s="40"/>
      <c r="J1155" s="40"/>
    </row>
    <row r="1156" spans="1:10" x14ac:dyDescent="0.25">
      <c r="A1156" s="40"/>
      <c r="B1156" s="40"/>
      <c r="C1156" s="40"/>
      <c r="D1156" s="40"/>
      <c r="E1156" s="40"/>
      <c r="F1156" s="178"/>
      <c r="G1156" s="40"/>
      <c r="H1156" s="40"/>
      <c r="I1156" s="40"/>
      <c r="J1156" s="40"/>
    </row>
    <row r="1157" spans="1:10" x14ac:dyDescent="0.25">
      <c r="A1157" s="40"/>
      <c r="B1157" s="40"/>
      <c r="C1157" s="40"/>
      <c r="D1157" s="40"/>
      <c r="E1157" s="40"/>
      <c r="F1157" s="178"/>
      <c r="G1157" s="40"/>
      <c r="H1157" s="40"/>
      <c r="I1157" s="40"/>
      <c r="J1157" s="40"/>
    </row>
    <row r="1158" spans="1:10" x14ac:dyDescent="0.25">
      <c r="A1158" s="40"/>
      <c r="B1158" s="40"/>
      <c r="C1158" s="40"/>
      <c r="D1158" s="40"/>
      <c r="E1158" s="40"/>
      <c r="F1158" s="178"/>
      <c r="G1158" s="40"/>
      <c r="H1158" s="40"/>
      <c r="I1158" s="40"/>
      <c r="J1158" s="40"/>
    </row>
    <row r="1159" spans="1:10" x14ac:dyDescent="0.25">
      <c r="A1159" s="40"/>
      <c r="B1159" s="40"/>
      <c r="C1159" s="40"/>
      <c r="D1159" s="40"/>
      <c r="E1159" s="40"/>
      <c r="F1159" s="178"/>
      <c r="G1159" s="40"/>
      <c r="H1159" s="40"/>
      <c r="I1159" s="40"/>
      <c r="J1159" s="40"/>
    </row>
    <row r="1160" spans="1:10" x14ac:dyDescent="0.25">
      <c r="A1160" s="40"/>
      <c r="B1160" s="40"/>
      <c r="C1160" s="40"/>
      <c r="D1160" s="40"/>
      <c r="E1160" s="40"/>
      <c r="F1160" s="178"/>
      <c r="G1160" s="40"/>
      <c r="H1160" s="40"/>
      <c r="I1160" s="40"/>
      <c r="J1160" s="40"/>
    </row>
    <row r="1161" spans="1:10" x14ac:dyDescent="0.25">
      <c r="A1161" s="40"/>
      <c r="B1161" s="40"/>
      <c r="C1161" s="40"/>
      <c r="D1161" s="40"/>
      <c r="E1161" s="40"/>
      <c r="F1161" s="178"/>
      <c r="G1161" s="40"/>
      <c r="H1161" s="40"/>
      <c r="I1161" s="40"/>
      <c r="J1161" s="40"/>
    </row>
    <row r="1162" spans="1:10" x14ac:dyDescent="0.25">
      <c r="A1162" s="40"/>
      <c r="B1162" s="40"/>
      <c r="C1162" s="40"/>
      <c r="D1162" s="40"/>
      <c r="E1162" s="40"/>
      <c r="F1162" s="178"/>
      <c r="G1162" s="40"/>
      <c r="H1162" s="40"/>
      <c r="I1162" s="40"/>
      <c r="J1162" s="40"/>
    </row>
    <row r="1163" spans="1:10" x14ac:dyDescent="0.25">
      <c r="A1163" s="40"/>
      <c r="B1163" s="40"/>
      <c r="C1163" s="40"/>
      <c r="D1163" s="40"/>
      <c r="E1163" s="40"/>
      <c r="F1163" s="178"/>
      <c r="G1163" s="40"/>
      <c r="H1163" s="40"/>
      <c r="I1163" s="40"/>
      <c r="J1163" s="40"/>
    </row>
    <row r="1164" spans="1:10" x14ac:dyDescent="0.25">
      <c r="A1164" s="40"/>
      <c r="B1164" s="40"/>
      <c r="C1164" s="40"/>
      <c r="D1164" s="40"/>
      <c r="E1164" s="40"/>
      <c r="F1164" s="178"/>
      <c r="G1164" s="40"/>
      <c r="H1164" s="40"/>
      <c r="I1164" s="40"/>
      <c r="J1164" s="40"/>
    </row>
    <row r="1165" spans="1:10" x14ac:dyDescent="0.25">
      <c r="A1165" s="40"/>
      <c r="B1165" s="40"/>
      <c r="C1165" s="40"/>
      <c r="D1165" s="40"/>
      <c r="E1165" s="40"/>
      <c r="F1165" s="178"/>
      <c r="G1165" s="40"/>
      <c r="H1165" s="40"/>
      <c r="I1165" s="40"/>
      <c r="J1165" s="40"/>
    </row>
    <row r="1166" spans="1:10" x14ac:dyDescent="0.25">
      <c r="A1166" s="40"/>
      <c r="B1166" s="40"/>
      <c r="C1166" s="40"/>
      <c r="D1166" s="40"/>
      <c r="E1166" s="40"/>
      <c r="F1166" s="178"/>
      <c r="G1166" s="40"/>
      <c r="H1166" s="40"/>
      <c r="I1166" s="40"/>
      <c r="J1166" s="40"/>
    </row>
    <row r="1167" spans="1:10" x14ac:dyDescent="0.25">
      <c r="A1167" s="40"/>
      <c r="B1167" s="40"/>
      <c r="C1167" s="40"/>
      <c r="D1167" s="40"/>
      <c r="E1167" s="40"/>
      <c r="F1167" s="178"/>
      <c r="G1167" s="40"/>
      <c r="H1167" s="40"/>
      <c r="I1167" s="40"/>
      <c r="J1167" s="40"/>
    </row>
    <row r="1168" spans="1:10" x14ac:dyDescent="0.25">
      <c r="A1168" s="40"/>
      <c r="B1168" s="40"/>
      <c r="C1168" s="40"/>
      <c r="D1168" s="40"/>
      <c r="E1168" s="40"/>
      <c r="F1168" s="178"/>
      <c r="G1168" s="40"/>
      <c r="H1168" s="40"/>
      <c r="I1168" s="40"/>
      <c r="J1168" s="40"/>
    </row>
    <row r="1169" spans="1:10" x14ac:dyDescent="0.25">
      <c r="A1169" s="40"/>
      <c r="B1169" s="40"/>
      <c r="C1169" s="40"/>
      <c r="D1169" s="40"/>
      <c r="E1169" s="40"/>
      <c r="F1169" s="178"/>
      <c r="G1169" s="40"/>
      <c r="H1169" s="40"/>
      <c r="I1169" s="40"/>
      <c r="J1169" s="40"/>
    </row>
    <row r="1170" spans="1:10" x14ac:dyDescent="0.25">
      <c r="A1170" s="40"/>
      <c r="B1170" s="40"/>
      <c r="C1170" s="40"/>
      <c r="D1170" s="40"/>
      <c r="E1170" s="40"/>
      <c r="F1170" s="178"/>
      <c r="G1170" s="40"/>
      <c r="H1170" s="40"/>
      <c r="I1170" s="40"/>
      <c r="J1170" s="40"/>
    </row>
    <row r="1171" spans="1:10" x14ac:dyDescent="0.25">
      <c r="A1171" s="40"/>
      <c r="B1171" s="40"/>
      <c r="C1171" s="40"/>
      <c r="D1171" s="40"/>
      <c r="E1171" s="40"/>
      <c r="F1171" s="178"/>
      <c r="G1171" s="40"/>
      <c r="H1171" s="40"/>
      <c r="I1171" s="40"/>
      <c r="J1171" s="40"/>
    </row>
    <row r="1172" spans="1:10" x14ac:dyDescent="0.25">
      <c r="A1172" s="40"/>
      <c r="B1172" s="40"/>
      <c r="C1172" s="40"/>
      <c r="D1172" s="40"/>
      <c r="E1172" s="40"/>
      <c r="F1172" s="178"/>
      <c r="G1172" s="40"/>
      <c r="H1172" s="40"/>
      <c r="I1172" s="40"/>
      <c r="J1172" s="40"/>
    </row>
    <row r="1173" spans="1:10" x14ac:dyDescent="0.25">
      <c r="A1173" s="40"/>
      <c r="B1173" s="40"/>
      <c r="C1173" s="40"/>
      <c r="D1173" s="40"/>
      <c r="E1173" s="40"/>
      <c r="F1173" s="178"/>
      <c r="G1173" s="40"/>
      <c r="H1173" s="40"/>
      <c r="I1173" s="40"/>
      <c r="J1173" s="40"/>
    </row>
    <row r="1174" spans="1:10" x14ac:dyDescent="0.25">
      <c r="A1174" s="40"/>
      <c r="B1174" s="40"/>
      <c r="C1174" s="40"/>
      <c r="D1174" s="40"/>
      <c r="E1174" s="40"/>
      <c r="F1174" s="178"/>
      <c r="G1174" s="40"/>
      <c r="H1174" s="40"/>
      <c r="I1174" s="40"/>
      <c r="J1174" s="40"/>
    </row>
    <row r="1175" spans="1:10" x14ac:dyDescent="0.25">
      <c r="A1175" s="40"/>
      <c r="B1175" s="40"/>
      <c r="C1175" s="40"/>
      <c r="D1175" s="40"/>
      <c r="E1175" s="40"/>
      <c r="F1175" s="178"/>
      <c r="G1175" s="40"/>
      <c r="H1175" s="40"/>
      <c r="I1175" s="40"/>
      <c r="J1175" s="40"/>
    </row>
    <row r="1176" spans="1:10" x14ac:dyDescent="0.25">
      <c r="A1176" s="40"/>
      <c r="B1176" s="40"/>
      <c r="C1176" s="40"/>
      <c r="D1176" s="40"/>
      <c r="E1176" s="40"/>
      <c r="F1176" s="178"/>
      <c r="G1176" s="40"/>
      <c r="H1176" s="40"/>
      <c r="I1176" s="40"/>
      <c r="J1176" s="40"/>
    </row>
    <row r="1177" spans="1:10" x14ac:dyDescent="0.25">
      <c r="A1177" s="40"/>
      <c r="B1177" s="40"/>
      <c r="C1177" s="40"/>
      <c r="D1177" s="40"/>
      <c r="E1177" s="40"/>
      <c r="F1177" s="178"/>
      <c r="G1177" s="40"/>
      <c r="H1177" s="40"/>
      <c r="I1177" s="40"/>
      <c r="J1177" s="40"/>
    </row>
    <row r="1178" spans="1:10" x14ac:dyDescent="0.25">
      <c r="A1178" s="40"/>
      <c r="B1178" s="40"/>
      <c r="C1178" s="40"/>
      <c r="D1178" s="40"/>
      <c r="E1178" s="40"/>
      <c r="F1178" s="178"/>
      <c r="G1178" s="40"/>
      <c r="H1178" s="40"/>
      <c r="I1178" s="40"/>
      <c r="J1178" s="40"/>
    </row>
    <row r="1179" spans="1:10" x14ac:dyDescent="0.25">
      <c r="A1179" s="40"/>
      <c r="B1179" s="40"/>
      <c r="C1179" s="40"/>
      <c r="D1179" s="40"/>
      <c r="E1179" s="40"/>
      <c r="F1179" s="178"/>
      <c r="G1179" s="40"/>
      <c r="H1179" s="40"/>
      <c r="I1179" s="40"/>
      <c r="J1179" s="40"/>
    </row>
    <row r="1180" spans="1:10" x14ac:dyDescent="0.25">
      <c r="A1180" s="40"/>
      <c r="B1180" s="40"/>
      <c r="C1180" s="40"/>
      <c r="D1180" s="40"/>
      <c r="E1180" s="40"/>
      <c r="F1180" s="178"/>
      <c r="G1180" s="40"/>
      <c r="H1180" s="40"/>
      <c r="I1180" s="40"/>
      <c r="J1180" s="40"/>
    </row>
    <row r="1181" spans="1:10" x14ac:dyDescent="0.25">
      <c r="A1181" s="40"/>
      <c r="B1181" s="40"/>
      <c r="C1181" s="40"/>
      <c r="D1181" s="40"/>
      <c r="E1181" s="40"/>
      <c r="F1181" s="178"/>
      <c r="G1181" s="40"/>
      <c r="H1181" s="40"/>
      <c r="I1181" s="40"/>
      <c r="J1181" s="40"/>
    </row>
    <row r="1182" spans="1:10" x14ac:dyDescent="0.25">
      <c r="A1182" s="40"/>
      <c r="B1182" s="40"/>
      <c r="C1182" s="40"/>
      <c r="D1182" s="40"/>
      <c r="E1182" s="40"/>
      <c r="F1182" s="178"/>
      <c r="G1182" s="40"/>
      <c r="H1182" s="40"/>
      <c r="I1182" s="40"/>
      <c r="J1182" s="40"/>
    </row>
    <row r="1183" spans="1:10" x14ac:dyDescent="0.25">
      <c r="A1183" s="40"/>
      <c r="B1183" s="40"/>
      <c r="C1183" s="40"/>
      <c r="D1183" s="40"/>
      <c r="E1183" s="40"/>
      <c r="F1183" s="178"/>
      <c r="G1183" s="40"/>
      <c r="H1183" s="40"/>
      <c r="I1183" s="40"/>
      <c r="J1183" s="40"/>
    </row>
    <row r="1184" spans="1:10" x14ac:dyDescent="0.25">
      <c r="A1184" s="40"/>
      <c r="B1184" s="40"/>
      <c r="C1184" s="40"/>
      <c r="D1184" s="40"/>
      <c r="E1184" s="40"/>
      <c r="F1184" s="178"/>
      <c r="G1184" s="40"/>
      <c r="H1184" s="40"/>
      <c r="I1184" s="40"/>
      <c r="J1184" s="40"/>
    </row>
    <row r="1185" spans="1:10" x14ac:dyDescent="0.25">
      <c r="A1185" s="40"/>
      <c r="B1185" s="40"/>
      <c r="C1185" s="40"/>
      <c r="D1185" s="40"/>
      <c r="E1185" s="40"/>
      <c r="F1185" s="178"/>
      <c r="G1185" s="40"/>
      <c r="H1185" s="40"/>
      <c r="I1185" s="40"/>
      <c r="J1185" s="40"/>
    </row>
    <row r="1186" spans="1:10" x14ac:dyDescent="0.25">
      <c r="A1186" s="40"/>
      <c r="B1186" s="40"/>
      <c r="C1186" s="40"/>
      <c r="D1186" s="40"/>
      <c r="E1186" s="40"/>
      <c r="F1186" s="178"/>
      <c r="G1186" s="40"/>
      <c r="H1186" s="40"/>
      <c r="I1186" s="40"/>
      <c r="J1186" s="40"/>
    </row>
    <row r="1187" spans="1:10" x14ac:dyDescent="0.25">
      <c r="A1187" s="40"/>
      <c r="B1187" s="40"/>
      <c r="C1187" s="40"/>
      <c r="D1187" s="40"/>
      <c r="E1187" s="40"/>
      <c r="F1187" s="178"/>
      <c r="G1187" s="40"/>
      <c r="H1187" s="40"/>
      <c r="I1187" s="40"/>
      <c r="J1187" s="40"/>
    </row>
    <row r="1188" spans="1:10" x14ac:dyDescent="0.25">
      <c r="A1188" s="40"/>
      <c r="B1188" s="40"/>
      <c r="C1188" s="40"/>
      <c r="D1188" s="40"/>
      <c r="E1188" s="40"/>
      <c r="F1188" s="178"/>
      <c r="G1188" s="40"/>
      <c r="H1188" s="40"/>
      <c r="I1188" s="40"/>
      <c r="J1188" s="40"/>
    </row>
    <row r="1189" spans="1:10" x14ac:dyDescent="0.25">
      <c r="A1189" s="40"/>
      <c r="B1189" s="40"/>
      <c r="C1189" s="40"/>
      <c r="D1189" s="40"/>
      <c r="E1189" s="40"/>
      <c r="F1189" s="178"/>
      <c r="G1189" s="40"/>
      <c r="H1189" s="40"/>
      <c r="I1189" s="40"/>
      <c r="J1189" s="40"/>
    </row>
    <row r="1190" spans="1:10" x14ac:dyDescent="0.25">
      <c r="A1190" s="40"/>
      <c r="B1190" s="40"/>
      <c r="C1190" s="40"/>
      <c r="D1190" s="40"/>
      <c r="E1190" s="40"/>
      <c r="F1190" s="178"/>
      <c r="G1190" s="40"/>
      <c r="H1190" s="40"/>
      <c r="I1190" s="40"/>
      <c r="J1190" s="40"/>
    </row>
    <row r="1191" spans="1:10" x14ac:dyDescent="0.25">
      <c r="A1191" s="40"/>
      <c r="B1191" s="40"/>
      <c r="C1191" s="40"/>
      <c r="D1191" s="40"/>
      <c r="E1191" s="40"/>
      <c r="F1191" s="178"/>
      <c r="G1191" s="40"/>
      <c r="H1191" s="40"/>
      <c r="I1191" s="40"/>
      <c r="J1191" s="40"/>
    </row>
    <row r="1192" spans="1:10" x14ac:dyDescent="0.25">
      <c r="A1192" s="40"/>
      <c r="B1192" s="40"/>
      <c r="C1192" s="40"/>
      <c r="D1192" s="40"/>
      <c r="E1192" s="40"/>
      <c r="F1192" s="178"/>
      <c r="G1192" s="40"/>
      <c r="H1192" s="40"/>
      <c r="I1192" s="40"/>
      <c r="J1192" s="40"/>
    </row>
    <row r="1193" spans="1:10" x14ac:dyDescent="0.25">
      <c r="A1193" s="40"/>
      <c r="B1193" s="40"/>
      <c r="C1193" s="40"/>
      <c r="D1193" s="40"/>
      <c r="E1193" s="40"/>
      <c r="F1193" s="178"/>
      <c r="G1193" s="40"/>
      <c r="H1193" s="40"/>
      <c r="I1193" s="40"/>
      <c r="J1193" s="40"/>
    </row>
    <row r="1194" spans="1:10" x14ac:dyDescent="0.25">
      <c r="A1194" s="40"/>
      <c r="B1194" s="40"/>
      <c r="C1194" s="40"/>
      <c r="D1194" s="40"/>
      <c r="E1194" s="40"/>
      <c r="F1194" s="178"/>
      <c r="G1194" s="40"/>
      <c r="H1194" s="40"/>
      <c r="I1194" s="40"/>
      <c r="J1194" s="40"/>
    </row>
    <row r="1195" spans="1:10" x14ac:dyDescent="0.25">
      <c r="A1195" s="40"/>
      <c r="B1195" s="40"/>
      <c r="C1195" s="40"/>
      <c r="D1195" s="40"/>
      <c r="E1195" s="40"/>
      <c r="F1195" s="178"/>
      <c r="G1195" s="40"/>
      <c r="H1195" s="40"/>
      <c r="I1195" s="40"/>
      <c r="J1195" s="40"/>
    </row>
    <row r="1196" spans="1:10" x14ac:dyDescent="0.25">
      <c r="A1196" s="40"/>
      <c r="B1196" s="40"/>
      <c r="C1196" s="40"/>
      <c r="D1196" s="40"/>
      <c r="E1196" s="40"/>
      <c r="F1196" s="178"/>
      <c r="G1196" s="40"/>
      <c r="H1196" s="40"/>
      <c r="I1196" s="40"/>
      <c r="J1196" s="40"/>
    </row>
    <row r="1197" spans="1:10" x14ac:dyDescent="0.25">
      <c r="A1197" s="40"/>
      <c r="B1197" s="40"/>
      <c r="C1197" s="40"/>
      <c r="D1197" s="40"/>
      <c r="E1197" s="40"/>
      <c r="F1197" s="178"/>
      <c r="G1197" s="40"/>
      <c r="H1197" s="40"/>
      <c r="I1197" s="40"/>
      <c r="J1197" s="40"/>
    </row>
    <row r="1198" spans="1:10" x14ac:dyDescent="0.25">
      <c r="A1198" s="40"/>
      <c r="B1198" s="40"/>
      <c r="C1198" s="40"/>
      <c r="D1198" s="40"/>
      <c r="E1198" s="40"/>
      <c r="F1198" s="178"/>
      <c r="G1198" s="40"/>
      <c r="H1198" s="40"/>
      <c r="I1198" s="40"/>
      <c r="J1198" s="40"/>
    </row>
    <row r="1199" spans="1:10" x14ac:dyDescent="0.25">
      <c r="A1199" s="40"/>
      <c r="B1199" s="40"/>
      <c r="C1199" s="40"/>
      <c r="D1199" s="40"/>
      <c r="E1199" s="40"/>
      <c r="F1199" s="178"/>
      <c r="G1199" s="40"/>
      <c r="H1199" s="40"/>
      <c r="I1199" s="40"/>
      <c r="J1199" s="40"/>
    </row>
    <row r="1200" spans="1:10" x14ac:dyDescent="0.25">
      <c r="A1200" s="40"/>
      <c r="B1200" s="40"/>
      <c r="C1200" s="40"/>
      <c r="D1200" s="40"/>
      <c r="E1200" s="40"/>
      <c r="F1200" s="178"/>
      <c r="G1200" s="40"/>
      <c r="H1200" s="40"/>
      <c r="I1200" s="40"/>
      <c r="J1200" s="40"/>
    </row>
    <row r="1201" spans="1:10" x14ac:dyDescent="0.25">
      <c r="A1201" s="40"/>
      <c r="B1201" s="40"/>
      <c r="C1201" s="40"/>
      <c r="D1201" s="40"/>
      <c r="E1201" s="40"/>
      <c r="F1201" s="178"/>
      <c r="G1201" s="40"/>
      <c r="H1201" s="40"/>
      <c r="I1201" s="40"/>
      <c r="J1201" s="40"/>
    </row>
    <row r="1202" spans="1:10" x14ac:dyDescent="0.25">
      <c r="A1202" s="40"/>
      <c r="B1202" s="40"/>
      <c r="C1202" s="40"/>
      <c r="D1202" s="40"/>
      <c r="E1202" s="40"/>
      <c r="F1202" s="178"/>
      <c r="G1202" s="40"/>
      <c r="H1202" s="40"/>
      <c r="I1202" s="40"/>
      <c r="J1202" s="40"/>
    </row>
    <row r="1203" spans="1:10" x14ac:dyDescent="0.25">
      <c r="A1203" s="40"/>
      <c r="B1203" s="40"/>
      <c r="C1203" s="40"/>
      <c r="D1203" s="40"/>
      <c r="E1203" s="40"/>
      <c r="F1203" s="178"/>
      <c r="G1203" s="40"/>
      <c r="H1203" s="40"/>
      <c r="I1203" s="40"/>
      <c r="J1203" s="40"/>
    </row>
    <row r="1204" spans="1:10" x14ac:dyDescent="0.25">
      <c r="A1204" s="40"/>
      <c r="B1204" s="40"/>
      <c r="C1204" s="40"/>
      <c r="D1204" s="40"/>
      <c r="E1204" s="40"/>
      <c r="F1204" s="178"/>
      <c r="G1204" s="40"/>
      <c r="H1204" s="40"/>
      <c r="I1204" s="40"/>
      <c r="J1204" s="40"/>
    </row>
    <row r="1205" spans="1:10" x14ac:dyDescent="0.25">
      <c r="A1205" s="40"/>
      <c r="B1205" s="40"/>
      <c r="C1205" s="40"/>
      <c r="D1205" s="40"/>
      <c r="E1205" s="40"/>
      <c r="F1205" s="178"/>
      <c r="G1205" s="40"/>
      <c r="H1205" s="40"/>
      <c r="I1205" s="40"/>
      <c r="J1205" s="40"/>
    </row>
    <row r="1206" spans="1:10" x14ac:dyDescent="0.25">
      <c r="A1206" s="40"/>
      <c r="B1206" s="40"/>
      <c r="C1206" s="40"/>
      <c r="D1206" s="40"/>
      <c r="E1206" s="40"/>
      <c r="F1206" s="178"/>
      <c r="G1206" s="40"/>
      <c r="H1206" s="40"/>
      <c r="I1206" s="40"/>
      <c r="J1206" s="40"/>
    </row>
    <row r="1207" spans="1:10" x14ac:dyDescent="0.25">
      <c r="A1207" s="40"/>
      <c r="B1207" s="40"/>
      <c r="C1207" s="40"/>
      <c r="D1207" s="40"/>
      <c r="E1207" s="40"/>
      <c r="F1207" s="178"/>
      <c r="G1207" s="40"/>
      <c r="H1207" s="40"/>
      <c r="I1207" s="40"/>
      <c r="J1207" s="40"/>
    </row>
    <row r="1208" spans="1:10" x14ac:dyDescent="0.25">
      <c r="A1208" s="40"/>
      <c r="B1208" s="40"/>
      <c r="C1208" s="40"/>
      <c r="D1208" s="40"/>
      <c r="E1208" s="40"/>
      <c r="F1208" s="178"/>
      <c r="G1208" s="40"/>
      <c r="H1208" s="40"/>
      <c r="I1208" s="40"/>
      <c r="J1208" s="40"/>
    </row>
    <row r="1209" spans="1:10" x14ac:dyDescent="0.25">
      <c r="A1209" s="40"/>
      <c r="B1209" s="40"/>
      <c r="C1209" s="40"/>
      <c r="D1209" s="40"/>
      <c r="E1209" s="40"/>
      <c r="F1209" s="178"/>
      <c r="G1209" s="40"/>
      <c r="H1209" s="40"/>
      <c r="I1209" s="40"/>
      <c r="J1209" s="40"/>
    </row>
    <row r="1210" spans="1:10" x14ac:dyDescent="0.25">
      <c r="A1210" s="40"/>
      <c r="B1210" s="40"/>
      <c r="C1210" s="40"/>
      <c r="D1210" s="40"/>
      <c r="E1210" s="40"/>
      <c r="F1210" s="178"/>
      <c r="G1210" s="40"/>
      <c r="H1210" s="40"/>
      <c r="I1210" s="40"/>
      <c r="J1210" s="40"/>
    </row>
    <row r="1211" spans="1:10" x14ac:dyDescent="0.25">
      <c r="A1211" s="40"/>
      <c r="B1211" s="40"/>
      <c r="C1211" s="40"/>
      <c r="D1211" s="40"/>
      <c r="E1211" s="40"/>
      <c r="F1211" s="178"/>
      <c r="G1211" s="40"/>
      <c r="H1211" s="40"/>
      <c r="I1211" s="40"/>
      <c r="J1211" s="40"/>
    </row>
    <row r="1212" spans="1:10" x14ac:dyDescent="0.25">
      <c r="A1212" s="40"/>
      <c r="B1212" s="40"/>
      <c r="C1212" s="40"/>
      <c r="D1212" s="40"/>
      <c r="E1212" s="40"/>
      <c r="F1212" s="178"/>
      <c r="G1212" s="40"/>
      <c r="H1212" s="40"/>
      <c r="I1212" s="40"/>
      <c r="J1212" s="40"/>
    </row>
    <row r="1213" spans="1:10" x14ac:dyDescent="0.25">
      <c r="A1213" s="40"/>
      <c r="B1213" s="40"/>
      <c r="C1213" s="40"/>
      <c r="D1213" s="40"/>
      <c r="E1213" s="40"/>
      <c r="F1213" s="178"/>
      <c r="G1213" s="40"/>
      <c r="H1213" s="40"/>
      <c r="I1213" s="40"/>
      <c r="J1213" s="40"/>
    </row>
    <row r="1214" spans="1:10" x14ac:dyDescent="0.25">
      <c r="A1214" s="40"/>
      <c r="B1214" s="40"/>
      <c r="C1214" s="40"/>
      <c r="D1214" s="40"/>
      <c r="E1214" s="40"/>
      <c r="F1214" s="178"/>
      <c r="G1214" s="40"/>
      <c r="H1214" s="40"/>
      <c r="I1214" s="40"/>
      <c r="J1214" s="40"/>
    </row>
    <row r="1215" spans="1:10" x14ac:dyDescent="0.25">
      <c r="A1215" s="40"/>
      <c r="B1215" s="40"/>
      <c r="C1215" s="40"/>
      <c r="D1215" s="40"/>
      <c r="E1215" s="40"/>
      <c r="F1215" s="178"/>
      <c r="G1215" s="40"/>
      <c r="H1215" s="40"/>
      <c r="I1215" s="40"/>
      <c r="J1215" s="40"/>
    </row>
    <row r="1216" spans="1:10" x14ac:dyDescent="0.25">
      <c r="A1216" s="40"/>
      <c r="B1216" s="40"/>
      <c r="C1216" s="40"/>
      <c r="D1216" s="40"/>
      <c r="E1216" s="40"/>
      <c r="F1216" s="178"/>
      <c r="G1216" s="40"/>
      <c r="H1216" s="40"/>
      <c r="I1216" s="40"/>
      <c r="J1216" s="40"/>
    </row>
    <row r="1217" spans="1:10" x14ac:dyDescent="0.25">
      <c r="A1217" s="40"/>
      <c r="B1217" s="40"/>
      <c r="C1217" s="40"/>
      <c r="D1217" s="40"/>
      <c r="E1217" s="40"/>
      <c r="F1217" s="178"/>
      <c r="G1217" s="40"/>
      <c r="H1217" s="40"/>
      <c r="I1217" s="40"/>
      <c r="J1217" s="40"/>
    </row>
    <row r="1218" spans="1:10" x14ac:dyDescent="0.25">
      <c r="A1218" s="40"/>
      <c r="B1218" s="40"/>
      <c r="C1218" s="40"/>
      <c r="D1218" s="40"/>
      <c r="E1218" s="40"/>
      <c r="F1218" s="178"/>
      <c r="G1218" s="40"/>
      <c r="H1218" s="40"/>
      <c r="I1218" s="40"/>
      <c r="J1218" s="40"/>
    </row>
    <row r="1219" spans="1:10" x14ac:dyDescent="0.25">
      <c r="A1219" s="40"/>
      <c r="B1219" s="40"/>
      <c r="C1219" s="40"/>
      <c r="D1219" s="40"/>
      <c r="E1219" s="40"/>
      <c r="F1219" s="178"/>
      <c r="G1219" s="40"/>
      <c r="H1219" s="40"/>
      <c r="I1219" s="40"/>
      <c r="J1219" s="40"/>
    </row>
    <row r="1220" spans="1:10" x14ac:dyDescent="0.25">
      <c r="A1220" s="40"/>
      <c r="B1220" s="40"/>
      <c r="C1220" s="40"/>
      <c r="D1220" s="40"/>
      <c r="E1220" s="40"/>
      <c r="F1220" s="178"/>
      <c r="G1220" s="40"/>
      <c r="H1220" s="40"/>
      <c r="I1220" s="40"/>
      <c r="J1220" s="40"/>
    </row>
    <row r="1221" spans="1:10" x14ac:dyDescent="0.25">
      <c r="A1221" s="40"/>
      <c r="B1221" s="40"/>
      <c r="C1221" s="40"/>
      <c r="D1221" s="40"/>
      <c r="E1221" s="40"/>
      <c r="F1221" s="178"/>
      <c r="G1221" s="40"/>
      <c r="H1221" s="40"/>
      <c r="I1221" s="40"/>
      <c r="J1221" s="40"/>
    </row>
    <row r="1222" spans="1:10" x14ac:dyDescent="0.25">
      <c r="A1222" s="40"/>
      <c r="B1222" s="40"/>
      <c r="C1222" s="40"/>
      <c r="D1222" s="40"/>
      <c r="E1222" s="40"/>
      <c r="F1222" s="178"/>
      <c r="G1222" s="40"/>
      <c r="H1222" s="40"/>
      <c r="I1222" s="40"/>
      <c r="J1222" s="40"/>
    </row>
    <row r="1223" spans="1:10" x14ac:dyDescent="0.25">
      <c r="A1223" s="40"/>
      <c r="B1223" s="40"/>
      <c r="C1223" s="40"/>
      <c r="D1223" s="40"/>
      <c r="E1223" s="40"/>
      <c r="F1223" s="178"/>
      <c r="G1223" s="40"/>
      <c r="H1223" s="40"/>
      <c r="I1223" s="40"/>
      <c r="J1223" s="40"/>
    </row>
    <row r="1224" spans="1:10" x14ac:dyDescent="0.25">
      <c r="A1224" s="40"/>
      <c r="B1224" s="40"/>
      <c r="C1224" s="40"/>
      <c r="D1224" s="40"/>
      <c r="E1224" s="40"/>
      <c r="F1224" s="178"/>
      <c r="G1224" s="40"/>
      <c r="H1224" s="40"/>
      <c r="I1224" s="40"/>
      <c r="J1224" s="40"/>
    </row>
    <row r="1225" spans="1:10" x14ac:dyDescent="0.25">
      <c r="A1225" s="40"/>
      <c r="B1225" s="40"/>
      <c r="C1225" s="40"/>
      <c r="D1225" s="40"/>
      <c r="E1225" s="40"/>
      <c r="F1225" s="178"/>
      <c r="G1225" s="40"/>
      <c r="H1225" s="40"/>
      <c r="I1225" s="40"/>
      <c r="J1225" s="40"/>
    </row>
    <row r="1226" spans="1:10" x14ac:dyDescent="0.25">
      <c r="A1226" s="40"/>
      <c r="B1226" s="40"/>
      <c r="C1226" s="40"/>
      <c r="D1226" s="40"/>
      <c r="E1226" s="40"/>
      <c r="F1226" s="178"/>
      <c r="G1226" s="40"/>
      <c r="H1226" s="40"/>
      <c r="I1226" s="40"/>
      <c r="J1226" s="40"/>
    </row>
    <row r="1227" spans="1:10" x14ac:dyDescent="0.25">
      <c r="A1227" s="40"/>
      <c r="B1227" s="40"/>
      <c r="C1227" s="40"/>
      <c r="D1227" s="40"/>
      <c r="E1227" s="40"/>
      <c r="F1227" s="178"/>
      <c r="G1227" s="40"/>
      <c r="H1227" s="40"/>
      <c r="I1227" s="40"/>
      <c r="J1227" s="40"/>
    </row>
    <row r="1228" spans="1:10" x14ac:dyDescent="0.25">
      <c r="A1228" s="40"/>
      <c r="B1228" s="40"/>
      <c r="C1228" s="40"/>
      <c r="D1228" s="40"/>
      <c r="E1228" s="40"/>
      <c r="F1228" s="178"/>
      <c r="G1228" s="40"/>
      <c r="H1228" s="40"/>
      <c r="I1228" s="40"/>
      <c r="J1228" s="40"/>
    </row>
    <row r="1229" spans="1:10" x14ac:dyDescent="0.25">
      <c r="A1229" s="40"/>
      <c r="B1229" s="40"/>
      <c r="C1229" s="40"/>
      <c r="D1229" s="40"/>
      <c r="E1229" s="40"/>
      <c r="F1229" s="178"/>
      <c r="G1229" s="40"/>
      <c r="H1229" s="40"/>
      <c r="I1229" s="40"/>
      <c r="J1229" s="40"/>
    </row>
    <row r="1230" spans="1:10" x14ac:dyDescent="0.25">
      <c r="A1230" s="40"/>
      <c r="B1230" s="40"/>
      <c r="C1230" s="40"/>
      <c r="D1230" s="40"/>
      <c r="E1230" s="40"/>
      <c r="F1230" s="178"/>
      <c r="G1230" s="40"/>
      <c r="H1230" s="40"/>
      <c r="I1230" s="40"/>
      <c r="J1230" s="40"/>
    </row>
    <row r="1231" spans="1:10" x14ac:dyDescent="0.25">
      <c r="A1231" s="40"/>
      <c r="B1231" s="40"/>
      <c r="C1231" s="40"/>
      <c r="D1231" s="40"/>
      <c r="E1231" s="40"/>
      <c r="F1231" s="178"/>
      <c r="G1231" s="40"/>
      <c r="H1231" s="40"/>
      <c r="I1231" s="40"/>
      <c r="J1231" s="40"/>
    </row>
    <row r="1232" spans="1:10" x14ac:dyDescent="0.25">
      <c r="A1232" s="40"/>
      <c r="B1232" s="40"/>
      <c r="C1232" s="40"/>
      <c r="D1232" s="40"/>
      <c r="E1232" s="40"/>
      <c r="F1232" s="178"/>
      <c r="G1232" s="40"/>
      <c r="H1232" s="40"/>
      <c r="I1232" s="40"/>
      <c r="J1232" s="40"/>
    </row>
    <row r="1233" spans="1:10" x14ac:dyDescent="0.25">
      <c r="A1233" s="40"/>
      <c r="B1233" s="40"/>
      <c r="C1233" s="40"/>
      <c r="D1233" s="40"/>
      <c r="E1233" s="40"/>
      <c r="F1233" s="178"/>
      <c r="G1233" s="40"/>
      <c r="H1233" s="40"/>
      <c r="I1233" s="40"/>
      <c r="J1233" s="40"/>
    </row>
    <row r="1234" spans="1:10" x14ac:dyDescent="0.25">
      <c r="A1234" s="40"/>
      <c r="B1234" s="40"/>
      <c r="C1234" s="40"/>
      <c r="D1234" s="40"/>
      <c r="E1234" s="40"/>
      <c r="F1234" s="178"/>
      <c r="G1234" s="40"/>
      <c r="H1234" s="40"/>
      <c r="I1234" s="40"/>
      <c r="J1234" s="40"/>
    </row>
    <row r="1235" spans="1:10" x14ac:dyDescent="0.25">
      <c r="A1235" s="40"/>
      <c r="B1235" s="40"/>
      <c r="C1235" s="40"/>
      <c r="D1235" s="40"/>
      <c r="E1235" s="40"/>
      <c r="F1235" s="178"/>
      <c r="G1235" s="40"/>
      <c r="H1235" s="40"/>
      <c r="I1235" s="40"/>
      <c r="J1235" s="40"/>
    </row>
    <row r="1236" spans="1:10" x14ac:dyDescent="0.25">
      <c r="A1236" s="40"/>
      <c r="B1236" s="40"/>
      <c r="C1236" s="40"/>
      <c r="D1236" s="40"/>
      <c r="E1236" s="40"/>
      <c r="F1236" s="178"/>
      <c r="G1236" s="40"/>
      <c r="H1236" s="40"/>
      <c r="I1236" s="40"/>
      <c r="J1236" s="40"/>
    </row>
    <row r="1237" spans="1:10" x14ac:dyDescent="0.25">
      <c r="A1237" s="40"/>
      <c r="B1237" s="40"/>
      <c r="C1237" s="40"/>
      <c r="D1237" s="40"/>
      <c r="E1237" s="40"/>
      <c r="F1237" s="178"/>
      <c r="G1237" s="40"/>
      <c r="H1237" s="40"/>
      <c r="I1237" s="40"/>
      <c r="J1237" s="40"/>
    </row>
    <row r="1238" spans="1:10" x14ac:dyDescent="0.25">
      <c r="A1238" s="40"/>
      <c r="B1238" s="40"/>
      <c r="C1238" s="40"/>
      <c r="D1238" s="40"/>
      <c r="E1238" s="40"/>
      <c r="F1238" s="178"/>
      <c r="G1238" s="40"/>
      <c r="H1238" s="40"/>
      <c r="I1238" s="40"/>
      <c r="J1238" s="40"/>
    </row>
    <row r="1239" spans="1:10" x14ac:dyDescent="0.25">
      <c r="A1239" s="40"/>
      <c r="B1239" s="40"/>
      <c r="C1239" s="40"/>
      <c r="D1239" s="40"/>
      <c r="E1239" s="40"/>
      <c r="F1239" s="178"/>
      <c r="G1239" s="40"/>
      <c r="H1239" s="40"/>
      <c r="I1239" s="40"/>
      <c r="J1239" s="40"/>
    </row>
    <row r="1240" spans="1:10" x14ac:dyDescent="0.25">
      <c r="A1240" s="40"/>
      <c r="B1240" s="40"/>
      <c r="C1240" s="40"/>
      <c r="D1240" s="40"/>
      <c r="E1240" s="40"/>
      <c r="F1240" s="178"/>
      <c r="G1240" s="40"/>
      <c r="H1240" s="40"/>
      <c r="I1240" s="40"/>
      <c r="J1240" s="40"/>
    </row>
    <row r="1241" spans="1:10" x14ac:dyDescent="0.25">
      <c r="A1241" s="40"/>
      <c r="B1241" s="40"/>
      <c r="C1241" s="40"/>
      <c r="D1241" s="40"/>
      <c r="E1241" s="40"/>
      <c r="F1241" s="178"/>
      <c r="G1241" s="40"/>
      <c r="H1241" s="40"/>
      <c r="I1241" s="40"/>
      <c r="J1241" s="40"/>
    </row>
    <row r="1242" spans="1:10" x14ac:dyDescent="0.25">
      <c r="A1242" s="40"/>
      <c r="B1242" s="40"/>
      <c r="C1242" s="40"/>
      <c r="D1242" s="40"/>
      <c r="E1242" s="40"/>
      <c r="F1242" s="178"/>
      <c r="G1242" s="40"/>
      <c r="H1242" s="40"/>
      <c r="I1242" s="40"/>
      <c r="J1242" s="40"/>
    </row>
    <row r="1243" spans="1:10" x14ac:dyDescent="0.25">
      <c r="A1243" s="40"/>
      <c r="B1243" s="40"/>
      <c r="C1243" s="40"/>
      <c r="D1243" s="40"/>
      <c r="E1243" s="40"/>
      <c r="F1243" s="178"/>
      <c r="G1243" s="40"/>
      <c r="H1243" s="40"/>
      <c r="I1243" s="40"/>
      <c r="J1243" s="40"/>
    </row>
    <row r="1244" spans="1:10" x14ac:dyDescent="0.25">
      <c r="A1244" s="40"/>
      <c r="B1244" s="40"/>
      <c r="C1244" s="40"/>
      <c r="D1244" s="40"/>
      <c r="E1244" s="40"/>
      <c r="F1244" s="178"/>
      <c r="G1244" s="40"/>
      <c r="H1244" s="40"/>
      <c r="I1244" s="40"/>
      <c r="J1244" s="40"/>
    </row>
    <row r="1245" spans="1:10" x14ac:dyDescent="0.25">
      <c r="A1245" s="40"/>
      <c r="B1245" s="40"/>
      <c r="C1245" s="40"/>
      <c r="D1245" s="40"/>
      <c r="E1245" s="40"/>
      <c r="F1245" s="178"/>
      <c r="G1245" s="40"/>
      <c r="H1245" s="40"/>
      <c r="I1245" s="40"/>
      <c r="J1245" s="40"/>
    </row>
    <row r="1246" spans="1:10" x14ac:dyDescent="0.25">
      <c r="A1246" s="40"/>
      <c r="B1246" s="40"/>
      <c r="C1246" s="40"/>
      <c r="D1246" s="40"/>
      <c r="E1246" s="40"/>
      <c r="F1246" s="178"/>
      <c r="G1246" s="40"/>
      <c r="H1246" s="40"/>
      <c r="I1246" s="40"/>
      <c r="J1246" s="40"/>
    </row>
    <row r="1247" spans="1:10" x14ac:dyDescent="0.25">
      <c r="A1247" s="40"/>
      <c r="B1247" s="40"/>
      <c r="C1247" s="40"/>
      <c r="D1247" s="40"/>
      <c r="E1247" s="40"/>
      <c r="F1247" s="178"/>
      <c r="G1247" s="40"/>
      <c r="H1247" s="40"/>
      <c r="I1247" s="40"/>
      <c r="J1247" s="40"/>
    </row>
    <row r="1248" spans="1:10" x14ac:dyDescent="0.25">
      <c r="A1248" s="40"/>
      <c r="B1248" s="40"/>
      <c r="C1248" s="40"/>
      <c r="D1248" s="40"/>
      <c r="E1248" s="40"/>
      <c r="F1248" s="178"/>
      <c r="G1248" s="40"/>
      <c r="H1248" s="40"/>
      <c r="I1248" s="40"/>
      <c r="J1248" s="40"/>
    </row>
    <row r="1249" spans="1:10" x14ac:dyDescent="0.25">
      <c r="A1249" s="40"/>
      <c r="B1249" s="40"/>
      <c r="C1249" s="40"/>
      <c r="D1249" s="40"/>
      <c r="E1249" s="40"/>
      <c r="F1249" s="178"/>
      <c r="G1249" s="40"/>
      <c r="H1249" s="40"/>
      <c r="I1249" s="40"/>
      <c r="J1249" s="40"/>
    </row>
    <row r="1250" spans="1:10" x14ac:dyDescent="0.25">
      <c r="A1250" s="40"/>
      <c r="B1250" s="40"/>
      <c r="C1250" s="40"/>
      <c r="D1250" s="40"/>
      <c r="E1250" s="40"/>
      <c r="F1250" s="178"/>
      <c r="G1250" s="40"/>
      <c r="H1250" s="40"/>
      <c r="I1250" s="40"/>
      <c r="J1250" s="40"/>
    </row>
    <row r="1251" spans="1:10" x14ac:dyDescent="0.25">
      <c r="A1251" s="40"/>
      <c r="B1251" s="40"/>
      <c r="C1251" s="40"/>
      <c r="D1251" s="40"/>
      <c r="E1251" s="40"/>
      <c r="F1251" s="178"/>
      <c r="G1251" s="40"/>
      <c r="H1251" s="40"/>
      <c r="I1251" s="40"/>
      <c r="J1251" s="40"/>
    </row>
    <row r="1252" spans="1:10" x14ac:dyDescent="0.25">
      <c r="A1252" s="40"/>
      <c r="B1252" s="40"/>
      <c r="C1252" s="40"/>
      <c r="D1252" s="40"/>
      <c r="E1252" s="40"/>
      <c r="F1252" s="178"/>
      <c r="G1252" s="40"/>
      <c r="H1252" s="40"/>
      <c r="I1252" s="40"/>
      <c r="J1252" s="40"/>
    </row>
    <row r="1253" spans="1:10" x14ac:dyDescent="0.25">
      <c r="A1253" s="40"/>
      <c r="B1253" s="40"/>
      <c r="C1253" s="40"/>
      <c r="D1253" s="40"/>
      <c r="E1253" s="40"/>
      <c r="F1253" s="178"/>
      <c r="G1253" s="40"/>
      <c r="H1253" s="40"/>
      <c r="I1253" s="40"/>
      <c r="J1253" s="40"/>
    </row>
    <row r="1254" spans="1:10" x14ac:dyDescent="0.25">
      <c r="A1254" s="40"/>
      <c r="B1254" s="40"/>
      <c r="C1254" s="40"/>
      <c r="D1254" s="40"/>
      <c r="E1254" s="40"/>
      <c r="F1254" s="178"/>
      <c r="G1254" s="40"/>
      <c r="H1254" s="40"/>
      <c r="I1254" s="40"/>
      <c r="J1254" s="40"/>
    </row>
    <row r="1255" spans="1:10" x14ac:dyDescent="0.25">
      <c r="A1255" s="40"/>
      <c r="B1255" s="40"/>
      <c r="C1255" s="40"/>
      <c r="D1255" s="40"/>
      <c r="E1255" s="40"/>
      <c r="F1255" s="178"/>
      <c r="G1255" s="40"/>
      <c r="H1255" s="40"/>
      <c r="I1255" s="40"/>
      <c r="J1255" s="40"/>
    </row>
    <row r="1256" spans="1:10" x14ac:dyDescent="0.25">
      <c r="A1256" s="40"/>
      <c r="B1256" s="40"/>
      <c r="C1256" s="40"/>
      <c r="D1256" s="40"/>
      <c r="E1256" s="40"/>
      <c r="F1256" s="178"/>
      <c r="G1256" s="40"/>
      <c r="H1256" s="40"/>
      <c r="I1256" s="40"/>
      <c r="J1256" s="40"/>
    </row>
    <row r="1257" spans="1:10" x14ac:dyDescent="0.25">
      <c r="A1257" s="40"/>
      <c r="B1257" s="40"/>
      <c r="C1257" s="40"/>
      <c r="D1257" s="40"/>
      <c r="E1257" s="40"/>
      <c r="F1257" s="178"/>
      <c r="G1257" s="40"/>
      <c r="H1257" s="40"/>
      <c r="I1257" s="40"/>
      <c r="J1257" s="40"/>
    </row>
    <row r="1258" spans="1:10" x14ac:dyDescent="0.25">
      <c r="A1258" s="40"/>
      <c r="B1258" s="40"/>
      <c r="C1258" s="40"/>
      <c r="D1258" s="40"/>
      <c r="E1258" s="40"/>
      <c r="F1258" s="178"/>
      <c r="G1258" s="40"/>
      <c r="H1258" s="40"/>
      <c r="I1258" s="40"/>
      <c r="J1258" s="40"/>
    </row>
    <row r="1259" spans="1:10" x14ac:dyDescent="0.25">
      <c r="A1259" s="40"/>
      <c r="B1259" s="40"/>
      <c r="C1259" s="40"/>
      <c r="D1259" s="40"/>
      <c r="E1259" s="40"/>
      <c r="F1259" s="178"/>
      <c r="G1259" s="40"/>
      <c r="H1259" s="40"/>
      <c r="I1259" s="40"/>
      <c r="J1259" s="40"/>
    </row>
    <row r="1260" spans="1:10" x14ac:dyDescent="0.25">
      <c r="A1260" s="40"/>
      <c r="B1260" s="40"/>
      <c r="C1260" s="40"/>
      <c r="D1260" s="40"/>
      <c r="E1260" s="40"/>
      <c r="F1260" s="178"/>
      <c r="G1260" s="40"/>
      <c r="H1260" s="40"/>
      <c r="I1260" s="40"/>
      <c r="J1260" s="40"/>
    </row>
    <row r="1261" spans="1:10" x14ac:dyDescent="0.25">
      <c r="A1261" s="40"/>
      <c r="B1261" s="40"/>
      <c r="C1261" s="40"/>
      <c r="D1261" s="40"/>
      <c r="E1261" s="40"/>
      <c r="F1261" s="178"/>
      <c r="G1261" s="40"/>
      <c r="H1261" s="40"/>
      <c r="I1261" s="40"/>
      <c r="J1261" s="40"/>
    </row>
    <row r="1262" spans="1:10" x14ac:dyDescent="0.25">
      <c r="A1262" s="40"/>
      <c r="B1262" s="40"/>
      <c r="C1262" s="40"/>
      <c r="D1262" s="40"/>
      <c r="E1262" s="40"/>
      <c r="F1262" s="178"/>
      <c r="G1262" s="40"/>
      <c r="H1262" s="40"/>
      <c r="I1262" s="40"/>
      <c r="J1262" s="40"/>
    </row>
    <row r="1263" spans="1:10" x14ac:dyDescent="0.25">
      <c r="A1263" s="40"/>
      <c r="B1263" s="40"/>
      <c r="C1263" s="40"/>
      <c r="D1263" s="40"/>
      <c r="E1263" s="40"/>
      <c r="F1263" s="178"/>
      <c r="G1263" s="40"/>
      <c r="H1263" s="40"/>
      <c r="I1263" s="40"/>
      <c r="J1263" s="40"/>
    </row>
    <row r="1264" spans="1:10" x14ac:dyDescent="0.25">
      <c r="A1264" s="40"/>
      <c r="B1264" s="40"/>
      <c r="C1264" s="40"/>
      <c r="D1264" s="40"/>
      <c r="E1264" s="40"/>
      <c r="F1264" s="178"/>
      <c r="G1264" s="40"/>
      <c r="H1264" s="40"/>
      <c r="I1264" s="40"/>
      <c r="J1264" s="40"/>
    </row>
    <row r="1265" spans="1:10" x14ac:dyDescent="0.25">
      <c r="A1265" s="40"/>
      <c r="B1265" s="40"/>
      <c r="C1265" s="40"/>
      <c r="D1265" s="40"/>
      <c r="E1265" s="40"/>
      <c r="F1265" s="178"/>
      <c r="G1265" s="40"/>
      <c r="H1265" s="40"/>
      <c r="I1265" s="40"/>
      <c r="J1265" s="40"/>
    </row>
    <row r="1266" spans="1:10" x14ac:dyDescent="0.25">
      <c r="A1266" s="40"/>
      <c r="B1266" s="40"/>
      <c r="C1266" s="40"/>
      <c r="D1266" s="40"/>
      <c r="E1266" s="40"/>
      <c r="F1266" s="178"/>
      <c r="G1266" s="40"/>
      <c r="H1266" s="40"/>
      <c r="I1266" s="40"/>
      <c r="J1266" s="40"/>
    </row>
    <row r="1267" spans="1:10" x14ac:dyDescent="0.25">
      <c r="A1267" s="40"/>
      <c r="B1267" s="40"/>
      <c r="C1267" s="40"/>
      <c r="D1267" s="40"/>
      <c r="E1267" s="40"/>
      <c r="F1267" s="178"/>
      <c r="G1267" s="40"/>
      <c r="H1267" s="40"/>
      <c r="I1267" s="40"/>
      <c r="J1267" s="40"/>
    </row>
    <row r="1268" spans="1:10" x14ac:dyDescent="0.25">
      <c r="A1268" s="40"/>
      <c r="B1268" s="40"/>
      <c r="C1268" s="40"/>
      <c r="D1268" s="40"/>
      <c r="E1268" s="40"/>
      <c r="F1268" s="178"/>
      <c r="G1268" s="40"/>
      <c r="H1268" s="40"/>
      <c r="I1268" s="40"/>
      <c r="J1268" s="40"/>
    </row>
    <row r="1269" spans="1:10" x14ac:dyDescent="0.25">
      <c r="A1269" s="40"/>
      <c r="B1269" s="40"/>
      <c r="C1269" s="40"/>
      <c r="D1269" s="40"/>
      <c r="E1269" s="40"/>
      <c r="F1269" s="178"/>
      <c r="G1269" s="40"/>
      <c r="H1269" s="40"/>
      <c r="I1269" s="40"/>
      <c r="J1269" s="40"/>
    </row>
    <row r="1270" spans="1:10" x14ac:dyDescent="0.25">
      <c r="A1270" s="40"/>
      <c r="B1270" s="40"/>
      <c r="C1270" s="40"/>
      <c r="D1270" s="40"/>
      <c r="E1270" s="40"/>
      <c r="F1270" s="178"/>
      <c r="G1270" s="40"/>
      <c r="H1270" s="40"/>
      <c r="I1270" s="40"/>
      <c r="J1270" s="40"/>
    </row>
    <row r="1271" spans="1:10" x14ac:dyDescent="0.25">
      <c r="A1271" s="40"/>
      <c r="B1271" s="40"/>
      <c r="C1271" s="40"/>
      <c r="D1271" s="40"/>
      <c r="E1271" s="40"/>
      <c r="F1271" s="178"/>
      <c r="G1271" s="40"/>
      <c r="H1271" s="40"/>
      <c r="I1271" s="40"/>
      <c r="J1271" s="40"/>
    </row>
    <row r="1272" spans="1:10" x14ac:dyDescent="0.25">
      <c r="A1272" s="40"/>
      <c r="B1272" s="40"/>
      <c r="C1272" s="40"/>
      <c r="D1272" s="40"/>
      <c r="E1272" s="40"/>
      <c r="F1272" s="178"/>
      <c r="G1272" s="40"/>
      <c r="H1272" s="40"/>
      <c r="I1272" s="40"/>
      <c r="J1272" s="40"/>
    </row>
    <row r="1273" spans="1:10" x14ac:dyDescent="0.25">
      <c r="A1273" s="40"/>
      <c r="B1273" s="40"/>
      <c r="C1273" s="40"/>
      <c r="D1273" s="40"/>
      <c r="E1273" s="40"/>
      <c r="F1273" s="178"/>
      <c r="G1273" s="40"/>
      <c r="H1273" s="40"/>
      <c r="I1273" s="40"/>
      <c r="J1273" s="40"/>
    </row>
    <row r="1274" spans="1:10" x14ac:dyDescent="0.25">
      <c r="A1274" s="40"/>
      <c r="B1274" s="40"/>
      <c r="C1274" s="40"/>
      <c r="D1274" s="40"/>
      <c r="E1274" s="40"/>
      <c r="F1274" s="178"/>
      <c r="G1274" s="40"/>
      <c r="H1274" s="40"/>
      <c r="I1274" s="40"/>
      <c r="J1274" s="40"/>
    </row>
    <row r="1275" spans="1:10" x14ac:dyDescent="0.25">
      <c r="A1275" s="40"/>
      <c r="B1275" s="40"/>
      <c r="C1275" s="40"/>
      <c r="D1275" s="40"/>
      <c r="E1275" s="40"/>
      <c r="F1275" s="178"/>
      <c r="G1275" s="40"/>
      <c r="H1275" s="40"/>
      <c r="I1275" s="40"/>
      <c r="J1275" s="40"/>
    </row>
    <row r="1276" spans="1:10" x14ac:dyDescent="0.25">
      <c r="A1276" s="40"/>
      <c r="B1276" s="40"/>
      <c r="C1276" s="40"/>
      <c r="D1276" s="40"/>
      <c r="E1276" s="40"/>
      <c r="F1276" s="178"/>
      <c r="G1276" s="40"/>
      <c r="H1276" s="40"/>
      <c r="I1276" s="40"/>
      <c r="J1276" s="40"/>
    </row>
    <row r="1277" spans="1:10" x14ac:dyDescent="0.25">
      <c r="A1277" s="40"/>
      <c r="B1277" s="40"/>
      <c r="C1277" s="40"/>
      <c r="D1277" s="40"/>
      <c r="E1277" s="40"/>
      <c r="F1277" s="178"/>
      <c r="G1277" s="40"/>
      <c r="H1277" s="40"/>
      <c r="I1277" s="40"/>
      <c r="J1277" s="40"/>
    </row>
    <row r="1278" spans="1:10" x14ac:dyDescent="0.25">
      <c r="A1278" s="40"/>
      <c r="B1278" s="40"/>
      <c r="C1278" s="40"/>
      <c r="D1278" s="40"/>
      <c r="E1278" s="40"/>
      <c r="F1278" s="178"/>
      <c r="G1278" s="40"/>
      <c r="H1278" s="40"/>
      <c r="I1278" s="40"/>
      <c r="J1278" s="40"/>
    </row>
    <row r="1279" spans="1:10" x14ac:dyDescent="0.25">
      <c r="A1279" s="40"/>
      <c r="B1279" s="40"/>
      <c r="C1279" s="40"/>
      <c r="D1279" s="40"/>
      <c r="E1279" s="40"/>
      <c r="F1279" s="178"/>
      <c r="G1279" s="40"/>
      <c r="H1279" s="40"/>
      <c r="I1279" s="40"/>
      <c r="J1279" s="40"/>
    </row>
    <row r="1280" spans="1:10" x14ac:dyDescent="0.25">
      <c r="A1280" s="40"/>
      <c r="B1280" s="40"/>
      <c r="C1280" s="40"/>
      <c r="D1280" s="40"/>
      <c r="E1280" s="40"/>
      <c r="F1280" s="178"/>
      <c r="G1280" s="40"/>
      <c r="H1280" s="40"/>
      <c r="I1280" s="40"/>
      <c r="J1280" s="40"/>
    </row>
    <row r="1281" spans="1:10" x14ac:dyDescent="0.25">
      <c r="A1281" s="40"/>
      <c r="B1281" s="40"/>
      <c r="C1281" s="40"/>
      <c r="D1281" s="40"/>
      <c r="E1281" s="40"/>
      <c r="F1281" s="178"/>
      <c r="G1281" s="40"/>
      <c r="H1281" s="40"/>
      <c r="I1281" s="40"/>
      <c r="J1281" s="40"/>
    </row>
    <row r="1282" spans="1:10" x14ac:dyDescent="0.25">
      <c r="A1282" s="40"/>
      <c r="B1282" s="40"/>
      <c r="C1282" s="40"/>
      <c r="D1282" s="40"/>
      <c r="E1282" s="40"/>
      <c r="F1282" s="178"/>
      <c r="G1282" s="40"/>
      <c r="H1282" s="40"/>
      <c r="I1282" s="40"/>
      <c r="J1282" s="40"/>
    </row>
    <row r="1283" spans="1:10" x14ac:dyDescent="0.25">
      <c r="A1283" s="40"/>
      <c r="B1283" s="40"/>
      <c r="C1283" s="40"/>
      <c r="D1283" s="40"/>
      <c r="E1283" s="40"/>
      <c r="F1283" s="178"/>
      <c r="G1283" s="40"/>
      <c r="H1283" s="40"/>
      <c r="I1283" s="40"/>
      <c r="J1283" s="40"/>
    </row>
    <row r="1284" spans="1:10" x14ac:dyDescent="0.25">
      <c r="A1284" s="40"/>
      <c r="B1284" s="40"/>
      <c r="C1284" s="40"/>
      <c r="D1284" s="40"/>
      <c r="E1284" s="40"/>
      <c r="F1284" s="178"/>
      <c r="G1284" s="40"/>
      <c r="H1284" s="40"/>
      <c r="I1284" s="40"/>
      <c r="J1284" s="40"/>
    </row>
    <row r="1285" spans="1:10" x14ac:dyDescent="0.25">
      <c r="A1285" s="40"/>
      <c r="B1285" s="40"/>
      <c r="C1285" s="40"/>
      <c r="D1285" s="40"/>
      <c r="E1285" s="40"/>
      <c r="F1285" s="178"/>
      <c r="G1285" s="40"/>
      <c r="H1285" s="40"/>
      <c r="I1285" s="40"/>
      <c r="J1285" s="40"/>
    </row>
    <row r="1286" spans="1:10" x14ac:dyDescent="0.25">
      <c r="A1286" s="40"/>
      <c r="B1286" s="40"/>
      <c r="C1286" s="40"/>
      <c r="D1286" s="40"/>
      <c r="E1286" s="40"/>
      <c r="F1286" s="178"/>
      <c r="G1286" s="40"/>
      <c r="H1286" s="40"/>
      <c r="I1286" s="40"/>
      <c r="J1286" s="40"/>
    </row>
    <row r="1287" spans="1:10" x14ac:dyDescent="0.25">
      <c r="A1287" s="40"/>
      <c r="B1287" s="40"/>
      <c r="C1287" s="40"/>
      <c r="D1287" s="40"/>
      <c r="E1287" s="40"/>
      <c r="F1287" s="178"/>
      <c r="G1287" s="40"/>
      <c r="H1287" s="40"/>
      <c r="I1287" s="40"/>
      <c r="J1287" s="40"/>
    </row>
    <row r="1288" spans="1:10" x14ac:dyDescent="0.25">
      <c r="A1288" s="40"/>
      <c r="B1288" s="40"/>
      <c r="C1288" s="40"/>
      <c r="D1288" s="40"/>
      <c r="E1288" s="40"/>
      <c r="F1288" s="178"/>
      <c r="G1288" s="40"/>
      <c r="H1288" s="40"/>
      <c r="I1288" s="40"/>
      <c r="J1288" s="40"/>
    </row>
    <row r="1289" spans="1:10" x14ac:dyDescent="0.25">
      <c r="A1289" s="40"/>
      <c r="B1289" s="40"/>
      <c r="C1289" s="40"/>
      <c r="D1289" s="40"/>
      <c r="E1289" s="40"/>
      <c r="F1289" s="178"/>
      <c r="G1289" s="40"/>
      <c r="H1289" s="40"/>
      <c r="I1289" s="40"/>
      <c r="J1289" s="40"/>
    </row>
    <row r="1290" spans="1:10" x14ac:dyDescent="0.25">
      <c r="A1290" s="40"/>
      <c r="B1290" s="40"/>
      <c r="C1290" s="40"/>
      <c r="D1290" s="40"/>
      <c r="E1290" s="40"/>
      <c r="F1290" s="178"/>
      <c r="G1290" s="40"/>
      <c r="H1290" s="40"/>
      <c r="I1290" s="40"/>
      <c r="J1290" s="40"/>
    </row>
    <row r="1291" spans="1:10" x14ac:dyDescent="0.25">
      <c r="A1291" s="40"/>
      <c r="B1291" s="40"/>
      <c r="C1291" s="40"/>
      <c r="D1291" s="40"/>
      <c r="E1291" s="40"/>
      <c r="F1291" s="178"/>
      <c r="G1291" s="40"/>
      <c r="H1291" s="40"/>
      <c r="I1291" s="40"/>
      <c r="J1291" s="40"/>
    </row>
    <row r="1292" spans="1:10" x14ac:dyDescent="0.25">
      <c r="A1292" s="40"/>
      <c r="B1292" s="40"/>
      <c r="C1292" s="40"/>
      <c r="D1292" s="40"/>
      <c r="E1292" s="40"/>
      <c r="F1292" s="178"/>
      <c r="G1292" s="40"/>
      <c r="H1292" s="40"/>
      <c r="I1292" s="40"/>
      <c r="J1292" s="40"/>
    </row>
    <row r="1293" spans="1:10" x14ac:dyDescent="0.25">
      <c r="A1293" s="40"/>
      <c r="B1293" s="40"/>
      <c r="C1293" s="40"/>
      <c r="D1293" s="40"/>
      <c r="E1293" s="40"/>
      <c r="F1293" s="178"/>
      <c r="G1293" s="40"/>
      <c r="H1293" s="40"/>
      <c r="I1293" s="40"/>
      <c r="J1293" s="40"/>
    </row>
    <row r="1294" spans="1:10" x14ac:dyDescent="0.25">
      <c r="A1294" s="40"/>
      <c r="B1294" s="40"/>
      <c r="C1294" s="40"/>
      <c r="D1294" s="40"/>
      <c r="E1294" s="40"/>
      <c r="F1294" s="178"/>
      <c r="G1294" s="40"/>
      <c r="H1294" s="40"/>
      <c r="I1294" s="40"/>
      <c r="J1294" s="40"/>
    </row>
    <row r="1295" spans="1:10" x14ac:dyDescent="0.25">
      <c r="A1295" s="40"/>
      <c r="B1295" s="40"/>
      <c r="C1295" s="40"/>
      <c r="D1295" s="40"/>
      <c r="E1295" s="40"/>
      <c r="F1295" s="178"/>
      <c r="G1295" s="40"/>
      <c r="H1295" s="40"/>
      <c r="I1295" s="40"/>
      <c r="J1295" s="40"/>
    </row>
    <row r="1296" spans="1:10" x14ac:dyDescent="0.25">
      <c r="A1296" s="40"/>
      <c r="B1296" s="40"/>
      <c r="C1296" s="40"/>
      <c r="D1296" s="40"/>
      <c r="E1296" s="40"/>
      <c r="F1296" s="178"/>
      <c r="G1296" s="40"/>
      <c r="H1296" s="40"/>
      <c r="I1296" s="40"/>
      <c r="J1296" s="40"/>
    </row>
    <row r="1297" spans="1:10" x14ac:dyDescent="0.25">
      <c r="A1297" s="40"/>
      <c r="B1297" s="40"/>
      <c r="C1297" s="40"/>
      <c r="D1297" s="40"/>
      <c r="E1297" s="40"/>
      <c r="F1297" s="178"/>
      <c r="G1297" s="40"/>
      <c r="H1297" s="40"/>
      <c r="I1297" s="40"/>
      <c r="J1297" s="40"/>
    </row>
    <row r="1298" spans="1:10" x14ac:dyDescent="0.25">
      <c r="A1298" s="40"/>
      <c r="B1298" s="40"/>
      <c r="C1298" s="40"/>
      <c r="D1298" s="40"/>
      <c r="E1298" s="40"/>
      <c r="F1298" s="178"/>
      <c r="G1298" s="40"/>
      <c r="H1298" s="40"/>
      <c r="I1298" s="40"/>
      <c r="J1298" s="40"/>
    </row>
    <row r="1299" spans="1:10" x14ac:dyDescent="0.25">
      <c r="A1299" s="40"/>
      <c r="B1299" s="40"/>
      <c r="C1299" s="40"/>
      <c r="D1299" s="40"/>
      <c r="E1299" s="40"/>
      <c r="F1299" s="178"/>
      <c r="G1299" s="40"/>
      <c r="H1299" s="40"/>
      <c r="I1299" s="40"/>
      <c r="J1299" s="40"/>
    </row>
    <row r="1300" spans="1:10" x14ac:dyDescent="0.25">
      <c r="A1300" s="40"/>
      <c r="B1300" s="40"/>
      <c r="C1300" s="40"/>
      <c r="D1300" s="40"/>
      <c r="E1300" s="40"/>
      <c r="F1300" s="178"/>
      <c r="G1300" s="40"/>
      <c r="H1300" s="40"/>
      <c r="I1300" s="40"/>
      <c r="J1300" s="40"/>
    </row>
    <row r="1301" spans="1:10" x14ac:dyDescent="0.25">
      <c r="A1301" s="40"/>
      <c r="B1301" s="40"/>
      <c r="C1301" s="40"/>
      <c r="D1301" s="40"/>
      <c r="E1301" s="40"/>
      <c r="F1301" s="178"/>
      <c r="G1301" s="40"/>
      <c r="H1301" s="40"/>
      <c r="I1301" s="40"/>
      <c r="J1301" s="40"/>
    </row>
    <row r="1302" spans="1:10" x14ac:dyDescent="0.25">
      <c r="A1302" s="40"/>
      <c r="B1302" s="40"/>
      <c r="C1302" s="40"/>
      <c r="D1302" s="40"/>
      <c r="E1302" s="40"/>
      <c r="F1302" s="178"/>
      <c r="G1302" s="40"/>
      <c r="H1302" s="40"/>
      <c r="I1302" s="40"/>
      <c r="J1302" s="40"/>
    </row>
    <row r="1303" spans="1:10" x14ac:dyDescent="0.25">
      <c r="A1303" s="40"/>
      <c r="B1303" s="40"/>
      <c r="C1303" s="40"/>
      <c r="D1303" s="40"/>
      <c r="E1303" s="40"/>
      <c r="F1303" s="178"/>
      <c r="G1303" s="40"/>
      <c r="H1303" s="40"/>
      <c r="I1303" s="40"/>
      <c r="J1303" s="40"/>
    </row>
    <row r="1304" spans="1:10" x14ac:dyDescent="0.25">
      <c r="A1304" s="40"/>
      <c r="B1304" s="40"/>
      <c r="C1304" s="40"/>
      <c r="D1304" s="40"/>
      <c r="E1304" s="40"/>
      <c r="F1304" s="178"/>
      <c r="G1304" s="40"/>
      <c r="H1304" s="40"/>
      <c r="I1304" s="40"/>
      <c r="J1304" s="40"/>
    </row>
    <row r="1305" spans="1:10" x14ac:dyDescent="0.25">
      <c r="A1305" s="40"/>
      <c r="B1305" s="40"/>
      <c r="C1305" s="40"/>
      <c r="D1305" s="40"/>
      <c r="E1305" s="40"/>
      <c r="F1305" s="178"/>
      <c r="G1305" s="40"/>
      <c r="H1305" s="40"/>
      <c r="I1305" s="40"/>
      <c r="J1305" s="40"/>
    </row>
    <row r="1306" spans="1:10" x14ac:dyDescent="0.25">
      <c r="A1306" s="40"/>
      <c r="B1306" s="40"/>
      <c r="C1306" s="40"/>
      <c r="D1306" s="40"/>
      <c r="E1306" s="40"/>
      <c r="F1306" s="178"/>
      <c r="G1306" s="40"/>
      <c r="H1306" s="40"/>
      <c r="I1306" s="40"/>
      <c r="J1306" s="40"/>
    </row>
    <row r="1307" spans="1:10" x14ac:dyDescent="0.25">
      <c r="A1307" s="40"/>
      <c r="B1307" s="40"/>
      <c r="C1307" s="40"/>
      <c r="D1307" s="40"/>
      <c r="E1307" s="40"/>
      <c r="F1307" s="178"/>
      <c r="G1307" s="40"/>
      <c r="H1307" s="40"/>
      <c r="I1307" s="40"/>
      <c r="J1307" s="40"/>
    </row>
    <row r="1308" spans="1:10" x14ac:dyDescent="0.25">
      <c r="A1308" s="40"/>
      <c r="B1308" s="40"/>
      <c r="C1308" s="40"/>
      <c r="D1308" s="40"/>
      <c r="E1308" s="40"/>
      <c r="F1308" s="178"/>
      <c r="G1308" s="40"/>
      <c r="H1308" s="40"/>
      <c r="I1308" s="40"/>
      <c r="J1308" s="40"/>
    </row>
    <row r="1309" spans="1:10" x14ac:dyDescent="0.25">
      <c r="A1309" s="40"/>
      <c r="B1309" s="40"/>
      <c r="C1309" s="40"/>
      <c r="D1309" s="40"/>
      <c r="E1309" s="40"/>
      <c r="F1309" s="178"/>
      <c r="G1309" s="40"/>
      <c r="H1309" s="40"/>
      <c r="I1309" s="40"/>
      <c r="J1309" s="40"/>
    </row>
    <row r="1310" spans="1:10" x14ac:dyDescent="0.25">
      <c r="A1310" s="40"/>
      <c r="B1310" s="40"/>
      <c r="C1310" s="40"/>
      <c r="D1310" s="40"/>
      <c r="E1310" s="40"/>
      <c r="F1310" s="178"/>
      <c r="G1310" s="40"/>
      <c r="H1310" s="40"/>
      <c r="I1310" s="40"/>
      <c r="J1310" s="40"/>
    </row>
    <row r="1311" spans="1:10" x14ac:dyDescent="0.25">
      <c r="A1311" s="40"/>
      <c r="B1311" s="40"/>
      <c r="C1311" s="40"/>
      <c r="D1311" s="40"/>
      <c r="E1311" s="40"/>
      <c r="F1311" s="178"/>
      <c r="G1311" s="40"/>
      <c r="H1311" s="40"/>
      <c r="I1311" s="40"/>
      <c r="J1311" s="40"/>
    </row>
    <row r="1312" spans="1:10" x14ac:dyDescent="0.25">
      <c r="A1312" s="40"/>
      <c r="B1312" s="40"/>
      <c r="C1312" s="40"/>
      <c r="D1312" s="40"/>
      <c r="E1312" s="40"/>
      <c r="F1312" s="178"/>
      <c r="G1312" s="40"/>
      <c r="H1312" s="40"/>
      <c r="I1312" s="40"/>
      <c r="J1312" s="40"/>
    </row>
    <row r="1313" spans="1:10" x14ac:dyDescent="0.25">
      <c r="A1313" s="40"/>
      <c r="B1313" s="40"/>
      <c r="C1313" s="40"/>
      <c r="D1313" s="40"/>
      <c r="E1313" s="40"/>
      <c r="F1313" s="178"/>
      <c r="G1313" s="40"/>
      <c r="H1313" s="40"/>
      <c r="I1313" s="40"/>
      <c r="J1313" s="40"/>
    </row>
    <row r="1314" spans="1:10" x14ac:dyDescent="0.25">
      <c r="A1314" s="40"/>
      <c r="B1314" s="40"/>
      <c r="C1314" s="40"/>
      <c r="D1314" s="40"/>
      <c r="E1314" s="40"/>
      <c r="F1314" s="178"/>
      <c r="G1314" s="40"/>
      <c r="H1314" s="40"/>
      <c r="I1314" s="40"/>
      <c r="J1314" s="40"/>
    </row>
    <row r="1315" spans="1:10" x14ac:dyDescent="0.25">
      <c r="A1315" s="40"/>
      <c r="B1315" s="40"/>
      <c r="C1315" s="40"/>
      <c r="D1315" s="40"/>
      <c r="E1315" s="40"/>
      <c r="F1315" s="178"/>
      <c r="G1315" s="40"/>
      <c r="H1315" s="40"/>
      <c r="I1315" s="40"/>
      <c r="J1315" s="40"/>
    </row>
    <row r="1316" spans="1:10" x14ac:dyDescent="0.25">
      <c r="A1316" s="40"/>
      <c r="B1316" s="40"/>
      <c r="C1316" s="40"/>
      <c r="D1316" s="40"/>
      <c r="E1316" s="40"/>
      <c r="F1316" s="178"/>
      <c r="G1316" s="40"/>
      <c r="H1316" s="40"/>
      <c r="I1316" s="40"/>
      <c r="J1316" s="40"/>
    </row>
    <row r="1317" spans="1:10" x14ac:dyDescent="0.25">
      <c r="A1317" s="40"/>
      <c r="B1317" s="40"/>
      <c r="C1317" s="40"/>
      <c r="D1317" s="40"/>
      <c r="E1317" s="40"/>
      <c r="F1317" s="178"/>
      <c r="G1317" s="40"/>
      <c r="H1317" s="40"/>
      <c r="I1317" s="40"/>
      <c r="J1317" s="40"/>
    </row>
    <row r="1318" spans="1:10" x14ac:dyDescent="0.25">
      <c r="A1318" s="40"/>
      <c r="B1318" s="40"/>
      <c r="C1318" s="40"/>
      <c r="D1318" s="40"/>
      <c r="E1318" s="40"/>
      <c r="F1318" s="178"/>
      <c r="G1318" s="40"/>
      <c r="H1318" s="40"/>
      <c r="I1318" s="40"/>
      <c r="J1318" s="40"/>
    </row>
    <row r="1319" spans="1:10" x14ac:dyDescent="0.25">
      <c r="A1319" s="40"/>
      <c r="B1319" s="40"/>
      <c r="C1319" s="40"/>
      <c r="D1319" s="40"/>
      <c r="E1319" s="40"/>
      <c r="F1319" s="178"/>
      <c r="G1319" s="40"/>
      <c r="H1319" s="40"/>
      <c r="I1319" s="40"/>
      <c r="J1319" s="40"/>
    </row>
    <row r="1320" spans="1:10" x14ac:dyDescent="0.25">
      <c r="A1320" s="40"/>
      <c r="B1320" s="40"/>
      <c r="C1320" s="40"/>
      <c r="D1320" s="40"/>
      <c r="E1320" s="40"/>
      <c r="F1320" s="178"/>
      <c r="G1320" s="40"/>
      <c r="H1320" s="40"/>
      <c r="I1320" s="40"/>
      <c r="J1320" s="40"/>
    </row>
    <row r="1321" spans="1:10" x14ac:dyDescent="0.25">
      <c r="A1321" s="40"/>
      <c r="B1321" s="40"/>
      <c r="C1321" s="40"/>
      <c r="D1321" s="40"/>
      <c r="E1321" s="40"/>
      <c r="F1321" s="178"/>
      <c r="G1321" s="40"/>
      <c r="H1321" s="40"/>
      <c r="I1321" s="40"/>
      <c r="J1321" s="40"/>
    </row>
    <row r="1322" spans="1:10" x14ac:dyDescent="0.25">
      <c r="A1322" s="40"/>
      <c r="B1322" s="40"/>
      <c r="C1322" s="40"/>
      <c r="D1322" s="40"/>
      <c r="E1322" s="40"/>
      <c r="F1322" s="178"/>
      <c r="G1322" s="40"/>
      <c r="H1322" s="40"/>
      <c r="I1322" s="40"/>
      <c r="J1322" s="40"/>
    </row>
    <row r="1323" spans="1:10" x14ac:dyDescent="0.25">
      <c r="A1323" s="40"/>
      <c r="B1323" s="40"/>
      <c r="C1323" s="40"/>
      <c r="D1323" s="40"/>
      <c r="E1323" s="40"/>
      <c r="F1323" s="178"/>
      <c r="G1323" s="40"/>
      <c r="H1323" s="40"/>
      <c r="I1323" s="40"/>
      <c r="J1323" s="40"/>
    </row>
    <row r="1324" spans="1:10" x14ac:dyDescent="0.25">
      <c r="A1324" s="40"/>
      <c r="B1324" s="40"/>
      <c r="C1324" s="40"/>
      <c r="D1324" s="40"/>
      <c r="E1324" s="40"/>
      <c r="F1324" s="178"/>
      <c r="G1324" s="40"/>
      <c r="H1324" s="40"/>
      <c r="I1324" s="40"/>
      <c r="J1324" s="40"/>
    </row>
    <row r="1325" spans="1:10" x14ac:dyDescent="0.25">
      <c r="A1325" s="40"/>
      <c r="B1325" s="40"/>
      <c r="C1325" s="40"/>
      <c r="D1325" s="40"/>
      <c r="E1325" s="40"/>
      <c r="F1325" s="178"/>
      <c r="G1325" s="40"/>
      <c r="H1325" s="40"/>
      <c r="I1325" s="40"/>
      <c r="J1325" s="40"/>
    </row>
    <row r="1326" spans="1:10" x14ac:dyDescent="0.25">
      <c r="A1326" s="40"/>
      <c r="B1326" s="40"/>
      <c r="C1326" s="40"/>
      <c r="D1326" s="40"/>
      <c r="E1326" s="40"/>
      <c r="F1326" s="178"/>
      <c r="G1326" s="40"/>
      <c r="H1326" s="40"/>
      <c r="I1326" s="40"/>
      <c r="J1326" s="40"/>
    </row>
    <row r="1327" spans="1:10" x14ac:dyDescent="0.25">
      <c r="A1327" s="40"/>
      <c r="B1327" s="40"/>
      <c r="C1327" s="40"/>
      <c r="D1327" s="40"/>
      <c r="E1327" s="40"/>
      <c r="F1327" s="178"/>
      <c r="G1327" s="40"/>
      <c r="H1327" s="40"/>
      <c r="I1327" s="40"/>
      <c r="J1327" s="40"/>
    </row>
    <row r="1328" spans="1:10" x14ac:dyDescent="0.25">
      <c r="A1328" s="40"/>
      <c r="B1328" s="40"/>
      <c r="C1328" s="40"/>
      <c r="D1328" s="40"/>
      <c r="E1328" s="40"/>
      <c r="F1328" s="178"/>
      <c r="G1328" s="40"/>
      <c r="H1328" s="40"/>
      <c r="I1328" s="40"/>
      <c r="J1328" s="40"/>
    </row>
    <row r="1329" spans="1:10" x14ac:dyDescent="0.25">
      <c r="A1329" s="40"/>
      <c r="B1329" s="40"/>
      <c r="C1329" s="40"/>
      <c r="D1329" s="40"/>
      <c r="E1329" s="40"/>
      <c r="F1329" s="178"/>
      <c r="G1329" s="40"/>
      <c r="H1329" s="40"/>
      <c r="I1329" s="40"/>
      <c r="J1329" s="40"/>
    </row>
    <row r="1330" spans="1:10" x14ac:dyDescent="0.25">
      <c r="A1330" s="40"/>
      <c r="B1330" s="40"/>
      <c r="C1330" s="40"/>
      <c r="D1330" s="40"/>
      <c r="E1330" s="40"/>
      <c r="F1330" s="178"/>
      <c r="G1330" s="40"/>
      <c r="H1330" s="40"/>
      <c r="I1330" s="40"/>
      <c r="J1330" s="40"/>
    </row>
    <row r="1331" spans="1:10" x14ac:dyDescent="0.25">
      <c r="A1331" s="40"/>
      <c r="B1331" s="40"/>
      <c r="C1331" s="40"/>
      <c r="D1331" s="40"/>
      <c r="E1331" s="40"/>
      <c r="F1331" s="178"/>
      <c r="G1331" s="40"/>
      <c r="H1331" s="40"/>
      <c r="I1331" s="40"/>
      <c r="J1331" s="40"/>
    </row>
    <row r="1332" spans="1:10" x14ac:dyDescent="0.25">
      <c r="A1332" s="40"/>
      <c r="B1332" s="40"/>
      <c r="C1332" s="40"/>
      <c r="D1332" s="40"/>
      <c r="E1332" s="40"/>
      <c r="F1332" s="178"/>
      <c r="G1332" s="40"/>
      <c r="H1332" s="40"/>
      <c r="I1332" s="40"/>
      <c r="J1332" s="40"/>
    </row>
    <row r="1333" spans="1:10" x14ac:dyDescent="0.25">
      <c r="A1333" s="40"/>
      <c r="B1333" s="40"/>
      <c r="C1333" s="40"/>
      <c r="D1333" s="40"/>
      <c r="E1333" s="40"/>
      <c r="F1333" s="178"/>
      <c r="G1333" s="40"/>
      <c r="H1333" s="40"/>
      <c r="I1333" s="40"/>
      <c r="J1333" s="40"/>
    </row>
    <row r="1334" spans="1:10" x14ac:dyDescent="0.25">
      <c r="A1334" s="40"/>
      <c r="B1334" s="40"/>
      <c r="C1334" s="40"/>
      <c r="D1334" s="40"/>
      <c r="E1334" s="40"/>
      <c r="F1334" s="178"/>
      <c r="G1334" s="40"/>
      <c r="H1334" s="40"/>
      <c r="I1334" s="40"/>
      <c r="J1334" s="40"/>
    </row>
    <row r="1335" spans="1:10" x14ac:dyDescent="0.25">
      <c r="A1335" s="40"/>
      <c r="B1335" s="40"/>
      <c r="C1335" s="40"/>
      <c r="D1335" s="40"/>
      <c r="E1335" s="40"/>
      <c r="F1335" s="178"/>
      <c r="G1335" s="40"/>
      <c r="H1335" s="40"/>
      <c r="I1335" s="40"/>
      <c r="J1335" s="40"/>
    </row>
    <row r="1336" spans="1:10" x14ac:dyDescent="0.25">
      <c r="A1336" s="40"/>
      <c r="B1336" s="40"/>
      <c r="C1336" s="40"/>
      <c r="D1336" s="40"/>
      <c r="E1336" s="40"/>
      <c r="F1336" s="178"/>
      <c r="G1336" s="40"/>
      <c r="H1336" s="40"/>
      <c r="I1336" s="40"/>
      <c r="J1336" s="40"/>
    </row>
    <row r="1337" spans="1:10" x14ac:dyDescent="0.25">
      <c r="A1337" s="40"/>
      <c r="B1337" s="40"/>
      <c r="C1337" s="40"/>
      <c r="D1337" s="40"/>
      <c r="E1337" s="40"/>
      <c r="F1337" s="178"/>
      <c r="G1337" s="40"/>
      <c r="H1337" s="40"/>
      <c r="I1337" s="40"/>
      <c r="J1337" s="40"/>
    </row>
    <row r="1338" spans="1:10" x14ac:dyDescent="0.25">
      <c r="A1338" s="40"/>
      <c r="B1338" s="40"/>
      <c r="C1338" s="40"/>
      <c r="D1338" s="40"/>
      <c r="E1338" s="40"/>
      <c r="F1338" s="178"/>
      <c r="G1338" s="40"/>
      <c r="H1338" s="40"/>
      <c r="I1338" s="40"/>
      <c r="J1338" s="40"/>
    </row>
    <row r="1339" spans="1:10" x14ac:dyDescent="0.25">
      <c r="A1339" s="40"/>
      <c r="B1339" s="40"/>
      <c r="C1339" s="40"/>
      <c r="D1339" s="40"/>
      <c r="E1339" s="40"/>
      <c r="F1339" s="178"/>
      <c r="G1339" s="40"/>
      <c r="H1339" s="40"/>
      <c r="I1339" s="40"/>
      <c r="J1339" s="40"/>
    </row>
    <row r="1340" spans="1:10" x14ac:dyDescent="0.25">
      <c r="A1340" s="40"/>
      <c r="B1340" s="40"/>
      <c r="C1340" s="40"/>
      <c r="D1340" s="40"/>
      <c r="E1340" s="40"/>
      <c r="F1340" s="178"/>
      <c r="G1340" s="40"/>
      <c r="H1340" s="40"/>
      <c r="I1340" s="40"/>
      <c r="J1340" s="40"/>
    </row>
    <row r="1341" spans="1:10" x14ac:dyDescent="0.25">
      <c r="A1341" s="40"/>
      <c r="B1341" s="40"/>
      <c r="C1341" s="40"/>
      <c r="D1341" s="40"/>
      <c r="E1341" s="40"/>
      <c r="F1341" s="178"/>
      <c r="G1341" s="40"/>
      <c r="H1341" s="40"/>
      <c r="I1341" s="40"/>
      <c r="J1341" s="40"/>
    </row>
    <row r="1342" spans="1:10" x14ac:dyDescent="0.25">
      <c r="A1342" s="40"/>
      <c r="B1342" s="40"/>
      <c r="C1342" s="40"/>
      <c r="D1342" s="40"/>
      <c r="E1342" s="40"/>
      <c r="F1342" s="178"/>
      <c r="G1342" s="40"/>
      <c r="H1342" s="40"/>
      <c r="I1342" s="40"/>
      <c r="J1342" s="40"/>
    </row>
    <row r="1343" spans="1:10" x14ac:dyDescent="0.25">
      <c r="A1343" s="40"/>
      <c r="B1343" s="40"/>
      <c r="C1343" s="40"/>
      <c r="D1343" s="40"/>
      <c r="E1343" s="40"/>
      <c r="F1343" s="178"/>
      <c r="G1343" s="40"/>
      <c r="H1343" s="40"/>
      <c r="I1343" s="40"/>
      <c r="J1343" s="40"/>
    </row>
    <row r="1344" spans="1:10" x14ac:dyDescent="0.25">
      <c r="A1344" s="40"/>
      <c r="B1344" s="40"/>
      <c r="C1344" s="40"/>
      <c r="D1344" s="40"/>
      <c r="E1344" s="40"/>
      <c r="F1344" s="178"/>
      <c r="G1344" s="40"/>
      <c r="H1344" s="40"/>
      <c r="I1344" s="40"/>
      <c r="J1344" s="40"/>
    </row>
    <row r="1345" spans="1:10" x14ac:dyDescent="0.25">
      <c r="A1345" s="40"/>
      <c r="B1345" s="40"/>
      <c r="C1345" s="40"/>
      <c r="D1345" s="40"/>
      <c r="E1345" s="40"/>
      <c r="F1345" s="178"/>
      <c r="G1345" s="40"/>
      <c r="H1345" s="40"/>
      <c r="I1345" s="40"/>
      <c r="J1345" s="40"/>
    </row>
    <row r="1346" spans="1:10" x14ac:dyDescent="0.25">
      <c r="A1346" s="40"/>
      <c r="B1346" s="40"/>
      <c r="C1346" s="40"/>
      <c r="D1346" s="40"/>
      <c r="E1346" s="40"/>
      <c r="F1346" s="178"/>
      <c r="G1346" s="40"/>
      <c r="H1346" s="40"/>
      <c r="I1346" s="40"/>
      <c r="J1346" s="40"/>
    </row>
    <row r="1347" spans="1:10" x14ac:dyDescent="0.25">
      <c r="A1347" s="40"/>
      <c r="B1347" s="40"/>
      <c r="C1347" s="40"/>
      <c r="D1347" s="40"/>
      <c r="E1347" s="40"/>
      <c r="F1347" s="178"/>
      <c r="G1347" s="40"/>
      <c r="H1347" s="40"/>
      <c r="I1347" s="40"/>
      <c r="J1347" s="40"/>
    </row>
    <row r="1348" spans="1:10" x14ac:dyDescent="0.25">
      <c r="A1348" s="40"/>
      <c r="B1348" s="40"/>
      <c r="C1348" s="40"/>
      <c r="D1348" s="40"/>
      <c r="E1348" s="40"/>
      <c r="F1348" s="178"/>
      <c r="G1348" s="40"/>
      <c r="H1348" s="40"/>
      <c r="I1348" s="40"/>
      <c r="J1348" s="40"/>
    </row>
    <row r="1349" spans="1:10" x14ac:dyDescent="0.25">
      <c r="A1349" s="40"/>
      <c r="B1349" s="40"/>
      <c r="C1349" s="40"/>
      <c r="D1349" s="40"/>
      <c r="E1349" s="40"/>
      <c r="F1349" s="178"/>
      <c r="G1349" s="40"/>
      <c r="H1349" s="40"/>
      <c r="I1349" s="40"/>
      <c r="J1349" s="40"/>
    </row>
    <row r="1350" spans="1:10" x14ac:dyDescent="0.25">
      <c r="A1350" s="40"/>
      <c r="B1350" s="40"/>
      <c r="C1350" s="40"/>
      <c r="D1350" s="40"/>
      <c r="E1350" s="40"/>
      <c r="F1350" s="178"/>
      <c r="G1350" s="40"/>
      <c r="H1350" s="40"/>
      <c r="I1350" s="40"/>
      <c r="J1350" s="40"/>
    </row>
    <row r="1351" spans="1:10" x14ac:dyDescent="0.25">
      <c r="A1351" s="40"/>
      <c r="B1351" s="40"/>
      <c r="C1351" s="40"/>
      <c r="D1351" s="40"/>
      <c r="E1351" s="40"/>
      <c r="F1351" s="178"/>
      <c r="G1351" s="40"/>
      <c r="H1351" s="40"/>
      <c r="I1351" s="40"/>
      <c r="J1351" s="40"/>
    </row>
    <row r="1352" spans="1:10" x14ac:dyDescent="0.25">
      <c r="A1352" s="40"/>
      <c r="B1352" s="40"/>
      <c r="C1352" s="40"/>
      <c r="D1352" s="40"/>
      <c r="E1352" s="40"/>
      <c r="F1352" s="178"/>
      <c r="G1352" s="40"/>
      <c r="H1352" s="40"/>
      <c r="I1352" s="40"/>
      <c r="J1352" s="40"/>
    </row>
    <row r="1353" spans="1:10" x14ac:dyDescent="0.25">
      <c r="A1353" s="40"/>
      <c r="B1353" s="40"/>
      <c r="C1353" s="40"/>
      <c r="D1353" s="40"/>
      <c r="E1353" s="40"/>
      <c r="F1353" s="178"/>
      <c r="G1353" s="40"/>
      <c r="H1353" s="40"/>
      <c r="I1353" s="40"/>
      <c r="J1353" s="40"/>
    </row>
    <row r="1354" spans="1:10" x14ac:dyDescent="0.25">
      <c r="A1354" s="40"/>
      <c r="B1354" s="40"/>
      <c r="C1354" s="40"/>
      <c r="D1354" s="40"/>
      <c r="E1354" s="40"/>
      <c r="F1354" s="178"/>
      <c r="G1354" s="40"/>
      <c r="H1354" s="40"/>
      <c r="I1354" s="40"/>
      <c r="J1354" s="40"/>
    </row>
    <row r="1355" spans="1:10" x14ac:dyDescent="0.25">
      <c r="A1355" s="40"/>
      <c r="B1355" s="40"/>
      <c r="C1355" s="40"/>
      <c r="D1355" s="40"/>
      <c r="E1355" s="40"/>
      <c r="F1355" s="178"/>
      <c r="G1355" s="40"/>
      <c r="H1355" s="40"/>
      <c r="I1355" s="40"/>
      <c r="J1355" s="40"/>
    </row>
    <row r="1356" spans="1:10" x14ac:dyDescent="0.25">
      <c r="A1356" s="40"/>
      <c r="B1356" s="40"/>
      <c r="C1356" s="40"/>
      <c r="D1356" s="40"/>
      <c r="E1356" s="40"/>
      <c r="F1356" s="178"/>
      <c r="G1356" s="40"/>
      <c r="H1356" s="40"/>
      <c r="I1356" s="40"/>
      <c r="J1356" s="40"/>
    </row>
    <row r="1357" spans="1:10" x14ac:dyDescent="0.25">
      <c r="A1357" s="40"/>
      <c r="B1357" s="40"/>
      <c r="C1357" s="40"/>
      <c r="D1357" s="40"/>
      <c r="E1357" s="40"/>
      <c r="F1357" s="178"/>
      <c r="G1357" s="40"/>
      <c r="H1357" s="40"/>
      <c r="I1357" s="40"/>
      <c r="J1357" s="40"/>
    </row>
    <row r="1358" spans="1:10" x14ac:dyDescent="0.25">
      <c r="A1358" s="40"/>
      <c r="B1358" s="40"/>
      <c r="C1358" s="40"/>
      <c r="D1358" s="40"/>
      <c r="E1358" s="40"/>
      <c r="F1358" s="178"/>
      <c r="G1358" s="40"/>
      <c r="H1358" s="40"/>
      <c r="I1358" s="40"/>
      <c r="J1358" s="40"/>
    </row>
    <row r="1359" spans="1:10" x14ac:dyDescent="0.25">
      <c r="A1359" s="40"/>
      <c r="B1359" s="40"/>
      <c r="C1359" s="40"/>
      <c r="D1359" s="40"/>
      <c r="E1359" s="40"/>
      <c r="F1359" s="178"/>
      <c r="G1359" s="40"/>
      <c r="H1359" s="40"/>
      <c r="I1359" s="40"/>
      <c r="J1359" s="40"/>
    </row>
    <row r="1360" spans="1:10" x14ac:dyDescent="0.25">
      <c r="A1360" s="40"/>
      <c r="B1360" s="40"/>
      <c r="C1360" s="40"/>
      <c r="D1360" s="40"/>
      <c r="E1360" s="40"/>
      <c r="F1360" s="178"/>
      <c r="G1360" s="40"/>
      <c r="H1360" s="40"/>
      <c r="I1360" s="40"/>
      <c r="J1360" s="40"/>
    </row>
    <row r="1361" spans="1:10" x14ac:dyDescent="0.25">
      <c r="A1361" s="40"/>
      <c r="B1361" s="40"/>
      <c r="C1361" s="40"/>
      <c r="D1361" s="40"/>
      <c r="E1361" s="40"/>
      <c r="F1361" s="178"/>
      <c r="G1361" s="40"/>
      <c r="H1361" s="40"/>
      <c r="I1361" s="40"/>
      <c r="J1361" s="40"/>
    </row>
    <row r="1362" spans="1:10" x14ac:dyDescent="0.25">
      <c r="A1362" s="40"/>
      <c r="B1362" s="40"/>
      <c r="C1362" s="40"/>
      <c r="D1362" s="40"/>
      <c r="E1362" s="40"/>
      <c r="F1362" s="178"/>
      <c r="G1362" s="40"/>
      <c r="H1362" s="40"/>
      <c r="I1362" s="40"/>
      <c r="J1362" s="40"/>
    </row>
    <row r="1363" spans="1:10" x14ac:dyDescent="0.25">
      <c r="A1363" s="40"/>
      <c r="B1363" s="40"/>
      <c r="C1363" s="40"/>
      <c r="D1363" s="40"/>
      <c r="E1363" s="40"/>
      <c r="F1363" s="178"/>
      <c r="G1363" s="40"/>
      <c r="H1363" s="40"/>
      <c r="I1363" s="40"/>
      <c r="J1363" s="40"/>
    </row>
    <row r="1364" spans="1:10" x14ac:dyDescent="0.25">
      <c r="A1364" s="40"/>
      <c r="B1364" s="40"/>
      <c r="C1364" s="40"/>
      <c r="D1364" s="40"/>
      <c r="E1364" s="40"/>
      <c r="F1364" s="178"/>
      <c r="G1364" s="40"/>
      <c r="H1364" s="40"/>
      <c r="I1364" s="40"/>
      <c r="J1364" s="40"/>
    </row>
    <row r="1365" spans="1:10" x14ac:dyDescent="0.25">
      <c r="A1365" s="40"/>
      <c r="B1365" s="40"/>
      <c r="C1365" s="40"/>
      <c r="D1365" s="40"/>
      <c r="E1365" s="40"/>
      <c r="F1365" s="178"/>
      <c r="G1365" s="40"/>
      <c r="H1365" s="40"/>
      <c r="I1365" s="40"/>
      <c r="J1365" s="40"/>
    </row>
    <row r="1366" spans="1:10" x14ac:dyDescent="0.25">
      <c r="A1366" s="40"/>
      <c r="B1366" s="40"/>
      <c r="C1366" s="40"/>
      <c r="D1366" s="40"/>
      <c r="E1366" s="40"/>
      <c r="F1366" s="178"/>
      <c r="G1366" s="40"/>
      <c r="H1366" s="40"/>
      <c r="I1366" s="40"/>
      <c r="J1366" s="40"/>
    </row>
    <row r="1367" spans="1:10" x14ac:dyDescent="0.25">
      <c r="A1367" s="40"/>
      <c r="B1367" s="40"/>
      <c r="C1367" s="40"/>
      <c r="D1367" s="40"/>
      <c r="E1367" s="40"/>
      <c r="F1367" s="178"/>
      <c r="G1367" s="40"/>
      <c r="H1367" s="40"/>
      <c r="I1367" s="40"/>
      <c r="J1367" s="40"/>
    </row>
    <row r="1368" spans="1:10" x14ac:dyDescent="0.25">
      <c r="A1368" s="40"/>
      <c r="B1368" s="40"/>
      <c r="C1368" s="40"/>
      <c r="D1368" s="40"/>
      <c r="E1368" s="40"/>
      <c r="F1368" s="178"/>
      <c r="G1368" s="40"/>
      <c r="H1368" s="40"/>
      <c r="I1368" s="40"/>
      <c r="J1368" s="40"/>
    </row>
    <row r="1369" spans="1:10" x14ac:dyDescent="0.25">
      <c r="A1369" s="40"/>
      <c r="B1369" s="40"/>
      <c r="C1369" s="40"/>
      <c r="D1369" s="40"/>
      <c r="E1369" s="40"/>
      <c r="F1369" s="178"/>
      <c r="G1369" s="40"/>
      <c r="H1369" s="40"/>
      <c r="I1369" s="40"/>
      <c r="J1369" s="40"/>
    </row>
    <row r="1370" spans="1:10" x14ac:dyDescent="0.25">
      <c r="A1370" s="40"/>
      <c r="B1370" s="40"/>
      <c r="C1370" s="40"/>
      <c r="D1370" s="40"/>
      <c r="E1370" s="40"/>
      <c r="F1370" s="178"/>
      <c r="G1370" s="40"/>
      <c r="H1370" s="40"/>
      <c r="I1370" s="40"/>
      <c r="J1370" s="40"/>
    </row>
    <row r="1371" spans="1:10" x14ac:dyDescent="0.25">
      <c r="A1371" s="40"/>
      <c r="B1371" s="40"/>
      <c r="C1371" s="40"/>
      <c r="D1371" s="40"/>
      <c r="E1371" s="40"/>
      <c r="F1371" s="178"/>
      <c r="G1371" s="40"/>
      <c r="H1371" s="40"/>
      <c r="I1371" s="40"/>
      <c r="J1371" s="40"/>
    </row>
    <row r="1372" spans="1:10" x14ac:dyDescent="0.25">
      <c r="A1372" s="40"/>
      <c r="B1372" s="40"/>
      <c r="C1372" s="40"/>
      <c r="D1372" s="40"/>
      <c r="E1372" s="40"/>
      <c r="F1372" s="178"/>
      <c r="G1372" s="40"/>
      <c r="H1372" s="40"/>
      <c r="I1372" s="40"/>
      <c r="J1372" s="40"/>
    </row>
    <row r="1373" spans="1:10" x14ac:dyDescent="0.25">
      <c r="A1373" s="40"/>
      <c r="B1373" s="40"/>
      <c r="C1373" s="40"/>
      <c r="D1373" s="40"/>
      <c r="E1373" s="40"/>
      <c r="F1373" s="178"/>
      <c r="G1373" s="40"/>
      <c r="H1373" s="40"/>
      <c r="I1373" s="40"/>
      <c r="J1373" s="40"/>
    </row>
    <row r="1374" spans="1:10" x14ac:dyDescent="0.25">
      <c r="A1374" s="40"/>
      <c r="B1374" s="40"/>
      <c r="C1374" s="40"/>
      <c r="D1374" s="40"/>
      <c r="E1374" s="40"/>
      <c r="F1374" s="178"/>
      <c r="G1374" s="40"/>
      <c r="H1374" s="40"/>
      <c r="I1374" s="40"/>
      <c r="J1374" s="40"/>
    </row>
    <row r="1375" spans="1:10" x14ac:dyDescent="0.25">
      <c r="A1375" s="40"/>
      <c r="B1375" s="40"/>
      <c r="C1375" s="40"/>
      <c r="D1375" s="40"/>
      <c r="E1375" s="40"/>
      <c r="F1375" s="178"/>
      <c r="G1375" s="40"/>
      <c r="H1375" s="40"/>
      <c r="I1375" s="40"/>
      <c r="J1375" s="40"/>
    </row>
    <row r="1376" spans="1:10" x14ac:dyDescent="0.25">
      <c r="A1376" s="40"/>
      <c r="B1376" s="40"/>
      <c r="C1376" s="40"/>
      <c r="D1376" s="40"/>
      <c r="E1376" s="40"/>
      <c r="F1376" s="178"/>
      <c r="G1376" s="40"/>
      <c r="H1376" s="40"/>
      <c r="I1376" s="40"/>
      <c r="J1376" s="40"/>
    </row>
    <row r="1377" spans="1:10" x14ac:dyDescent="0.25">
      <c r="A1377" s="40"/>
      <c r="B1377" s="40"/>
      <c r="C1377" s="40"/>
      <c r="D1377" s="40"/>
      <c r="E1377" s="40"/>
      <c r="F1377" s="178"/>
      <c r="G1377" s="40"/>
      <c r="H1377" s="40"/>
      <c r="I1377" s="40"/>
      <c r="J1377" s="40"/>
    </row>
    <row r="1378" spans="1:10" x14ac:dyDescent="0.25">
      <c r="A1378" s="40"/>
      <c r="B1378" s="40"/>
      <c r="C1378" s="40"/>
      <c r="D1378" s="40"/>
      <c r="E1378" s="40"/>
      <c r="F1378" s="178"/>
      <c r="G1378" s="40"/>
      <c r="H1378" s="40"/>
      <c r="I1378" s="40"/>
      <c r="J1378" s="40"/>
    </row>
    <row r="1379" spans="1:10" x14ac:dyDescent="0.25">
      <c r="A1379" s="40"/>
      <c r="B1379" s="40"/>
      <c r="C1379" s="40"/>
      <c r="D1379" s="40"/>
      <c r="E1379" s="40"/>
      <c r="F1379" s="178"/>
      <c r="G1379" s="40"/>
      <c r="H1379" s="40"/>
      <c r="I1379" s="40"/>
      <c r="J1379" s="40"/>
    </row>
    <row r="1380" spans="1:10" x14ac:dyDescent="0.25">
      <c r="A1380" s="40"/>
      <c r="B1380" s="40"/>
      <c r="C1380" s="40"/>
      <c r="D1380" s="40"/>
      <c r="E1380" s="40"/>
      <c r="F1380" s="178"/>
      <c r="G1380" s="40"/>
      <c r="H1380" s="40"/>
      <c r="I1380" s="40"/>
      <c r="J1380" s="40"/>
    </row>
    <row r="1381" spans="1:10" x14ac:dyDescent="0.25">
      <c r="A1381" s="40"/>
      <c r="B1381" s="40"/>
      <c r="C1381" s="40"/>
      <c r="D1381" s="40"/>
      <c r="E1381" s="40"/>
      <c r="F1381" s="178"/>
      <c r="G1381" s="40"/>
      <c r="H1381" s="40"/>
      <c r="I1381" s="40"/>
      <c r="J1381" s="40"/>
    </row>
    <row r="1382" spans="1:10" x14ac:dyDescent="0.25">
      <c r="A1382" s="40"/>
      <c r="B1382" s="40"/>
      <c r="C1382" s="40"/>
      <c r="D1382" s="40"/>
      <c r="E1382" s="40"/>
      <c r="F1382" s="178"/>
      <c r="G1382" s="40"/>
      <c r="H1382" s="40"/>
      <c r="I1382" s="40"/>
      <c r="J1382" s="40"/>
    </row>
    <row r="1383" spans="1:10" x14ac:dyDescent="0.25">
      <c r="A1383" s="40"/>
      <c r="B1383" s="40"/>
      <c r="C1383" s="40"/>
      <c r="D1383" s="40"/>
      <c r="E1383" s="40"/>
      <c r="F1383" s="178"/>
      <c r="G1383" s="40"/>
      <c r="H1383" s="40"/>
      <c r="I1383" s="40"/>
      <c r="J1383" s="40"/>
    </row>
    <row r="1384" spans="1:10" x14ac:dyDescent="0.25">
      <c r="A1384" s="40"/>
      <c r="B1384" s="40"/>
      <c r="C1384" s="40"/>
      <c r="D1384" s="40"/>
      <c r="E1384" s="40"/>
      <c r="F1384" s="178"/>
      <c r="G1384" s="40"/>
      <c r="H1384" s="40"/>
      <c r="I1384" s="40"/>
      <c r="J1384" s="40"/>
    </row>
    <row r="1385" spans="1:10" x14ac:dyDescent="0.25">
      <c r="A1385" s="40"/>
      <c r="B1385" s="40"/>
      <c r="C1385" s="40"/>
      <c r="D1385" s="40"/>
      <c r="E1385" s="40"/>
      <c r="F1385" s="178"/>
      <c r="G1385" s="40"/>
      <c r="H1385" s="40"/>
      <c r="I1385" s="40"/>
      <c r="J1385" s="40"/>
    </row>
    <row r="1386" spans="1:10" x14ac:dyDescent="0.25">
      <c r="A1386" s="40"/>
      <c r="B1386" s="40"/>
      <c r="C1386" s="40"/>
      <c r="D1386" s="40"/>
      <c r="E1386" s="40"/>
      <c r="F1386" s="178"/>
      <c r="G1386" s="40"/>
      <c r="H1386" s="40"/>
      <c r="I1386" s="40"/>
      <c r="J1386" s="40"/>
    </row>
    <row r="1387" spans="1:10" x14ac:dyDescent="0.25">
      <c r="A1387" s="40"/>
      <c r="B1387" s="40"/>
      <c r="C1387" s="40"/>
      <c r="D1387" s="40"/>
      <c r="E1387" s="40"/>
      <c r="F1387" s="178"/>
      <c r="G1387" s="40"/>
      <c r="H1387" s="40"/>
      <c r="I1387" s="40"/>
      <c r="J1387" s="40"/>
    </row>
    <row r="1388" spans="1:10" x14ac:dyDescent="0.25">
      <c r="A1388" s="40"/>
      <c r="B1388" s="40"/>
      <c r="C1388" s="40"/>
      <c r="D1388" s="40"/>
      <c r="E1388" s="40"/>
      <c r="F1388" s="178"/>
      <c r="G1388" s="40"/>
      <c r="H1388" s="40"/>
      <c r="I1388" s="40"/>
      <c r="J1388" s="40"/>
    </row>
    <row r="1389" spans="1:10" x14ac:dyDescent="0.25">
      <c r="A1389" s="40"/>
      <c r="B1389" s="40"/>
      <c r="C1389" s="40"/>
      <c r="D1389" s="40"/>
      <c r="E1389" s="40"/>
      <c r="F1389" s="178"/>
      <c r="G1389" s="40"/>
      <c r="H1389" s="40"/>
      <c r="I1389" s="40"/>
      <c r="J1389" s="40"/>
    </row>
    <row r="1390" spans="1:10" x14ac:dyDescent="0.25">
      <c r="A1390" s="40"/>
      <c r="B1390" s="40"/>
      <c r="C1390" s="40"/>
      <c r="D1390" s="40"/>
      <c r="E1390" s="40"/>
      <c r="F1390" s="178"/>
      <c r="G1390" s="40"/>
      <c r="H1390" s="40"/>
      <c r="I1390" s="40"/>
      <c r="J1390" s="40"/>
    </row>
    <row r="1391" spans="1:10" x14ac:dyDescent="0.25">
      <c r="A1391" s="40"/>
      <c r="B1391" s="40"/>
      <c r="C1391" s="40"/>
      <c r="D1391" s="40"/>
      <c r="E1391" s="40"/>
      <c r="F1391" s="178"/>
      <c r="G1391" s="40"/>
      <c r="H1391" s="40"/>
      <c r="I1391" s="40"/>
      <c r="J1391" s="40"/>
    </row>
    <row r="1392" spans="1:10" x14ac:dyDescent="0.25">
      <c r="A1392" s="40"/>
      <c r="B1392" s="40"/>
      <c r="C1392" s="40"/>
      <c r="D1392" s="40"/>
      <c r="E1392" s="40"/>
      <c r="F1392" s="178"/>
      <c r="G1392" s="40"/>
      <c r="H1392" s="40"/>
      <c r="I1392" s="40"/>
      <c r="J1392" s="40"/>
    </row>
    <row r="1393" spans="1:10" x14ac:dyDescent="0.25">
      <c r="A1393" s="40"/>
      <c r="B1393" s="40"/>
      <c r="C1393" s="40"/>
      <c r="D1393" s="40"/>
      <c r="E1393" s="40"/>
      <c r="F1393" s="178"/>
      <c r="G1393" s="40"/>
      <c r="H1393" s="40"/>
      <c r="I1393" s="40"/>
      <c r="J1393" s="40"/>
    </row>
    <row r="1394" spans="1:10" x14ac:dyDescent="0.25">
      <c r="A1394" s="40"/>
      <c r="B1394" s="40"/>
      <c r="C1394" s="40"/>
      <c r="D1394" s="40"/>
      <c r="E1394" s="40"/>
      <c r="F1394" s="178"/>
      <c r="G1394" s="40"/>
      <c r="H1394" s="40"/>
      <c r="I1394" s="40"/>
      <c r="J1394" s="40"/>
    </row>
    <row r="1395" spans="1:10" x14ac:dyDescent="0.25">
      <c r="A1395" s="40"/>
      <c r="B1395" s="40"/>
      <c r="C1395" s="40"/>
      <c r="D1395" s="40"/>
      <c r="E1395" s="40"/>
      <c r="F1395" s="178"/>
      <c r="G1395" s="40"/>
      <c r="H1395" s="40"/>
      <c r="I1395" s="40"/>
      <c r="J1395" s="40"/>
    </row>
    <row r="1396" spans="1:10" x14ac:dyDescent="0.25">
      <c r="A1396" s="40"/>
      <c r="B1396" s="40"/>
      <c r="C1396" s="40"/>
      <c r="D1396" s="40"/>
      <c r="E1396" s="40"/>
      <c r="F1396" s="178"/>
      <c r="G1396" s="40"/>
      <c r="H1396" s="40"/>
      <c r="I1396" s="40"/>
      <c r="J1396" s="40"/>
    </row>
    <row r="1397" spans="1:10" x14ac:dyDescent="0.25">
      <c r="A1397" s="40"/>
      <c r="B1397" s="40"/>
      <c r="C1397" s="40"/>
      <c r="D1397" s="40"/>
      <c r="E1397" s="40"/>
      <c r="F1397" s="178"/>
      <c r="G1397" s="40"/>
      <c r="H1397" s="40"/>
      <c r="I1397" s="40"/>
      <c r="J1397" s="40"/>
    </row>
    <row r="1398" spans="1:10" x14ac:dyDescent="0.25">
      <c r="A1398" s="40"/>
      <c r="B1398" s="40"/>
      <c r="C1398" s="40"/>
      <c r="D1398" s="40"/>
      <c r="E1398" s="40"/>
      <c r="F1398" s="178"/>
      <c r="G1398" s="40"/>
      <c r="H1398" s="40"/>
      <c r="I1398" s="40"/>
      <c r="J1398" s="40"/>
    </row>
    <row r="1399" spans="1:10" x14ac:dyDescent="0.25">
      <c r="A1399" s="40"/>
      <c r="B1399" s="40"/>
      <c r="C1399" s="40"/>
      <c r="D1399" s="40"/>
      <c r="E1399" s="40"/>
      <c r="F1399" s="178"/>
      <c r="G1399" s="40"/>
      <c r="H1399" s="40"/>
      <c r="I1399" s="40"/>
      <c r="J1399" s="40"/>
    </row>
    <row r="1400" spans="1:10" x14ac:dyDescent="0.25">
      <c r="A1400" s="40"/>
      <c r="B1400" s="40"/>
      <c r="C1400" s="40"/>
      <c r="D1400" s="40"/>
      <c r="E1400" s="40"/>
      <c r="F1400" s="178"/>
      <c r="G1400" s="40"/>
      <c r="H1400" s="40"/>
      <c r="I1400" s="40"/>
      <c r="J1400" s="40"/>
    </row>
    <row r="1401" spans="1:10" x14ac:dyDescent="0.25">
      <c r="A1401" s="40"/>
      <c r="B1401" s="40"/>
      <c r="C1401" s="40"/>
      <c r="D1401" s="40"/>
      <c r="E1401" s="40"/>
      <c r="F1401" s="178"/>
      <c r="G1401" s="40"/>
      <c r="H1401" s="40"/>
      <c r="I1401" s="40"/>
      <c r="J1401" s="40"/>
    </row>
    <row r="1402" spans="1:10" x14ac:dyDescent="0.25">
      <c r="A1402" s="40"/>
      <c r="B1402" s="40"/>
      <c r="C1402" s="40"/>
      <c r="D1402" s="40"/>
      <c r="E1402" s="40"/>
      <c r="F1402" s="178"/>
      <c r="G1402" s="40"/>
      <c r="H1402" s="40"/>
      <c r="I1402" s="40"/>
      <c r="J1402" s="40"/>
    </row>
    <row r="1403" spans="1:10" x14ac:dyDescent="0.25">
      <c r="A1403" s="40"/>
      <c r="B1403" s="40"/>
      <c r="C1403" s="40"/>
      <c r="D1403" s="40"/>
      <c r="E1403" s="40"/>
      <c r="F1403" s="178"/>
      <c r="G1403" s="40"/>
      <c r="H1403" s="40"/>
      <c r="I1403" s="40"/>
      <c r="J1403" s="40"/>
    </row>
    <row r="1404" spans="1:10" x14ac:dyDescent="0.25">
      <c r="A1404" s="40"/>
      <c r="B1404" s="40"/>
      <c r="C1404" s="40"/>
      <c r="D1404" s="40"/>
      <c r="E1404" s="40"/>
      <c r="F1404" s="178"/>
      <c r="G1404" s="40"/>
      <c r="H1404" s="40"/>
      <c r="I1404" s="40"/>
      <c r="J1404" s="40"/>
    </row>
    <row r="1405" spans="1:10" x14ac:dyDescent="0.25">
      <c r="A1405" s="40"/>
      <c r="B1405" s="40"/>
      <c r="C1405" s="40"/>
      <c r="D1405" s="40"/>
      <c r="E1405" s="40"/>
      <c r="F1405" s="178"/>
      <c r="G1405" s="40"/>
      <c r="H1405" s="40"/>
      <c r="I1405" s="40"/>
      <c r="J1405" s="40"/>
    </row>
    <row r="1406" spans="1:10" x14ac:dyDescent="0.25">
      <c r="A1406" s="40"/>
      <c r="B1406" s="40"/>
      <c r="C1406" s="40"/>
      <c r="D1406" s="40"/>
      <c r="E1406" s="40"/>
      <c r="F1406" s="178"/>
      <c r="G1406" s="40"/>
      <c r="H1406" s="40"/>
      <c r="I1406" s="40"/>
      <c r="J1406" s="40"/>
    </row>
    <row r="1407" spans="1:10" x14ac:dyDescent="0.25">
      <c r="A1407" s="40"/>
      <c r="B1407" s="40"/>
      <c r="C1407" s="40"/>
      <c r="D1407" s="40"/>
      <c r="E1407" s="40"/>
      <c r="F1407" s="178"/>
      <c r="G1407" s="40"/>
      <c r="H1407" s="40"/>
      <c r="I1407" s="40"/>
      <c r="J1407" s="40"/>
    </row>
    <row r="1408" spans="1:10" x14ac:dyDescent="0.25">
      <c r="A1408" s="40"/>
      <c r="B1408" s="40"/>
      <c r="C1408" s="40"/>
      <c r="D1408" s="40"/>
      <c r="E1408" s="40"/>
      <c r="F1408" s="178"/>
      <c r="G1408" s="40"/>
      <c r="H1408" s="40"/>
      <c r="I1408" s="40"/>
      <c r="J1408" s="40"/>
    </row>
    <row r="1409" spans="1:10" x14ac:dyDescent="0.25">
      <c r="A1409" s="40"/>
      <c r="B1409" s="40"/>
      <c r="C1409" s="40"/>
      <c r="D1409" s="40"/>
      <c r="E1409" s="40"/>
      <c r="F1409" s="178"/>
      <c r="G1409" s="40"/>
      <c r="H1409" s="40"/>
      <c r="I1409" s="40"/>
      <c r="J1409" s="40"/>
    </row>
    <row r="1410" spans="1:10" x14ac:dyDescent="0.25">
      <c r="A1410" s="40"/>
      <c r="B1410" s="40"/>
      <c r="C1410" s="40"/>
      <c r="D1410" s="40"/>
      <c r="E1410" s="40"/>
      <c r="F1410" s="178"/>
      <c r="G1410" s="40"/>
      <c r="H1410" s="40"/>
      <c r="I1410" s="40"/>
      <c r="J1410" s="40"/>
    </row>
    <row r="1411" spans="1:10" x14ac:dyDescent="0.25">
      <c r="A1411" s="40"/>
      <c r="B1411" s="40"/>
      <c r="C1411" s="40"/>
      <c r="D1411" s="40"/>
      <c r="E1411" s="40"/>
      <c r="F1411" s="178"/>
      <c r="G1411" s="40"/>
      <c r="H1411" s="40"/>
      <c r="I1411" s="40"/>
      <c r="J1411" s="40"/>
    </row>
    <row r="1412" spans="1:10" x14ac:dyDescent="0.25">
      <c r="A1412" s="40"/>
      <c r="B1412" s="40"/>
      <c r="C1412" s="40"/>
      <c r="D1412" s="40"/>
      <c r="E1412" s="40"/>
      <c r="F1412" s="178"/>
      <c r="G1412" s="40"/>
      <c r="H1412" s="40"/>
      <c r="I1412" s="40"/>
      <c r="J1412" s="40"/>
    </row>
    <row r="1413" spans="1:10" x14ac:dyDescent="0.25">
      <c r="A1413" s="40"/>
      <c r="B1413" s="40"/>
      <c r="C1413" s="40"/>
      <c r="D1413" s="40"/>
      <c r="E1413" s="40"/>
      <c r="F1413" s="178"/>
      <c r="G1413" s="40"/>
      <c r="H1413" s="40"/>
      <c r="I1413" s="40"/>
      <c r="J1413" s="40"/>
    </row>
    <row r="1414" spans="1:10" x14ac:dyDescent="0.25">
      <c r="A1414" s="40"/>
      <c r="B1414" s="40"/>
      <c r="C1414" s="40"/>
      <c r="D1414" s="40"/>
      <c r="E1414" s="40"/>
      <c r="F1414" s="178"/>
      <c r="G1414" s="40"/>
      <c r="H1414" s="40"/>
      <c r="I1414" s="40"/>
      <c r="J1414" s="40"/>
    </row>
    <row r="1415" spans="1:10" x14ac:dyDescent="0.25">
      <c r="A1415" s="40"/>
      <c r="B1415" s="40"/>
      <c r="C1415" s="40"/>
      <c r="D1415" s="40"/>
      <c r="E1415" s="40"/>
      <c r="F1415" s="178"/>
      <c r="G1415" s="40"/>
      <c r="H1415" s="40"/>
      <c r="I1415" s="40"/>
      <c r="J1415" s="40"/>
    </row>
    <row r="1416" spans="1:10" x14ac:dyDescent="0.25">
      <c r="A1416" s="40"/>
      <c r="B1416" s="40"/>
      <c r="C1416" s="40"/>
      <c r="D1416" s="40"/>
      <c r="E1416" s="40"/>
      <c r="F1416" s="178"/>
      <c r="G1416" s="40"/>
      <c r="H1416" s="40"/>
      <c r="I1416" s="40"/>
      <c r="J1416" s="40"/>
    </row>
    <row r="1417" spans="1:10" x14ac:dyDescent="0.25">
      <c r="A1417" s="40"/>
      <c r="B1417" s="40"/>
      <c r="C1417" s="40"/>
      <c r="D1417" s="40"/>
      <c r="E1417" s="40"/>
      <c r="F1417" s="178"/>
      <c r="G1417" s="40"/>
      <c r="H1417" s="40"/>
      <c r="I1417" s="40"/>
      <c r="J1417" s="40"/>
    </row>
    <row r="1418" spans="1:10" x14ac:dyDescent="0.25">
      <c r="A1418" s="40"/>
      <c r="B1418" s="40"/>
      <c r="C1418" s="40"/>
      <c r="D1418" s="40"/>
      <c r="E1418" s="40"/>
      <c r="F1418" s="178"/>
      <c r="G1418" s="40"/>
      <c r="H1418" s="40"/>
      <c r="I1418" s="40"/>
      <c r="J1418" s="40"/>
    </row>
    <row r="1419" spans="1:10" x14ac:dyDescent="0.25">
      <c r="A1419" s="40"/>
      <c r="B1419" s="40"/>
      <c r="C1419" s="40"/>
      <c r="D1419" s="40"/>
      <c r="E1419" s="40"/>
      <c r="F1419" s="178"/>
      <c r="G1419" s="40"/>
      <c r="H1419" s="40"/>
      <c r="I1419" s="40"/>
      <c r="J1419" s="40"/>
    </row>
    <row r="1420" spans="1:10" x14ac:dyDescent="0.25">
      <c r="A1420" s="40"/>
      <c r="B1420" s="40"/>
      <c r="C1420" s="40"/>
      <c r="D1420" s="40"/>
      <c r="E1420" s="40"/>
      <c r="F1420" s="178"/>
      <c r="G1420" s="40"/>
      <c r="H1420" s="40"/>
      <c r="I1420" s="40"/>
      <c r="J1420" s="40"/>
    </row>
    <row r="1421" spans="1:10" x14ac:dyDescent="0.25">
      <c r="A1421" s="40"/>
      <c r="B1421" s="40"/>
      <c r="C1421" s="40"/>
      <c r="D1421" s="40"/>
      <c r="E1421" s="40"/>
      <c r="F1421" s="178"/>
      <c r="G1421" s="40"/>
      <c r="H1421" s="40"/>
      <c r="I1421" s="40"/>
      <c r="J1421" s="40"/>
    </row>
    <row r="1422" spans="1:10" x14ac:dyDescent="0.25">
      <c r="A1422" s="40"/>
      <c r="B1422" s="40"/>
      <c r="C1422" s="40"/>
      <c r="D1422" s="40"/>
      <c r="E1422" s="40"/>
      <c r="F1422" s="178"/>
      <c r="G1422" s="40"/>
      <c r="H1422" s="40"/>
      <c r="I1422" s="40"/>
      <c r="J1422" s="40"/>
    </row>
    <row r="1423" spans="1:10" x14ac:dyDescent="0.25">
      <c r="A1423" s="40"/>
      <c r="B1423" s="40"/>
      <c r="C1423" s="40"/>
      <c r="D1423" s="40"/>
      <c r="E1423" s="40"/>
      <c r="F1423" s="178"/>
      <c r="G1423" s="40"/>
      <c r="H1423" s="40"/>
      <c r="I1423" s="40"/>
      <c r="J1423" s="40"/>
    </row>
    <row r="1424" spans="1:10" x14ac:dyDescent="0.25">
      <c r="A1424" s="40"/>
      <c r="B1424" s="40"/>
      <c r="C1424" s="40"/>
      <c r="D1424" s="40"/>
      <c r="E1424" s="40"/>
      <c r="F1424" s="178"/>
      <c r="G1424" s="40"/>
      <c r="H1424" s="40"/>
      <c r="I1424" s="40"/>
      <c r="J1424" s="40"/>
    </row>
    <row r="1425" spans="1:10" x14ac:dyDescent="0.25">
      <c r="A1425" s="40"/>
      <c r="B1425" s="40"/>
      <c r="C1425" s="40"/>
      <c r="D1425" s="40"/>
      <c r="E1425" s="40"/>
      <c r="F1425" s="178"/>
      <c r="G1425" s="40"/>
      <c r="H1425" s="40"/>
      <c r="I1425" s="40"/>
      <c r="J1425" s="40"/>
    </row>
    <row r="1426" spans="1:10" x14ac:dyDescent="0.25">
      <c r="A1426" s="40"/>
      <c r="B1426" s="40"/>
      <c r="C1426" s="40"/>
      <c r="D1426" s="40"/>
      <c r="E1426" s="40"/>
      <c r="F1426" s="178"/>
      <c r="G1426" s="40"/>
      <c r="H1426" s="40"/>
      <c r="I1426" s="40"/>
      <c r="J1426" s="40"/>
    </row>
    <row r="1427" spans="1:10" x14ac:dyDescent="0.25">
      <c r="A1427" s="40"/>
      <c r="B1427" s="40"/>
      <c r="C1427" s="40"/>
      <c r="D1427" s="40"/>
      <c r="E1427" s="40"/>
      <c r="F1427" s="178"/>
      <c r="G1427" s="40"/>
      <c r="H1427" s="40"/>
      <c r="I1427" s="40"/>
      <c r="J1427" s="40"/>
    </row>
    <row r="1428" spans="1:10" x14ac:dyDescent="0.25">
      <c r="A1428" s="40"/>
      <c r="B1428" s="40"/>
      <c r="C1428" s="40"/>
      <c r="D1428" s="40"/>
      <c r="E1428" s="40"/>
      <c r="F1428" s="178"/>
      <c r="G1428" s="40"/>
      <c r="H1428" s="40"/>
      <c r="I1428" s="40"/>
      <c r="J1428" s="40"/>
    </row>
    <row r="1429" spans="1:10" x14ac:dyDescent="0.25">
      <c r="A1429" s="40"/>
      <c r="B1429" s="40"/>
      <c r="C1429" s="40"/>
      <c r="D1429" s="40"/>
      <c r="E1429" s="40"/>
      <c r="F1429" s="178"/>
      <c r="G1429" s="40"/>
      <c r="H1429" s="40"/>
      <c r="I1429" s="40"/>
      <c r="J1429" s="40"/>
    </row>
    <row r="1430" spans="1:10" x14ac:dyDescent="0.25">
      <c r="A1430" s="40"/>
      <c r="B1430" s="40"/>
      <c r="C1430" s="40"/>
      <c r="D1430" s="40"/>
      <c r="E1430" s="40"/>
      <c r="F1430" s="178"/>
      <c r="G1430" s="40"/>
      <c r="H1430" s="40"/>
      <c r="I1430" s="40"/>
      <c r="J1430" s="40"/>
    </row>
    <row r="1431" spans="1:10" x14ac:dyDescent="0.25">
      <c r="A1431" s="40"/>
      <c r="B1431" s="40"/>
      <c r="C1431" s="40"/>
      <c r="D1431" s="40"/>
      <c r="E1431" s="40"/>
      <c r="F1431" s="178"/>
      <c r="G1431" s="40"/>
      <c r="H1431" s="40"/>
      <c r="I1431" s="40"/>
      <c r="J1431" s="40"/>
    </row>
    <row r="1432" spans="1:10" x14ac:dyDescent="0.25">
      <c r="A1432" s="40"/>
      <c r="B1432" s="40"/>
      <c r="C1432" s="40"/>
      <c r="D1432" s="40"/>
      <c r="E1432" s="40"/>
      <c r="F1432" s="178"/>
      <c r="G1432" s="40"/>
      <c r="H1432" s="40"/>
      <c r="I1432" s="40"/>
      <c r="J1432" s="40"/>
    </row>
    <row r="1433" spans="1:10" x14ac:dyDescent="0.25">
      <c r="A1433" s="40"/>
      <c r="B1433" s="40"/>
      <c r="C1433" s="40"/>
      <c r="D1433" s="40"/>
      <c r="E1433" s="40"/>
      <c r="F1433" s="178"/>
      <c r="G1433" s="40"/>
      <c r="H1433" s="40"/>
      <c r="I1433" s="40"/>
      <c r="J1433" s="40"/>
    </row>
    <row r="1434" spans="1:10" x14ac:dyDescent="0.25">
      <c r="A1434" s="40"/>
      <c r="B1434" s="40"/>
      <c r="C1434" s="40"/>
      <c r="D1434" s="40"/>
      <c r="E1434" s="40"/>
      <c r="F1434" s="178"/>
      <c r="G1434" s="40"/>
      <c r="H1434" s="40"/>
      <c r="I1434" s="40"/>
      <c r="J1434" s="40"/>
    </row>
    <row r="1435" spans="1:10" x14ac:dyDescent="0.25">
      <c r="A1435" s="40"/>
      <c r="B1435" s="40"/>
      <c r="C1435" s="40"/>
      <c r="D1435" s="40"/>
      <c r="E1435" s="40"/>
      <c r="F1435" s="178"/>
      <c r="G1435" s="40"/>
      <c r="H1435" s="40"/>
      <c r="I1435" s="40"/>
      <c r="J1435" s="40"/>
    </row>
    <row r="1436" spans="1:10" x14ac:dyDescent="0.25">
      <c r="A1436" s="40"/>
      <c r="B1436" s="40"/>
      <c r="C1436" s="40"/>
      <c r="D1436" s="40"/>
      <c r="E1436" s="40"/>
      <c r="F1436" s="178"/>
      <c r="G1436" s="40"/>
      <c r="H1436" s="40"/>
      <c r="I1436" s="40"/>
      <c r="J1436" s="40"/>
    </row>
    <row r="1437" spans="1:10" x14ac:dyDescent="0.25">
      <c r="A1437" s="40"/>
      <c r="B1437" s="40"/>
      <c r="C1437" s="40"/>
      <c r="D1437" s="40"/>
      <c r="E1437" s="40"/>
      <c r="F1437" s="178"/>
      <c r="G1437" s="40"/>
      <c r="H1437" s="40"/>
      <c r="I1437" s="40"/>
      <c r="J1437" s="40"/>
    </row>
    <row r="1438" spans="1:10" x14ac:dyDescent="0.25">
      <c r="A1438" s="40"/>
      <c r="B1438" s="40"/>
      <c r="C1438" s="40"/>
      <c r="D1438" s="40"/>
      <c r="E1438" s="40"/>
      <c r="F1438" s="178"/>
      <c r="G1438" s="40"/>
      <c r="H1438" s="40"/>
      <c r="I1438" s="40"/>
      <c r="J1438" s="40"/>
    </row>
    <row r="1439" spans="1:10" x14ac:dyDescent="0.25">
      <c r="A1439" s="40"/>
      <c r="B1439" s="40"/>
      <c r="C1439" s="40"/>
      <c r="D1439" s="40"/>
      <c r="E1439" s="40"/>
      <c r="F1439" s="178"/>
      <c r="G1439" s="40"/>
      <c r="H1439" s="40"/>
      <c r="I1439" s="40"/>
      <c r="J1439" s="40"/>
    </row>
    <row r="1440" spans="1:10" x14ac:dyDescent="0.25">
      <c r="A1440" s="40"/>
      <c r="B1440" s="40"/>
      <c r="C1440" s="40"/>
      <c r="D1440" s="40"/>
      <c r="E1440" s="40"/>
      <c r="F1440" s="178"/>
      <c r="G1440" s="40"/>
      <c r="H1440" s="40"/>
      <c r="I1440" s="40"/>
      <c r="J1440" s="40"/>
    </row>
    <row r="1441" spans="1:10" x14ac:dyDescent="0.25">
      <c r="A1441" s="40"/>
      <c r="B1441" s="40"/>
      <c r="C1441" s="40"/>
      <c r="D1441" s="40"/>
      <c r="E1441" s="40"/>
      <c r="F1441" s="178"/>
      <c r="G1441" s="40"/>
      <c r="H1441" s="40"/>
      <c r="I1441" s="40"/>
      <c r="J1441" s="40"/>
    </row>
    <row r="1442" spans="1:10" x14ac:dyDescent="0.25">
      <c r="A1442" s="40"/>
      <c r="B1442" s="40"/>
      <c r="C1442" s="40"/>
      <c r="D1442" s="40"/>
      <c r="E1442" s="40"/>
      <c r="F1442" s="178"/>
      <c r="G1442" s="40"/>
      <c r="H1442" s="40"/>
      <c r="I1442" s="40"/>
      <c r="J1442" s="40"/>
    </row>
    <row r="1443" spans="1:10" x14ac:dyDescent="0.25">
      <c r="A1443" s="40"/>
      <c r="B1443" s="40"/>
      <c r="C1443" s="40"/>
      <c r="D1443" s="40"/>
      <c r="E1443" s="40"/>
      <c r="F1443" s="178"/>
      <c r="G1443" s="40"/>
      <c r="H1443" s="40"/>
      <c r="I1443" s="40"/>
      <c r="J1443" s="40"/>
    </row>
    <row r="1444" spans="1:10" x14ac:dyDescent="0.25">
      <c r="A1444" s="40"/>
      <c r="B1444" s="40"/>
      <c r="C1444" s="40"/>
      <c r="D1444" s="40"/>
      <c r="E1444" s="40"/>
      <c r="F1444" s="178"/>
      <c r="G1444" s="40"/>
      <c r="H1444" s="40"/>
      <c r="I1444" s="40"/>
      <c r="J1444" s="40"/>
    </row>
    <row r="1445" spans="1:10" x14ac:dyDescent="0.25">
      <c r="A1445" s="40"/>
      <c r="B1445" s="40"/>
      <c r="C1445" s="40"/>
      <c r="D1445" s="40"/>
      <c r="E1445" s="40"/>
      <c r="F1445" s="178"/>
      <c r="G1445" s="40"/>
      <c r="H1445" s="40"/>
      <c r="I1445" s="40"/>
      <c r="J1445" s="40"/>
    </row>
    <row r="1446" spans="1:10" x14ac:dyDescent="0.25">
      <c r="A1446" s="40"/>
      <c r="B1446" s="40"/>
      <c r="C1446" s="40"/>
      <c r="D1446" s="40"/>
      <c r="E1446" s="40"/>
      <c r="F1446" s="178"/>
      <c r="G1446" s="40"/>
      <c r="H1446" s="40"/>
      <c r="I1446" s="40"/>
      <c r="J1446" s="40"/>
    </row>
    <row r="1447" spans="1:10" x14ac:dyDescent="0.25">
      <c r="A1447" s="40"/>
      <c r="B1447" s="40"/>
      <c r="C1447" s="40"/>
      <c r="D1447" s="40"/>
      <c r="E1447" s="40"/>
      <c r="F1447" s="178"/>
      <c r="G1447" s="40"/>
      <c r="H1447" s="40"/>
      <c r="I1447" s="40"/>
      <c r="J1447" s="40"/>
    </row>
    <row r="1448" spans="1:10" x14ac:dyDescent="0.25">
      <c r="A1448" s="40"/>
      <c r="B1448" s="40"/>
      <c r="C1448" s="40"/>
      <c r="D1448" s="40"/>
      <c r="E1448" s="40"/>
      <c r="F1448" s="178"/>
      <c r="G1448" s="40"/>
      <c r="H1448" s="40"/>
      <c r="I1448" s="40"/>
      <c r="J1448" s="40"/>
    </row>
    <row r="1449" spans="1:10" x14ac:dyDescent="0.25">
      <c r="A1449" s="40"/>
      <c r="B1449" s="40"/>
      <c r="C1449" s="40"/>
      <c r="D1449" s="40"/>
      <c r="E1449" s="40"/>
      <c r="F1449" s="178"/>
      <c r="G1449" s="40"/>
      <c r="H1449" s="40"/>
      <c r="I1449" s="40"/>
      <c r="J1449" s="40"/>
    </row>
    <row r="1450" spans="1:10" x14ac:dyDescent="0.25">
      <c r="A1450" s="40"/>
      <c r="B1450" s="40"/>
      <c r="C1450" s="40"/>
      <c r="D1450" s="40"/>
      <c r="E1450" s="40"/>
      <c r="F1450" s="178"/>
      <c r="G1450" s="40"/>
      <c r="H1450" s="40"/>
      <c r="I1450" s="40"/>
      <c r="J1450" s="40"/>
    </row>
    <row r="1451" spans="1:10" x14ac:dyDescent="0.25">
      <c r="A1451" s="40"/>
      <c r="B1451" s="40"/>
      <c r="C1451" s="40"/>
      <c r="D1451" s="40"/>
      <c r="E1451" s="40"/>
      <c r="F1451" s="178"/>
      <c r="G1451" s="40"/>
      <c r="H1451" s="40"/>
      <c r="I1451" s="40"/>
      <c r="J1451" s="40"/>
    </row>
    <row r="1452" spans="1:10" x14ac:dyDescent="0.25">
      <c r="A1452" s="40"/>
      <c r="B1452" s="40"/>
      <c r="C1452" s="40"/>
      <c r="D1452" s="40"/>
      <c r="E1452" s="40"/>
      <c r="F1452" s="178"/>
      <c r="G1452" s="40"/>
      <c r="H1452" s="40"/>
      <c r="I1452" s="40"/>
      <c r="J1452" s="40"/>
    </row>
    <row r="1453" spans="1:10" x14ac:dyDescent="0.25">
      <c r="A1453" s="40"/>
      <c r="B1453" s="40"/>
      <c r="C1453" s="40"/>
      <c r="D1453" s="40"/>
      <c r="E1453" s="40"/>
      <c r="F1453" s="178"/>
      <c r="G1453" s="40"/>
      <c r="H1453" s="40"/>
      <c r="I1453" s="40"/>
      <c r="J1453" s="40"/>
    </row>
    <row r="1454" spans="1:10" x14ac:dyDescent="0.25">
      <c r="A1454" s="40"/>
      <c r="B1454" s="40"/>
      <c r="C1454" s="40"/>
      <c r="D1454" s="40"/>
      <c r="E1454" s="40"/>
      <c r="F1454" s="178"/>
      <c r="G1454" s="40"/>
      <c r="H1454" s="40"/>
      <c r="I1454" s="40"/>
      <c r="J1454" s="40"/>
    </row>
    <row r="1455" spans="1:10" x14ac:dyDescent="0.25">
      <c r="A1455" s="40"/>
      <c r="B1455" s="40"/>
      <c r="C1455" s="40"/>
      <c r="D1455" s="40"/>
      <c r="E1455" s="40"/>
      <c r="F1455" s="178"/>
      <c r="G1455" s="40"/>
      <c r="H1455" s="40"/>
      <c r="I1455" s="40"/>
      <c r="J1455" s="40"/>
    </row>
    <row r="1456" spans="1:10" x14ac:dyDescent="0.25">
      <c r="A1456" s="40"/>
      <c r="B1456" s="40"/>
      <c r="C1456" s="40"/>
      <c r="D1456" s="40"/>
      <c r="E1456" s="40"/>
      <c r="F1456" s="178"/>
      <c r="G1456" s="40"/>
      <c r="H1456" s="40"/>
      <c r="I1456" s="40"/>
      <c r="J1456" s="40"/>
    </row>
    <row r="1457" spans="1:10" x14ac:dyDescent="0.25">
      <c r="A1457" s="40"/>
      <c r="B1457" s="40"/>
      <c r="C1457" s="40"/>
      <c r="D1457" s="40"/>
      <c r="E1457" s="40"/>
      <c r="F1457" s="178"/>
      <c r="G1457" s="40"/>
      <c r="H1457" s="40"/>
      <c r="I1457" s="40"/>
      <c r="J1457" s="40"/>
    </row>
    <row r="1458" spans="1:10" x14ac:dyDescent="0.25">
      <c r="A1458" s="40"/>
      <c r="B1458" s="40"/>
      <c r="C1458" s="40"/>
      <c r="D1458" s="40"/>
      <c r="E1458" s="40"/>
      <c r="F1458" s="178"/>
      <c r="G1458" s="40"/>
      <c r="H1458" s="40"/>
      <c r="I1458" s="40"/>
      <c r="J1458" s="40"/>
    </row>
    <row r="1459" spans="1:10" x14ac:dyDescent="0.25">
      <c r="A1459" s="40"/>
      <c r="B1459" s="40"/>
      <c r="C1459" s="40"/>
      <c r="D1459" s="40"/>
      <c r="E1459" s="40"/>
      <c r="F1459" s="178"/>
      <c r="G1459" s="40"/>
      <c r="H1459" s="40"/>
      <c r="I1459" s="40"/>
      <c r="J1459" s="40"/>
    </row>
    <row r="1460" spans="1:10" x14ac:dyDescent="0.25">
      <c r="A1460" s="40"/>
      <c r="B1460" s="40"/>
      <c r="C1460" s="40"/>
      <c r="D1460" s="40"/>
      <c r="E1460" s="40"/>
      <c r="F1460" s="178"/>
      <c r="G1460" s="40"/>
      <c r="H1460" s="40"/>
      <c r="I1460" s="40"/>
      <c r="J1460" s="40"/>
    </row>
    <row r="1461" spans="1:10" x14ac:dyDescent="0.25">
      <c r="A1461" s="40"/>
      <c r="B1461" s="40"/>
      <c r="C1461" s="40"/>
      <c r="D1461" s="40"/>
      <c r="E1461" s="40"/>
      <c r="F1461" s="178"/>
      <c r="G1461" s="40"/>
      <c r="H1461" s="40"/>
      <c r="I1461" s="40"/>
      <c r="J1461" s="40"/>
    </row>
    <row r="1462" spans="1:10" x14ac:dyDescent="0.25">
      <c r="A1462" s="40"/>
      <c r="B1462" s="40"/>
      <c r="C1462" s="40"/>
      <c r="D1462" s="40"/>
      <c r="E1462" s="40"/>
      <c r="F1462" s="178"/>
      <c r="G1462" s="40"/>
      <c r="H1462" s="40"/>
      <c r="I1462" s="40"/>
      <c r="J1462" s="40"/>
    </row>
    <row r="1463" spans="1:10" x14ac:dyDescent="0.25">
      <c r="A1463" s="40"/>
      <c r="B1463" s="40"/>
      <c r="C1463" s="40"/>
      <c r="D1463" s="40"/>
      <c r="E1463" s="40"/>
      <c r="F1463" s="178"/>
      <c r="G1463" s="40"/>
      <c r="H1463" s="40"/>
      <c r="I1463" s="40"/>
      <c r="J1463" s="40"/>
    </row>
    <row r="1464" spans="1:10" x14ac:dyDescent="0.25">
      <c r="A1464" s="40"/>
      <c r="B1464" s="40"/>
      <c r="C1464" s="40"/>
      <c r="D1464" s="40"/>
      <c r="E1464" s="40"/>
      <c r="F1464" s="178"/>
      <c r="G1464" s="40"/>
      <c r="H1464" s="40"/>
      <c r="I1464" s="40"/>
      <c r="J1464" s="40"/>
    </row>
    <row r="1465" spans="1:10" x14ac:dyDescent="0.25">
      <c r="A1465" s="40"/>
      <c r="B1465" s="40"/>
      <c r="C1465" s="40"/>
      <c r="D1465" s="40"/>
      <c r="E1465" s="40"/>
      <c r="F1465" s="178"/>
      <c r="G1465" s="40"/>
      <c r="H1465" s="40"/>
      <c r="I1465" s="40"/>
      <c r="J1465" s="40"/>
    </row>
    <row r="1466" spans="1:10" x14ac:dyDescent="0.25">
      <c r="A1466" s="40"/>
      <c r="B1466" s="40"/>
      <c r="C1466" s="40"/>
      <c r="D1466" s="40"/>
      <c r="E1466" s="40"/>
      <c r="F1466" s="178"/>
      <c r="G1466" s="40"/>
      <c r="H1466" s="40"/>
      <c r="I1466" s="40"/>
      <c r="J1466" s="40"/>
    </row>
    <row r="1467" spans="1:10" x14ac:dyDescent="0.25">
      <c r="A1467" s="40"/>
      <c r="B1467" s="40"/>
      <c r="C1467" s="40"/>
      <c r="D1467" s="40"/>
      <c r="E1467" s="40"/>
      <c r="F1467" s="178"/>
      <c r="G1467" s="40"/>
      <c r="H1467" s="40"/>
      <c r="I1467" s="40"/>
      <c r="J1467" s="40"/>
    </row>
    <row r="1468" spans="1:10" x14ac:dyDescent="0.25">
      <c r="A1468" s="40"/>
      <c r="B1468" s="40"/>
      <c r="C1468" s="40"/>
      <c r="D1468" s="40"/>
      <c r="E1468" s="40"/>
      <c r="F1468" s="178"/>
      <c r="G1468" s="40"/>
      <c r="H1468" s="40"/>
      <c r="I1468" s="40"/>
      <c r="J1468" s="40"/>
    </row>
    <row r="1469" spans="1:10" x14ac:dyDescent="0.25">
      <c r="A1469" s="40"/>
      <c r="B1469" s="40"/>
      <c r="C1469" s="40"/>
      <c r="D1469" s="40"/>
      <c r="E1469" s="40"/>
      <c r="F1469" s="178"/>
      <c r="G1469" s="40"/>
      <c r="H1469" s="40"/>
      <c r="I1469" s="40"/>
      <c r="J1469" s="40"/>
    </row>
    <row r="1470" spans="1:10" x14ac:dyDescent="0.25">
      <c r="A1470" s="40"/>
      <c r="B1470" s="40"/>
      <c r="C1470" s="40"/>
      <c r="D1470" s="40"/>
      <c r="E1470" s="40"/>
      <c r="F1470" s="178"/>
      <c r="G1470" s="40"/>
      <c r="H1470" s="40"/>
      <c r="I1470" s="40"/>
      <c r="J1470" s="40"/>
    </row>
    <row r="1471" spans="1:10" x14ac:dyDescent="0.25">
      <c r="A1471" s="40"/>
      <c r="B1471" s="40"/>
      <c r="C1471" s="40"/>
      <c r="D1471" s="40"/>
      <c r="E1471" s="40"/>
      <c r="F1471" s="178"/>
      <c r="G1471" s="40"/>
      <c r="H1471" s="40"/>
      <c r="I1471" s="40"/>
      <c r="J1471" s="40"/>
    </row>
    <row r="1472" spans="1:10" x14ac:dyDescent="0.25">
      <c r="A1472" s="40"/>
      <c r="B1472" s="40"/>
      <c r="C1472" s="40"/>
      <c r="D1472" s="40"/>
      <c r="E1472" s="40"/>
      <c r="F1472" s="178"/>
      <c r="G1472" s="40"/>
      <c r="H1472" s="40"/>
      <c r="I1472" s="40"/>
      <c r="J1472" s="40"/>
    </row>
    <row r="1473" spans="1:10" x14ac:dyDescent="0.25">
      <c r="A1473" s="40"/>
      <c r="B1473" s="40"/>
      <c r="C1473" s="40"/>
      <c r="D1473" s="40"/>
      <c r="E1473" s="40"/>
      <c r="F1473" s="178"/>
      <c r="G1473" s="40"/>
      <c r="H1473" s="40"/>
      <c r="I1473" s="40"/>
      <c r="J1473" s="40"/>
    </row>
    <row r="1474" spans="1:10" x14ac:dyDescent="0.25">
      <c r="A1474" s="40"/>
      <c r="B1474" s="40"/>
      <c r="C1474" s="40"/>
      <c r="D1474" s="40"/>
      <c r="E1474" s="40"/>
      <c r="F1474" s="178"/>
      <c r="G1474" s="40"/>
      <c r="H1474" s="40"/>
      <c r="I1474" s="40"/>
      <c r="J1474" s="40"/>
    </row>
    <row r="1475" spans="1:10" x14ac:dyDescent="0.25">
      <c r="A1475" s="40"/>
      <c r="B1475" s="40"/>
      <c r="C1475" s="40"/>
      <c r="D1475" s="40"/>
      <c r="E1475" s="40"/>
      <c r="F1475" s="178"/>
      <c r="G1475" s="40"/>
      <c r="H1475" s="40"/>
      <c r="I1475" s="40"/>
      <c r="J1475" s="40"/>
    </row>
    <row r="1476" spans="1:10" x14ac:dyDescent="0.25">
      <c r="A1476" s="40"/>
      <c r="B1476" s="40"/>
      <c r="C1476" s="40"/>
      <c r="D1476" s="40"/>
      <c r="E1476" s="40"/>
      <c r="F1476" s="178"/>
      <c r="G1476" s="40"/>
      <c r="H1476" s="40"/>
      <c r="I1476" s="40"/>
      <c r="J1476" s="40"/>
    </row>
    <row r="1477" spans="1:10" x14ac:dyDescent="0.25">
      <c r="A1477" s="40"/>
      <c r="B1477" s="40"/>
      <c r="C1477" s="40"/>
      <c r="D1477" s="40"/>
      <c r="E1477" s="40"/>
      <c r="F1477" s="178"/>
      <c r="G1477" s="40"/>
      <c r="H1477" s="40"/>
      <c r="I1477" s="40"/>
      <c r="J1477" s="40"/>
    </row>
    <row r="1478" spans="1:10" x14ac:dyDescent="0.25">
      <c r="A1478" s="40"/>
      <c r="B1478" s="40"/>
      <c r="C1478" s="40"/>
      <c r="D1478" s="40"/>
      <c r="E1478" s="40"/>
      <c r="F1478" s="178"/>
      <c r="G1478" s="40"/>
      <c r="H1478" s="40"/>
      <c r="I1478" s="40"/>
      <c r="J1478" s="40"/>
    </row>
    <row r="1479" spans="1:10" x14ac:dyDescent="0.25">
      <c r="A1479" s="40"/>
      <c r="B1479" s="40"/>
      <c r="C1479" s="40"/>
      <c r="D1479" s="40"/>
      <c r="E1479" s="40"/>
      <c r="F1479" s="178"/>
      <c r="G1479" s="40"/>
      <c r="H1479" s="40"/>
      <c r="I1479" s="40"/>
      <c r="J1479" s="40"/>
    </row>
    <row r="1480" spans="1:10" x14ac:dyDescent="0.25">
      <c r="A1480" s="40"/>
      <c r="B1480" s="40"/>
      <c r="C1480" s="40"/>
      <c r="D1480" s="40"/>
      <c r="E1480" s="40"/>
      <c r="F1480" s="178"/>
      <c r="G1480" s="40"/>
      <c r="H1480" s="40"/>
      <c r="I1480" s="40"/>
      <c r="J1480" s="40"/>
    </row>
    <row r="1481" spans="1:10" x14ac:dyDescent="0.25">
      <c r="A1481" s="40"/>
      <c r="B1481" s="40"/>
      <c r="C1481" s="40"/>
      <c r="D1481" s="40"/>
      <c r="E1481" s="40"/>
      <c r="F1481" s="178"/>
      <c r="G1481" s="40"/>
      <c r="H1481" s="40"/>
      <c r="I1481" s="40"/>
      <c r="J1481" s="40"/>
    </row>
    <row r="1482" spans="1:10" x14ac:dyDescent="0.25">
      <c r="A1482" s="40"/>
      <c r="B1482" s="40"/>
      <c r="C1482" s="40"/>
      <c r="D1482" s="40"/>
      <c r="E1482" s="40"/>
      <c r="F1482" s="178"/>
      <c r="G1482" s="40"/>
      <c r="H1482" s="40"/>
      <c r="I1482" s="40"/>
      <c r="J1482" s="40"/>
    </row>
    <row r="1483" spans="1:10" x14ac:dyDescent="0.25">
      <c r="A1483" s="40"/>
      <c r="B1483" s="40"/>
      <c r="C1483" s="40"/>
      <c r="D1483" s="40"/>
      <c r="E1483" s="40"/>
      <c r="F1483" s="178"/>
      <c r="G1483" s="40"/>
      <c r="H1483" s="40"/>
      <c r="I1483" s="40"/>
      <c r="J1483" s="40"/>
    </row>
    <row r="1484" spans="1:10" x14ac:dyDescent="0.25">
      <c r="A1484" s="40"/>
      <c r="B1484" s="40"/>
      <c r="C1484" s="40"/>
      <c r="D1484" s="40"/>
      <c r="E1484" s="40"/>
      <c r="F1484" s="178"/>
      <c r="G1484" s="40"/>
      <c r="H1484" s="40"/>
      <c r="I1484" s="40"/>
      <c r="J1484" s="40"/>
    </row>
    <row r="1485" spans="1:10" x14ac:dyDescent="0.25">
      <c r="A1485" s="40"/>
      <c r="B1485" s="40"/>
      <c r="C1485" s="40"/>
      <c r="D1485" s="40"/>
      <c r="E1485" s="40"/>
      <c r="F1485" s="178"/>
      <c r="G1485" s="40"/>
      <c r="H1485" s="40"/>
      <c r="I1485" s="40"/>
      <c r="J1485" s="40"/>
    </row>
    <row r="1486" spans="1:10" x14ac:dyDescent="0.25">
      <c r="A1486" s="40"/>
      <c r="B1486" s="40"/>
      <c r="C1486" s="40"/>
      <c r="D1486" s="40"/>
      <c r="E1486" s="40"/>
      <c r="F1486" s="178"/>
      <c r="G1486" s="40"/>
      <c r="H1486" s="40"/>
      <c r="I1486" s="40"/>
      <c r="J1486" s="40"/>
    </row>
    <row r="1487" spans="1:10" x14ac:dyDescent="0.25">
      <c r="A1487" s="40"/>
      <c r="B1487" s="40"/>
      <c r="C1487" s="40"/>
      <c r="D1487" s="40"/>
      <c r="E1487" s="40"/>
      <c r="F1487" s="178"/>
      <c r="G1487" s="40"/>
      <c r="H1487" s="40"/>
      <c r="I1487" s="40"/>
      <c r="J1487" s="40"/>
    </row>
    <row r="1488" spans="1:10" x14ac:dyDescent="0.25">
      <c r="A1488" s="40"/>
      <c r="B1488" s="40"/>
      <c r="C1488" s="40"/>
      <c r="D1488" s="40"/>
      <c r="E1488" s="40"/>
      <c r="F1488" s="178"/>
      <c r="G1488" s="40"/>
      <c r="H1488" s="40"/>
      <c r="I1488" s="40"/>
      <c r="J1488" s="40"/>
    </row>
    <row r="1489" spans="1:10" x14ac:dyDescent="0.25">
      <c r="A1489" s="40"/>
      <c r="B1489" s="40"/>
      <c r="C1489" s="40"/>
      <c r="D1489" s="40"/>
      <c r="E1489" s="40"/>
      <c r="F1489" s="178"/>
      <c r="G1489" s="40"/>
      <c r="H1489" s="40"/>
      <c r="I1489" s="40"/>
      <c r="J1489" s="40"/>
    </row>
    <row r="1490" spans="1:10" x14ac:dyDescent="0.25">
      <c r="A1490" s="40"/>
      <c r="B1490" s="40"/>
      <c r="C1490" s="40"/>
      <c r="D1490" s="40"/>
      <c r="E1490" s="40"/>
      <c r="F1490" s="178"/>
      <c r="G1490" s="40"/>
      <c r="H1490" s="40"/>
      <c r="I1490" s="40"/>
      <c r="J1490" s="40"/>
    </row>
    <row r="1491" spans="1:10" x14ac:dyDescent="0.25">
      <c r="A1491" s="40"/>
      <c r="B1491" s="40"/>
      <c r="C1491" s="40"/>
      <c r="D1491" s="40"/>
      <c r="E1491" s="40"/>
      <c r="F1491" s="178"/>
      <c r="G1491" s="40"/>
      <c r="H1491" s="40"/>
      <c r="I1491" s="40"/>
      <c r="J1491" s="40"/>
    </row>
    <row r="1492" spans="1:10" x14ac:dyDescent="0.25">
      <c r="A1492" s="40"/>
      <c r="B1492" s="40"/>
      <c r="C1492" s="40"/>
      <c r="D1492" s="40"/>
      <c r="E1492" s="40"/>
      <c r="F1492" s="178"/>
      <c r="G1492" s="40"/>
      <c r="H1492" s="40"/>
      <c r="I1492" s="40"/>
      <c r="J1492" s="40"/>
    </row>
    <row r="1493" spans="1:10" x14ac:dyDescent="0.25">
      <c r="A1493" s="40"/>
      <c r="B1493" s="40"/>
      <c r="C1493" s="40"/>
      <c r="D1493" s="40"/>
      <c r="E1493" s="40"/>
      <c r="F1493" s="178"/>
      <c r="G1493" s="40"/>
      <c r="H1493" s="40"/>
      <c r="I1493" s="40"/>
      <c r="J1493" s="40"/>
    </row>
    <row r="1494" spans="1:10" x14ac:dyDescent="0.25">
      <c r="A1494" s="40"/>
      <c r="B1494" s="40"/>
      <c r="C1494" s="40"/>
      <c r="D1494" s="40"/>
      <c r="E1494" s="40"/>
      <c r="F1494" s="178"/>
      <c r="G1494" s="40"/>
      <c r="H1494" s="40"/>
      <c r="I1494" s="40"/>
      <c r="J1494" s="40"/>
    </row>
    <row r="1495" spans="1:10" x14ac:dyDescent="0.25">
      <c r="A1495" s="40"/>
      <c r="B1495" s="40"/>
      <c r="C1495" s="40"/>
      <c r="D1495" s="40"/>
      <c r="E1495" s="40"/>
      <c r="F1495" s="178"/>
      <c r="G1495" s="40"/>
      <c r="H1495" s="40"/>
      <c r="I1495" s="40"/>
      <c r="J1495" s="40"/>
    </row>
    <row r="1496" spans="1:10" x14ac:dyDescent="0.25">
      <c r="A1496" s="40"/>
      <c r="B1496" s="40"/>
      <c r="C1496" s="40"/>
      <c r="D1496" s="40"/>
      <c r="E1496" s="40"/>
      <c r="F1496" s="178"/>
      <c r="G1496" s="40"/>
      <c r="H1496" s="40"/>
      <c r="I1496" s="40"/>
      <c r="J1496" s="40"/>
    </row>
    <row r="1497" spans="1:10" x14ac:dyDescent="0.25">
      <c r="A1497" s="40"/>
      <c r="B1497" s="40"/>
      <c r="C1497" s="40"/>
      <c r="D1497" s="40"/>
      <c r="E1497" s="40"/>
      <c r="F1497" s="178"/>
      <c r="G1497" s="40"/>
      <c r="H1497" s="40"/>
      <c r="I1497" s="40"/>
      <c r="J1497" s="40"/>
    </row>
    <row r="1498" spans="1:10" x14ac:dyDescent="0.25">
      <c r="A1498" s="40"/>
      <c r="B1498" s="40"/>
      <c r="C1498" s="40"/>
      <c r="D1498" s="40"/>
      <c r="E1498" s="40"/>
      <c r="F1498" s="178"/>
      <c r="G1498" s="40"/>
      <c r="H1498" s="40"/>
      <c r="I1498" s="40"/>
      <c r="J1498" s="40"/>
    </row>
    <row r="1499" spans="1:10" x14ac:dyDescent="0.25">
      <c r="A1499" s="40"/>
      <c r="B1499" s="40"/>
      <c r="C1499" s="40"/>
      <c r="D1499" s="40"/>
      <c r="E1499" s="40"/>
      <c r="F1499" s="178"/>
      <c r="G1499" s="40"/>
      <c r="H1499" s="40"/>
      <c r="I1499" s="40"/>
      <c r="J1499" s="40"/>
    </row>
    <row r="1500" spans="1:10" x14ac:dyDescent="0.25">
      <c r="A1500" s="40"/>
      <c r="B1500" s="40"/>
      <c r="C1500" s="40"/>
      <c r="D1500" s="40"/>
      <c r="E1500" s="40"/>
      <c r="F1500" s="178"/>
      <c r="G1500" s="40"/>
      <c r="H1500" s="40"/>
      <c r="I1500" s="40"/>
      <c r="J1500" s="40"/>
    </row>
    <row r="1501" spans="1:10" x14ac:dyDescent="0.25">
      <c r="A1501" s="40"/>
      <c r="B1501" s="40"/>
      <c r="C1501" s="40"/>
      <c r="D1501" s="40"/>
      <c r="E1501" s="40"/>
      <c r="F1501" s="178"/>
      <c r="G1501" s="40"/>
      <c r="H1501" s="40"/>
      <c r="I1501" s="40"/>
      <c r="J1501" s="40"/>
    </row>
    <row r="1502" spans="1:10" x14ac:dyDescent="0.25">
      <c r="A1502" s="40"/>
      <c r="B1502" s="40"/>
      <c r="C1502" s="40"/>
      <c r="D1502" s="40"/>
      <c r="E1502" s="40"/>
      <c r="F1502" s="178"/>
      <c r="G1502" s="40"/>
      <c r="H1502" s="40"/>
      <c r="I1502" s="40"/>
      <c r="J1502" s="40"/>
    </row>
    <row r="1503" spans="1:10" x14ac:dyDescent="0.25">
      <c r="A1503" s="40"/>
      <c r="B1503" s="40"/>
      <c r="C1503" s="40"/>
      <c r="D1503" s="40"/>
      <c r="E1503" s="40"/>
      <c r="F1503" s="178"/>
      <c r="G1503" s="40"/>
      <c r="H1503" s="40"/>
      <c r="I1503" s="40"/>
      <c r="J1503" s="40"/>
    </row>
    <row r="1504" spans="1:10" x14ac:dyDescent="0.25">
      <c r="A1504" s="40"/>
      <c r="B1504" s="40"/>
      <c r="C1504" s="40"/>
      <c r="D1504" s="40"/>
      <c r="E1504" s="40"/>
      <c r="F1504" s="178"/>
      <c r="G1504" s="40"/>
      <c r="H1504" s="40"/>
      <c r="I1504" s="40"/>
      <c r="J1504" s="40"/>
    </row>
    <row r="1505" spans="1:10" x14ac:dyDescent="0.25">
      <c r="A1505" s="40"/>
      <c r="B1505" s="40"/>
      <c r="C1505" s="40"/>
      <c r="D1505" s="40"/>
      <c r="E1505" s="40"/>
      <c r="F1505" s="178"/>
      <c r="G1505" s="40"/>
      <c r="H1505" s="40"/>
      <c r="I1505" s="40"/>
      <c r="J1505" s="40"/>
    </row>
    <row r="1506" spans="1:10" x14ac:dyDescent="0.25">
      <c r="A1506" s="40"/>
      <c r="B1506" s="40"/>
      <c r="C1506" s="40"/>
      <c r="D1506" s="40"/>
      <c r="E1506" s="40"/>
      <c r="F1506" s="178"/>
      <c r="G1506" s="40"/>
      <c r="H1506" s="40"/>
      <c r="I1506" s="40"/>
      <c r="J1506" s="40"/>
    </row>
    <row r="1507" spans="1:10" x14ac:dyDescent="0.25">
      <c r="A1507" s="40"/>
      <c r="B1507" s="40"/>
      <c r="C1507" s="40"/>
      <c r="D1507" s="40"/>
      <c r="E1507" s="40"/>
      <c r="F1507" s="178"/>
      <c r="G1507" s="40"/>
      <c r="H1507" s="40"/>
      <c r="I1507" s="40"/>
      <c r="J1507" s="40"/>
    </row>
    <row r="1508" spans="1:10" x14ac:dyDescent="0.25">
      <c r="A1508" s="40"/>
      <c r="B1508" s="40"/>
      <c r="C1508" s="40"/>
      <c r="D1508" s="40"/>
      <c r="E1508" s="40"/>
      <c r="F1508" s="178"/>
      <c r="G1508" s="40"/>
      <c r="H1508" s="40"/>
      <c r="I1508" s="40"/>
      <c r="J1508" s="40"/>
    </row>
    <row r="1509" spans="1:10" x14ac:dyDescent="0.25">
      <c r="A1509" s="40"/>
      <c r="B1509" s="40"/>
      <c r="C1509" s="40"/>
      <c r="D1509" s="40"/>
      <c r="E1509" s="40"/>
      <c r="F1509" s="178"/>
      <c r="G1509" s="40"/>
      <c r="H1509" s="40"/>
      <c r="I1509" s="40"/>
      <c r="J1509" s="40"/>
    </row>
    <row r="1510" spans="1:10" x14ac:dyDescent="0.25">
      <c r="A1510" s="40"/>
      <c r="B1510" s="40"/>
      <c r="C1510" s="40"/>
      <c r="D1510" s="40"/>
      <c r="E1510" s="40"/>
      <c r="F1510" s="178"/>
      <c r="G1510" s="40"/>
      <c r="H1510" s="40"/>
      <c r="I1510" s="40"/>
      <c r="J1510" s="40"/>
    </row>
    <row r="1511" spans="1:10" x14ac:dyDescent="0.25">
      <c r="A1511" s="40"/>
      <c r="B1511" s="40"/>
      <c r="C1511" s="40"/>
      <c r="D1511" s="40"/>
      <c r="E1511" s="40"/>
      <c r="F1511" s="178"/>
      <c r="G1511" s="40"/>
      <c r="H1511" s="40"/>
      <c r="I1511" s="40"/>
      <c r="J1511" s="40"/>
    </row>
    <row r="1512" spans="1:10" x14ac:dyDescent="0.25">
      <c r="A1512" s="40"/>
      <c r="B1512" s="40"/>
      <c r="C1512" s="40"/>
      <c r="D1512" s="40"/>
      <c r="E1512" s="40"/>
      <c r="F1512" s="178"/>
      <c r="G1512" s="40"/>
      <c r="H1512" s="40"/>
      <c r="I1512" s="40"/>
      <c r="J1512" s="40"/>
    </row>
    <row r="1513" spans="1:10" x14ac:dyDescent="0.25">
      <c r="A1513" s="40"/>
      <c r="B1513" s="40"/>
      <c r="C1513" s="40"/>
      <c r="D1513" s="40"/>
      <c r="E1513" s="40"/>
      <c r="F1513" s="178"/>
      <c r="G1513" s="40"/>
      <c r="H1513" s="40"/>
      <c r="I1513" s="40"/>
      <c r="J1513" s="40"/>
    </row>
    <row r="1514" spans="1:10" x14ac:dyDescent="0.25">
      <c r="A1514" s="40"/>
      <c r="B1514" s="40"/>
      <c r="C1514" s="40"/>
      <c r="D1514" s="40"/>
      <c r="E1514" s="40"/>
      <c r="F1514" s="178"/>
      <c r="G1514" s="40"/>
      <c r="H1514" s="40"/>
      <c r="I1514" s="40"/>
      <c r="J1514" s="40"/>
    </row>
    <row r="1515" spans="1:10" x14ac:dyDescent="0.25">
      <c r="A1515" s="40"/>
      <c r="B1515" s="40"/>
      <c r="C1515" s="40"/>
      <c r="D1515" s="40"/>
      <c r="E1515" s="40"/>
      <c r="F1515" s="178"/>
      <c r="G1515" s="40"/>
      <c r="H1515" s="40"/>
      <c r="I1515" s="40"/>
      <c r="J1515" s="40"/>
    </row>
    <row r="1516" spans="1:10" x14ac:dyDescent="0.25">
      <c r="A1516" s="40"/>
      <c r="B1516" s="40"/>
      <c r="C1516" s="40"/>
      <c r="D1516" s="40"/>
      <c r="E1516" s="40"/>
      <c r="F1516" s="178"/>
      <c r="G1516" s="40"/>
      <c r="H1516" s="40"/>
      <c r="I1516" s="40"/>
      <c r="J1516" s="40"/>
    </row>
    <row r="1517" spans="1:10" x14ac:dyDescent="0.25">
      <c r="A1517" s="40"/>
      <c r="B1517" s="40"/>
      <c r="C1517" s="40"/>
      <c r="D1517" s="40"/>
      <c r="E1517" s="40"/>
      <c r="F1517" s="178"/>
      <c r="G1517" s="40"/>
      <c r="H1517" s="40"/>
      <c r="I1517" s="40"/>
      <c r="J1517" s="40"/>
    </row>
    <row r="1518" spans="1:10" x14ac:dyDescent="0.25">
      <c r="A1518" s="40"/>
      <c r="B1518" s="40"/>
      <c r="C1518" s="40"/>
      <c r="D1518" s="40"/>
      <c r="E1518" s="40"/>
      <c r="F1518" s="178"/>
      <c r="G1518" s="40"/>
      <c r="H1518" s="40"/>
      <c r="I1518" s="40"/>
      <c r="J1518" s="40"/>
    </row>
    <row r="1519" spans="1:10" x14ac:dyDescent="0.25">
      <c r="A1519" s="40"/>
      <c r="B1519" s="40"/>
      <c r="C1519" s="40"/>
      <c r="D1519" s="40"/>
      <c r="E1519" s="40"/>
      <c r="F1519" s="178"/>
      <c r="G1519" s="40"/>
      <c r="H1519" s="40"/>
      <c r="I1519" s="40"/>
      <c r="J1519" s="40"/>
    </row>
    <row r="1520" spans="1:10" x14ac:dyDescent="0.25">
      <c r="A1520" s="40"/>
      <c r="B1520" s="40"/>
      <c r="C1520" s="40"/>
      <c r="D1520" s="40"/>
      <c r="E1520" s="40"/>
      <c r="F1520" s="178"/>
      <c r="G1520" s="40"/>
      <c r="H1520" s="40"/>
      <c r="I1520" s="40"/>
      <c r="J1520" s="40"/>
    </row>
    <row r="1521" spans="1:10" x14ac:dyDescent="0.25">
      <c r="A1521" s="40"/>
      <c r="B1521" s="40"/>
      <c r="C1521" s="40"/>
      <c r="D1521" s="40"/>
      <c r="E1521" s="40"/>
      <c r="F1521" s="178"/>
      <c r="G1521" s="40"/>
      <c r="H1521" s="40"/>
      <c r="I1521" s="40"/>
      <c r="J1521" s="40"/>
    </row>
    <row r="1522" spans="1:10" x14ac:dyDescent="0.25">
      <c r="A1522" s="40"/>
      <c r="B1522" s="40"/>
      <c r="C1522" s="40"/>
      <c r="D1522" s="40"/>
      <c r="E1522" s="40"/>
      <c r="F1522" s="178"/>
      <c r="G1522" s="40"/>
      <c r="H1522" s="40"/>
      <c r="I1522" s="40"/>
      <c r="J1522" s="40"/>
    </row>
    <row r="1523" spans="1:10" x14ac:dyDescent="0.25">
      <c r="A1523" s="40"/>
      <c r="B1523" s="40"/>
      <c r="C1523" s="40"/>
      <c r="D1523" s="40"/>
      <c r="E1523" s="40"/>
      <c r="F1523" s="178"/>
      <c r="G1523" s="40"/>
      <c r="H1523" s="40"/>
      <c r="I1523" s="40"/>
      <c r="J1523" s="40"/>
    </row>
    <row r="1524" spans="1:10" x14ac:dyDescent="0.25">
      <c r="A1524" s="40"/>
      <c r="B1524" s="40"/>
      <c r="C1524" s="40"/>
      <c r="D1524" s="40"/>
      <c r="E1524" s="40"/>
      <c r="F1524" s="178"/>
      <c r="G1524" s="40"/>
      <c r="H1524" s="40"/>
      <c r="I1524" s="40"/>
      <c r="J1524" s="40"/>
    </row>
    <row r="1525" spans="1:10" x14ac:dyDescent="0.25">
      <c r="A1525" s="40"/>
      <c r="B1525" s="40"/>
      <c r="C1525" s="40"/>
      <c r="D1525" s="40"/>
      <c r="E1525" s="40"/>
      <c r="F1525" s="178"/>
      <c r="G1525" s="40"/>
      <c r="H1525" s="40"/>
      <c r="I1525" s="40"/>
      <c r="J1525" s="40"/>
    </row>
    <row r="1526" spans="1:10" x14ac:dyDescent="0.25">
      <c r="A1526" s="40"/>
      <c r="B1526" s="40"/>
      <c r="C1526" s="40"/>
      <c r="D1526" s="40"/>
      <c r="E1526" s="40"/>
      <c r="F1526" s="178"/>
      <c r="G1526" s="40"/>
      <c r="H1526" s="40"/>
      <c r="I1526" s="40"/>
      <c r="J1526" s="40"/>
    </row>
    <row r="1527" spans="1:10" x14ac:dyDescent="0.25">
      <c r="A1527" s="40"/>
      <c r="B1527" s="40"/>
      <c r="C1527" s="40"/>
      <c r="D1527" s="40"/>
      <c r="E1527" s="40"/>
      <c r="F1527" s="178"/>
      <c r="G1527" s="40"/>
      <c r="H1527" s="40"/>
      <c r="I1527" s="40"/>
      <c r="J1527" s="40"/>
    </row>
    <row r="1528" spans="1:10" x14ac:dyDescent="0.25">
      <c r="A1528" s="40"/>
      <c r="B1528" s="40"/>
      <c r="C1528" s="40"/>
      <c r="D1528" s="40"/>
      <c r="E1528" s="40"/>
      <c r="F1528" s="178"/>
      <c r="G1528" s="40"/>
      <c r="H1528" s="40"/>
      <c r="I1528" s="40"/>
      <c r="J1528" s="40"/>
    </row>
    <row r="1529" spans="1:10" x14ac:dyDescent="0.25">
      <c r="A1529" s="40"/>
      <c r="B1529" s="40"/>
      <c r="C1529" s="40"/>
      <c r="D1529" s="40"/>
      <c r="E1529" s="40"/>
      <c r="F1529" s="178"/>
      <c r="G1529" s="40"/>
      <c r="H1529" s="40"/>
      <c r="I1529" s="40"/>
      <c r="J1529" s="40"/>
    </row>
    <row r="1530" spans="1:10" x14ac:dyDescent="0.25">
      <c r="A1530" s="40"/>
      <c r="B1530" s="40"/>
      <c r="C1530" s="40"/>
      <c r="D1530" s="40"/>
      <c r="E1530" s="40"/>
      <c r="F1530" s="178"/>
      <c r="G1530" s="40"/>
      <c r="H1530" s="40"/>
      <c r="I1530" s="40"/>
      <c r="J1530" s="40"/>
    </row>
    <row r="1531" spans="1:10" x14ac:dyDescent="0.25">
      <c r="A1531" s="40"/>
      <c r="B1531" s="40"/>
      <c r="C1531" s="40"/>
      <c r="D1531" s="40"/>
      <c r="E1531" s="40"/>
      <c r="F1531" s="178"/>
      <c r="G1531" s="40"/>
      <c r="H1531" s="40"/>
      <c r="I1531" s="40"/>
      <c r="J1531" s="40"/>
    </row>
    <row r="1532" spans="1:10" x14ac:dyDescent="0.25">
      <c r="A1532" s="40"/>
      <c r="B1532" s="40"/>
      <c r="C1532" s="40"/>
      <c r="D1532" s="40"/>
      <c r="E1532" s="40"/>
      <c r="F1532" s="178"/>
      <c r="G1532" s="40"/>
      <c r="H1532" s="40"/>
      <c r="I1532" s="40"/>
      <c r="J1532" s="40"/>
    </row>
    <row r="1533" spans="1:10" x14ac:dyDescent="0.25">
      <c r="A1533" s="40"/>
      <c r="B1533" s="40"/>
      <c r="C1533" s="40"/>
      <c r="D1533" s="40"/>
      <c r="E1533" s="40"/>
      <c r="F1533" s="178"/>
      <c r="G1533" s="40"/>
      <c r="H1533" s="40"/>
      <c r="I1533" s="40"/>
      <c r="J1533" s="40"/>
    </row>
    <row r="1534" spans="1:10" x14ac:dyDescent="0.25">
      <c r="A1534" s="40"/>
      <c r="B1534" s="40"/>
      <c r="C1534" s="40"/>
      <c r="D1534" s="40"/>
      <c r="E1534" s="40"/>
      <c r="F1534" s="178"/>
      <c r="G1534" s="40"/>
      <c r="H1534" s="40"/>
      <c r="I1534" s="40"/>
      <c r="J1534" s="40"/>
    </row>
    <row r="1535" spans="1:10" x14ac:dyDescent="0.25">
      <c r="A1535" s="40"/>
      <c r="B1535" s="40"/>
      <c r="C1535" s="40"/>
      <c r="D1535" s="40"/>
      <c r="E1535" s="40"/>
      <c r="F1535" s="178"/>
      <c r="G1535" s="40"/>
      <c r="H1535" s="40"/>
      <c r="I1535" s="40"/>
      <c r="J1535" s="40"/>
    </row>
    <row r="1536" spans="1:10" x14ac:dyDescent="0.25">
      <c r="A1536" s="40"/>
      <c r="B1536" s="40"/>
      <c r="C1536" s="40"/>
      <c r="D1536" s="40"/>
      <c r="E1536" s="40"/>
      <c r="F1536" s="178"/>
      <c r="G1536" s="40"/>
      <c r="H1536" s="40"/>
      <c r="I1536" s="40"/>
      <c r="J1536" s="40"/>
    </row>
    <row r="1537" spans="1:10" x14ac:dyDescent="0.25">
      <c r="A1537" s="40"/>
      <c r="B1537" s="40"/>
      <c r="C1537" s="40"/>
      <c r="D1537" s="40"/>
      <c r="E1537" s="40"/>
      <c r="F1537" s="178"/>
      <c r="G1537" s="40"/>
      <c r="H1537" s="40"/>
      <c r="I1537" s="40"/>
      <c r="J1537" s="40"/>
    </row>
    <row r="1538" spans="1:10" x14ac:dyDescent="0.25">
      <c r="A1538" s="40"/>
      <c r="B1538" s="40"/>
      <c r="C1538" s="40"/>
      <c r="D1538" s="40"/>
      <c r="E1538" s="40"/>
      <c r="F1538" s="178"/>
      <c r="G1538" s="40"/>
      <c r="H1538" s="40"/>
      <c r="I1538" s="40"/>
      <c r="J1538" s="40"/>
    </row>
    <row r="1539" spans="1:10" x14ac:dyDescent="0.25">
      <c r="A1539" s="40"/>
      <c r="B1539" s="40"/>
      <c r="C1539" s="40"/>
      <c r="D1539" s="40"/>
      <c r="E1539" s="40"/>
      <c r="F1539" s="178"/>
      <c r="G1539" s="40"/>
      <c r="H1539" s="40"/>
      <c r="I1539" s="40"/>
      <c r="J1539" s="40"/>
    </row>
    <row r="1540" spans="1:10" x14ac:dyDescent="0.25">
      <c r="A1540" s="40"/>
      <c r="B1540" s="40"/>
      <c r="C1540" s="40"/>
      <c r="D1540" s="40"/>
      <c r="E1540" s="40"/>
      <c r="F1540" s="178"/>
      <c r="G1540" s="40"/>
      <c r="H1540" s="40"/>
      <c r="I1540" s="40"/>
      <c r="J1540" s="40"/>
    </row>
    <row r="1541" spans="1:10" x14ac:dyDescent="0.25">
      <c r="A1541" s="40"/>
      <c r="B1541" s="40"/>
      <c r="C1541" s="40"/>
      <c r="D1541" s="40"/>
      <c r="E1541" s="40"/>
      <c r="F1541" s="178"/>
      <c r="G1541" s="40"/>
      <c r="H1541" s="40"/>
      <c r="I1541" s="40"/>
      <c r="J1541" s="40"/>
    </row>
    <row r="1542" spans="1:10" x14ac:dyDescent="0.25">
      <c r="A1542" s="40"/>
      <c r="B1542" s="40"/>
      <c r="C1542" s="40"/>
      <c r="D1542" s="40"/>
      <c r="E1542" s="40"/>
      <c r="F1542" s="178"/>
      <c r="G1542" s="40"/>
      <c r="H1542" s="40"/>
      <c r="I1542" s="40"/>
      <c r="J1542" s="40"/>
    </row>
    <row r="1543" spans="1:10" x14ac:dyDescent="0.25">
      <c r="A1543" s="40"/>
      <c r="B1543" s="40"/>
      <c r="C1543" s="40"/>
      <c r="D1543" s="40"/>
      <c r="E1543" s="40"/>
      <c r="F1543" s="178"/>
      <c r="G1543" s="40"/>
      <c r="H1543" s="40"/>
      <c r="I1543" s="40"/>
      <c r="J1543" s="40"/>
    </row>
    <row r="1544" spans="1:10" x14ac:dyDescent="0.25">
      <c r="A1544" s="40"/>
      <c r="B1544" s="40"/>
      <c r="C1544" s="40"/>
      <c r="D1544" s="40"/>
      <c r="E1544" s="40"/>
      <c r="F1544" s="178"/>
      <c r="G1544" s="40"/>
      <c r="H1544" s="40"/>
      <c r="I1544" s="40"/>
      <c r="J1544" s="40"/>
    </row>
    <row r="1545" spans="1:10" x14ac:dyDescent="0.25">
      <c r="A1545" s="40"/>
      <c r="B1545" s="40"/>
      <c r="C1545" s="40"/>
      <c r="D1545" s="40"/>
      <c r="E1545" s="40"/>
      <c r="F1545" s="178"/>
      <c r="G1545" s="40"/>
      <c r="H1545" s="40"/>
      <c r="I1545" s="40"/>
      <c r="J1545" s="40"/>
    </row>
    <row r="1546" spans="1:10" x14ac:dyDescent="0.25">
      <c r="A1546" s="40"/>
      <c r="B1546" s="40"/>
      <c r="C1546" s="40"/>
      <c r="D1546" s="40"/>
      <c r="E1546" s="40"/>
      <c r="F1546" s="178"/>
      <c r="G1546" s="40"/>
      <c r="H1546" s="40"/>
      <c r="I1546" s="40"/>
      <c r="J1546" s="40"/>
    </row>
    <row r="1547" spans="1:10" x14ac:dyDescent="0.25">
      <c r="A1547" s="40"/>
      <c r="B1547" s="40"/>
      <c r="C1547" s="40"/>
      <c r="D1547" s="40"/>
      <c r="E1547" s="40"/>
      <c r="F1547" s="178"/>
      <c r="G1547" s="40"/>
      <c r="H1547" s="40"/>
      <c r="I1547" s="40"/>
      <c r="J1547" s="40"/>
    </row>
    <row r="1548" spans="1:10" x14ac:dyDescent="0.25">
      <c r="A1548" s="40"/>
      <c r="B1548" s="40"/>
      <c r="C1548" s="40"/>
      <c r="D1548" s="40"/>
      <c r="E1548" s="40"/>
      <c r="F1548" s="178"/>
      <c r="G1548" s="40"/>
      <c r="H1548" s="40"/>
      <c r="I1548" s="40"/>
      <c r="J1548" s="40"/>
    </row>
    <row r="1549" spans="1:10" x14ac:dyDescent="0.25">
      <c r="A1549" s="40"/>
      <c r="B1549" s="40"/>
      <c r="C1549" s="40"/>
      <c r="D1549" s="40"/>
      <c r="E1549" s="40"/>
      <c r="F1549" s="178"/>
      <c r="G1549" s="40"/>
      <c r="H1549" s="40"/>
      <c r="I1549" s="40"/>
      <c r="J1549" s="40"/>
    </row>
    <row r="1550" spans="1:10" x14ac:dyDescent="0.25">
      <c r="A1550" s="40"/>
      <c r="B1550" s="40"/>
      <c r="C1550" s="40"/>
      <c r="D1550" s="40"/>
      <c r="E1550" s="40"/>
      <c r="F1550" s="178"/>
      <c r="G1550" s="40"/>
      <c r="H1550" s="40"/>
      <c r="I1550" s="40"/>
      <c r="J1550" s="40"/>
    </row>
    <row r="1551" spans="1:10" x14ac:dyDescent="0.25">
      <c r="A1551" s="40"/>
      <c r="B1551" s="40"/>
      <c r="C1551" s="40"/>
      <c r="D1551" s="40"/>
      <c r="E1551" s="40"/>
      <c r="F1551" s="178"/>
      <c r="G1551" s="40"/>
      <c r="H1551" s="40"/>
      <c r="I1551" s="40"/>
      <c r="J1551" s="40"/>
    </row>
    <row r="1552" spans="1:10" x14ac:dyDescent="0.25">
      <c r="A1552" s="40"/>
      <c r="B1552" s="40"/>
      <c r="C1552" s="40"/>
      <c r="D1552" s="40"/>
      <c r="E1552" s="40"/>
      <c r="F1552" s="178"/>
      <c r="G1552" s="40"/>
      <c r="H1552" s="40"/>
      <c r="I1552" s="40"/>
      <c r="J1552" s="40"/>
    </row>
    <row r="1553" spans="1:10" x14ac:dyDescent="0.25">
      <c r="A1553" s="40"/>
      <c r="B1553" s="40"/>
      <c r="C1553" s="40"/>
      <c r="D1553" s="40"/>
      <c r="E1553" s="40"/>
      <c r="F1553" s="178"/>
      <c r="G1553" s="40"/>
      <c r="H1553" s="40"/>
      <c r="I1553" s="40"/>
      <c r="J1553" s="40"/>
    </row>
    <row r="1554" spans="1:10" x14ac:dyDescent="0.25">
      <c r="A1554" s="40"/>
      <c r="B1554" s="40"/>
      <c r="C1554" s="40"/>
      <c r="D1554" s="40"/>
      <c r="E1554" s="40"/>
      <c r="F1554" s="178"/>
      <c r="G1554" s="40"/>
      <c r="H1554" s="40"/>
      <c r="I1554" s="40"/>
      <c r="J1554" s="40"/>
    </row>
    <row r="1555" spans="1:10" x14ac:dyDescent="0.25">
      <c r="A1555" s="40"/>
      <c r="B1555" s="40"/>
      <c r="C1555" s="40"/>
      <c r="D1555" s="40"/>
      <c r="E1555" s="40"/>
      <c r="F1555" s="178"/>
      <c r="G1555" s="40"/>
      <c r="H1555" s="40"/>
      <c r="I1555" s="40"/>
      <c r="J1555" s="40"/>
    </row>
    <row r="1556" spans="1:10" x14ac:dyDescent="0.25">
      <c r="A1556" s="40"/>
      <c r="B1556" s="40"/>
      <c r="C1556" s="40"/>
      <c r="D1556" s="40"/>
      <c r="E1556" s="40"/>
      <c r="F1556" s="178"/>
      <c r="G1556" s="40"/>
      <c r="H1556" s="40"/>
      <c r="I1556" s="40"/>
      <c r="J1556" s="40"/>
    </row>
    <row r="1557" spans="1:10" x14ac:dyDescent="0.25">
      <c r="A1557" s="40"/>
      <c r="B1557" s="40"/>
      <c r="C1557" s="40"/>
      <c r="D1557" s="40"/>
      <c r="E1557" s="40"/>
      <c r="F1557" s="178"/>
      <c r="G1557" s="40"/>
      <c r="H1557" s="40"/>
      <c r="I1557" s="40"/>
      <c r="J1557" s="40"/>
    </row>
    <row r="1558" spans="1:10" x14ac:dyDescent="0.25">
      <c r="A1558" s="40"/>
      <c r="B1558" s="40"/>
      <c r="C1558" s="40"/>
      <c r="D1558" s="40"/>
      <c r="E1558" s="40"/>
      <c r="F1558" s="178"/>
      <c r="G1558" s="40"/>
      <c r="H1558" s="40"/>
      <c r="I1558" s="40"/>
      <c r="J1558" s="40"/>
    </row>
    <row r="1559" spans="1:10" x14ac:dyDescent="0.25">
      <c r="A1559" s="40"/>
      <c r="B1559" s="40"/>
      <c r="C1559" s="40"/>
      <c r="D1559" s="40"/>
      <c r="E1559" s="40"/>
      <c r="F1559" s="178"/>
      <c r="G1559" s="40"/>
      <c r="H1559" s="40"/>
      <c r="I1559" s="40"/>
      <c r="J1559" s="40"/>
    </row>
    <row r="1560" spans="1:10" x14ac:dyDescent="0.25">
      <c r="A1560" s="40"/>
      <c r="B1560" s="40"/>
      <c r="C1560" s="40"/>
      <c r="D1560" s="40"/>
      <c r="E1560" s="40"/>
      <c r="F1560" s="178"/>
      <c r="G1560" s="40"/>
      <c r="H1560" s="40"/>
      <c r="I1560" s="40"/>
      <c r="J1560" s="40"/>
    </row>
    <row r="1561" spans="1:10" x14ac:dyDescent="0.25">
      <c r="A1561" s="40"/>
      <c r="B1561" s="40"/>
      <c r="C1561" s="40"/>
      <c r="D1561" s="40"/>
      <c r="E1561" s="40"/>
      <c r="F1561" s="178"/>
      <c r="G1561" s="40"/>
      <c r="H1561" s="40"/>
      <c r="I1561" s="40"/>
      <c r="J1561" s="40"/>
    </row>
    <row r="1562" spans="1:10" x14ac:dyDescent="0.25">
      <c r="A1562" s="40"/>
      <c r="B1562" s="40"/>
      <c r="C1562" s="40"/>
      <c r="D1562" s="40"/>
      <c r="E1562" s="40"/>
      <c r="F1562" s="178"/>
      <c r="G1562" s="40"/>
      <c r="H1562" s="40"/>
      <c r="I1562" s="40"/>
      <c r="J1562" s="40"/>
    </row>
    <row r="1563" spans="1:10" x14ac:dyDescent="0.25">
      <c r="A1563" s="40"/>
      <c r="B1563" s="40"/>
      <c r="C1563" s="40"/>
      <c r="D1563" s="40"/>
      <c r="E1563" s="40"/>
      <c r="F1563" s="178"/>
      <c r="G1563" s="40"/>
      <c r="H1563" s="40"/>
      <c r="I1563" s="40"/>
      <c r="J1563" s="40"/>
    </row>
    <row r="1564" spans="1:10" x14ac:dyDescent="0.25">
      <c r="A1564" s="40"/>
      <c r="B1564" s="40"/>
      <c r="C1564" s="40"/>
      <c r="D1564" s="40"/>
      <c r="E1564" s="40"/>
      <c r="F1564" s="178"/>
      <c r="G1564" s="40"/>
      <c r="H1564" s="40"/>
      <c r="I1564" s="40"/>
      <c r="J1564" s="40"/>
    </row>
    <row r="1565" spans="1:10" x14ac:dyDescent="0.25">
      <c r="A1565" s="40"/>
      <c r="B1565" s="40"/>
      <c r="C1565" s="40"/>
      <c r="D1565" s="40"/>
      <c r="E1565" s="40"/>
      <c r="F1565" s="178"/>
      <c r="G1565" s="40"/>
      <c r="H1565" s="40"/>
      <c r="I1565" s="40"/>
      <c r="J1565" s="40"/>
    </row>
    <row r="1566" spans="1:10" x14ac:dyDescent="0.25">
      <c r="A1566" s="40"/>
      <c r="B1566" s="40"/>
      <c r="C1566" s="40"/>
      <c r="D1566" s="40"/>
      <c r="E1566" s="40"/>
      <c r="F1566" s="178"/>
      <c r="G1566" s="40"/>
      <c r="H1566" s="40"/>
      <c r="I1566" s="40"/>
      <c r="J1566" s="40"/>
    </row>
    <row r="1567" spans="1:10" x14ac:dyDescent="0.25">
      <c r="A1567" s="40"/>
      <c r="B1567" s="40"/>
      <c r="C1567" s="40"/>
      <c r="D1567" s="40"/>
      <c r="E1567" s="40"/>
      <c r="F1567" s="178"/>
      <c r="G1567" s="40"/>
      <c r="H1567" s="40"/>
      <c r="I1567" s="40"/>
      <c r="J1567" s="40"/>
    </row>
    <row r="1568" spans="1:10" x14ac:dyDescent="0.25">
      <c r="A1568" s="40"/>
      <c r="B1568" s="40"/>
      <c r="C1568" s="40"/>
      <c r="D1568" s="40"/>
      <c r="E1568" s="40"/>
      <c r="F1568" s="178"/>
      <c r="G1568" s="40"/>
      <c r="H1568" s="40"/>
      <c r="I1568" s="40"/>
      <c r="J1568" s="40"/>
    </row>
    <row r="1569" spans="1:10" x14ac:dyDescent="0.25">
      <c r="A1569" s="40"/>
      <c r="B1569" s="40"/>
      <c r="C1569" s="40"/>
      <c r="D1569" s="40"/>
      <c r="E1569" s="40"/>
      <c r="F1569" s="178"/>
      <c r="G1569" s="40"/>
      <c r="H1569" s="40"/>
      <c r="I1569" s="40"/>
      <c r="J1569" s="40"/>
    </row>
    <row r="1570" spans="1:10" x14ac:dyDescent="0.25">
      <c r="A1570" s="40"/>
      <c r="B1570" s="40"/>
      <c r="C1570" s="40"/>
      <c r="D1570" s="40"/>
      <c r="E1570" s="40"/>
      <c r="F1570" s="178"/>
      <c r="G1570" s="40"/>
      <c r="H1570" s="40"/>
      <c r="I1570" s="40"/>
      <c r="J1570" s="40"/>
    </row>
    <row r="1571" spans="1:10" x14ac:dyDescent="0.25">
      <c r="A1571" s="40"/>
      <c r="B1571" s="40"/>
      <c r="C1571" s="40"/>
      <c r="D1571" s="40"/>
      <c r="E1571" s="40"/>
      <c r="F1571" s="178"/>
      <c r="G1571" s="40"/>
      <c r="H1571" s="40"/>
      <c r="I1571" s="40"/>
      <c r="J1571" s="40"/>
    </row>
    <row r="1572" spans="1:10" x14ac:dyDescent="0.25">
      <c r="A1572" s="40"/>
      <c r="B1572" s="40"/>
      <c r="C1572" s="40"/>
      <c r="D1572" s="40"/>
      <c r="E1572" s="40"/>
      <c r="F1572" s="178"/>
      <c r="G1572" s="40"/>
      <c r="H1572" s="40"/>
      <c r="I1572" s="40"/>
      <c r="J1572" s="40"/>
    </row>
    <row r="1573" spans="1:10" x14ac:dyDescent="0.25">
      <c r="A1573" s="40"/>
      <c r="B1573" s="40"/>
      <c r="C1573" s="40"/>
      <c r="D1573" s="40"/>
      <c r="E1573" s="40"/>
      <c r="F1573" s="178"/>
      <c r="G1573" s="40"/>
      <c r="H1573" s="40"/>
      <c r="I1573" s="40"/>
      <c r="J1573" s="40"/>
    </row>
    <row r="1574" spans="1:10" x14ac:dyDescent="0.25">
      <c r="A1574" s="40"/>
      <c r="B1574" s="40"/>
      <c r="C1574" s="40"/>
      <c r="D1574" s="40"/>
      <c r="E1574" s="40"/>
      <c r="F1574" s="178"/>
      <c r="G1574" s="40"/>
      <c r="H1574" s="40"/>
      <c r="I1574" s="40"/>
      <c r="J1574" s="40"/>
    </row>
    <row r="1575" spans="1:10" x14ac:dyDescent="0.25">
      <c r="A1575" s="40"/>
      <c r="B1575" s="40"/>
      <c r="C1575" s="40"/>
      <c r="D1575" s="40"/>
      <c r="E1575" s="40"/>
      <c r="F1575" s="178"/>
      <c r="G1575" s="40"/>
      <c r="H1575" s="40"/>
      <c r="I1575" s="40"/>
      <c r="J1575" s="40"/>
    </row>
    <row r="1576" spans="1:10" x14ac:dyDescent="0.25">
      <c r="A1576" s="40"/>
      <c r="B1576" s="40"/>
      <c r="C1576" s="40"/>
      <c r="D1576" s="40"/>
      <c r="E1576" s="40"/>
      <c r="F1576" s="178"/>
      <c r="G1576" s="40"/>
      <c r="H1576" s="40"/>
      <c r="I1576" s="40"/>
      <c r="J1576" s="40"/>
    </row>
    <row r="1577" spans="1:10" x14ac:dyDescent="0.25">
      <c r="A1577" s="40"/>
      <c r="B1577" s="40"/>
      <c r="C1577" s="40"/>
      <c r="D1577" s="40"/>
      <c r="E1577" s="40"/>
      <c r="F1577" s="178"/>
      <c r="G1577" s="40"/>
      <c r="H1577" s="40"/>
      <c r="I1577" s="40"/>
      <c r="J1577" s="40"/>
    </row>
    <row r="1578" spans="1:10" x14ac:dyDescent="0.25">
      <c r="A1578" s="40"/>
      <c r="B1578" s="40"/>
      <c r="C1578" s="40"/>
      <c r="D1578" s="40"/>
      <c r="E1578" s="40"/>
      <c r="F1578" s="178"/>
      <c r="G1578" s="40"/>
      <c r="H1578" s="40"/>
      <c r="I1578" s="40"/>
      <c r="J1578" s="40"/>
    </row>
    <row r="1579" spans="1:10" x14ac:dyDescent="0.25">
      <c r="A1579" s="40"/>
      <c r="B1579" s="40"/>
      <c r="C1579" s="40"/>
      <c r="D1579" s="40"/>
      <c r="E1579" s="40"/>
      <c r="F1579" s="178"/>
      <c r="G1579" s="40"/>
      <c r="H1579" s="40"/>
      <c r="I1579" s="40"/>
      <c r="J1579" s="40"/>
    </row>
    <row r="1580" spans="1:10" x14ac:dyDescent="0.25">
      <c r="A1580" s="40"/>
      <c r="B1580" s="40"/>
      <c r="C1580" s="40"/>
      <c r="D1580" s="40"/>
      <c r="E1580" s="40"/>
      <c r="F1580" s="178"/>
      <c r="G1580" s="40"/>
      <c r="H1580" s="40"/>
      <c r="I1580" s="40"/>
      <c r="J1580" s="40"/>
    </row>
    <row r="1581" spans="1:10" x14ac:dyDescent="0.25">
      <c r="A1581" s="40"/>
      <c r="B1581" s="40"/>
      <c r="C1581" s="40"/>
      <c r="D1581" s="40"/>
      <c r="E1581" s="40"/>
      <c r="F1581" s="178"/>
      <c r="G1581" s="40"/>
      <c r="H1581" s="40"/>
      <c r="I1581" s="40"/>
      <c r="J1581" s="40"/>
    </row>
    <row r="1582" spans="1:10" x14ac:dyDescent="0.25">
      <c r="A1582" s="40"/>
      <c r="B1582" s="40"/>
      <c r="C1582" s="40"/>
      <c r="D1582" s="40"/>
      <c r="E1582" s="40"/>
      <c r="F1582" s="178"/>
      <c r="G1582" s="40"/>
      <c r="H1582" s="40"/>
      <c r="I1582" s="40"/>
      <c r="J1582" s="40"/>
    </row>
    <row r="1583" spans="1:10" x14ac:dyDescent="0.25">
      <c r="A1583" s="40"/>
      <c r="B1583" s="40"/>
      <c r="C1583" s="40"/>
      <c r="D1583" s="40"/>
      <c r="E1583" s="40"/>
      <c r="F1583" s="178"/>
      <c r="G1583" s="40"/>
      <c r="H1583" s="40"/>
      <c r="I1583" s="40"/>
      <c r="J1583" s="40"/>
    </row>
    <row r="1584" spans="1:10" x14ac:dyDescent="0.25">
      <c r="A1584" s="40"/>
      <c r="B1584" s="40"/>
      <c r="C1584" s="40"/>
      <c r="D1584" s="40"/>
      <c r="E1584" s="40"/>
      <c r="F1584" s="178"/>
      <c r="G1584" s="40"/>
      <c r="H1584" s="40"/>
      <c r="I1584" s="40"/>
      <c r="J1584" s="40"/>
    </row>
    <row r="1585" spans="1:10" x14ac:dyDescent="0.25">
      <c r="A1585" s="40"/>
      <c r="B1585" s="40"/>
      <c r="C1585" s="40"/>
      <c r="D1585" s="40"/>
      <c r="E1585" s="40"/>
      <c r="F1585" s="178"/>
      <c r="G1585" s="40"/>
      <c r="H1585" s="40"/>
      <c r="I1585" s="40"/>
      <c r="J1585" s="40"/>
    </row>
    <row r="1586" spans="1:10" x14ac:dyDescent="0.25">
      <c r="A1586" s="40"/>
      <c r="B1586" s="40"/>
      <c r="C1586" s="40"/>
      <c r="D1586" s="40"/>
      <c r="E1586" s="40"/>
      <c r="F1586" s="178"/>
      <c r="G1586" s="40"/>
      <c r="H1586" s="40"/>
      <c r="I1586" s="40"/>
      <c r="J1586" s="40"/>
    </row>
    <row r="1587" spans="1:10" x14ac:dyDescent="0.25">
      <c r="A1587" s="40"/>
      <c r="B1587" s="40"/>
      <c r="C1587" s="40"/>
      <c r="D1587" s="40"/>
      <c r="E1587" s="40"/>
      <c r="F1587" s="178"/>
      <c r="G1587" s="40"/>
      <c r="H1587" s="40"/>
      <c r="I1587" s="40"/>
      <c r="J1587" s="40"/>
    </row>
    <row r="1588" spans="1:10" x14ac:dyDescent="0.25">
      <c r="A1588" s="40"/>
      <c r="B1588" s="40"/>
      <c r="C1588" s="40"/>
      <c r="D1588" s="40"/>
      <c r="E1588" s="40"/>
      <c r="F1588" s="178"/>
      <c r="G1588" s="40"/>
      <c r="H1588" s="40"/>
      <c r="I1588" s="40"/>
      <c r="J1588" s="40"/>
    </row>
    <row r="1589" spans="1:10" x14ac:dyDescent="0.25">
      <c r="A1589" s="40"/>
      <c r="B1589" s="40"/>
      <c r="C1589" s="40"/>
      <c r="D1589" s="40"/>
      <c r="E1589" s="40"/>
      <c r="F1589" s="178"/>
      <c r="G1589" s="40"/>
      <c r="H1589" s="40"/>
      <c r="I1589" s="40"/>
      <c r="J1589" s="40"/>
    </row>
    <row r="1590" spans="1:10" x14ac:dyDescent="0.25">
      <c r="A1590" s="40"/>
      <c r="B1590" s="40"/>
      <c r="C1590" s="40"/>
      <c r="D1590" s="40"/>
      <c r="E1590" s="40"/>
      <c r="F1590" s="178"/>
      <c r="G1590" s="40"/>
      <c r="H1590" s="40"/>
      <c r="I1590" s="40"/>
      <c r="J1590" s="40"/>
    </row>
    <row r="1591" spans="1:10" x14ac:dyDescent="0.25">
      <c r="A1591" s="40"/>
      <c r="B1591" s="40"/>
      <c r="C1591" s="40"/>
      <c r="D1591" s="40"/>
      <c r="E1591" s="40"/>
      <c r="F1591" s="178"/>
      <c r="G1591" s="40"/>
      <c r="H1591" s="40"/>
      <c r="I1591" s="40"/>
      <c r="J1591" s="40"/>
    </row>
    <row r="1592" spans="1:10" x14ac:dyDescent="0.25">
      <c r="A1592" s="40"/>
      <c r="B1592" s="40"/>
      <c r="C1592" s="40"/>
      <c r="D1592" s="40"/>
      <c r="E1592" s="40"/>
      <c r="F1592" s="178"/>
      <c r="G1592" s="40"/>
      <c r="H1592" s="40"/>
      <c r="I1592" s="40"/>
      <c r="J1592" s="40"/>
    </row>
    <row r="1593" spans="1:10" x14ac:dyDescent="0.25">
      <c r="A1593" s="40"/>
      <c r="B1593" s="40"/>
      <c r="C1593" s="40"/>
      <c r="D1593" s="40"/>
      <c r="E1593" s="40"/>
      <c r="F1593" s="178"/>
      <c r="G1593" s="40"/>
      <c r="H1593" s="40"/>
      <c r="I1593" s="40"/>
      <c r="J1593" s="40"/>
    </row>
    <row r="1594" spans="1:10" x14ac:dyDescent="0.25">
      <c r="A1594" s="40"/>
      <c r="B1594" s="40"/>
      <c r="C1594" s="40"/>
      <c r="D1594" s="40"/>
      <c r="E1594" s="40"/>
      <c r="F1594" s="178"/>
      <c r="G1594" s="40"/>
      <c r="H1594" s="40"/>
      <c r="I1594" s="40"/>
      <c r="J1594" s="40"/>
    </row>
    <row r="1595" spans="1:10" x14ac:dyDescent="0.25">
      <c r="A1595" s="40"/>
      <c r="B1595" s="40"/>
      <c r="C1595" s="40"/>
      <c r="D1595" s="40"/>
      <c r="E1595" s="40"/>
      <c r="F1595" s="178"/>
      <c r="G1595" s="40"/>
      <c r="H1595" s="40"/>
      <c r="I1595" s="40"/>
      <c r="J1595" s="40"/>
    </row>
    <row r="1596" spans="1:10" x14ac:dyDescent="0.25">
      <c r="A1596" s="40"/>
      <c r="B1596" s="40"/>
      <c r="C1596" s="40"/>
      <c r="D1596" s="40"/>
      <c r="E1596" s="40"/>
      <c r="F1596" s="178"/>
      <c r="G1596" s="40"/>
      <c r="H1596" s="40"/>
      <c r="I1596" s="40"/>
      <c r="J1596" s="40"/>
    </row>
    <row r="1597" spans="1:10" x14ac:dyDescent="0.25">
      <c r="A1597" s="40"/>
      <c r="B1597" s="40"/>
      <c r="C1597" s="40"/>
      <c r="D1597" s="40"/>
      <c r="E1597" s="40"/>
      <c r="F1597" s="178"/>
      <c r="G1597" s="40"/>
      <c r="H1597" s="40"/>
      <c r="I1597" s="40"/>
      <c r="J1597" s="40"/>
    </row>
    <row r="1598" spans="1:10" x14ac:dyDescent="0.25">
      <c r="A1598" s="40"/>
      <c r="B1598" s="40"/>
      <c r="C1598" s="40"/>
      <c r="D1598" s="40"/>
      <c r="E1598" s="40"/>
      <c r="F1598" s="178"/>
      <c r="G1598" s="40"/>
      <c r="H1598" s="40"/>
      <c r="I1598" s="40"/>
      <c r="J1598" s="40"/>
    </row>
    <row r="1599" spans="1:10" x14ac:dyDescent="0.25">
      <c r="A1599" s="40"/>
      <c r="B1599" s="40"/>
      <c r="C1599" s="40"/>
      <c r="D1599" s="40"/>
      <c r="E1599" s="40"/>
      <c r="F1599" s="178"/>
      <c r="G1599" s="40"/>
      <c r="H1599" s="40"/>
      <c r="I1599" s="40"/>
      <c r="J1599" s="40"/>
    </row>
    <row r="1600" spans="1:10" x14ac:dyDescent="0.25">
      <c r="A1600" s="40"/>
      <c r="B1600" s="40"/>
      <c r="C1600" s="40"/>
      <c r="D1600" s="40"/>
      <c r="E1600" s="40"/>
      <c r="F1600" s="178"/>
      <c r="G1600" s="40"/>
      <c r="H1600" s="40"/>
      <c r="I1600" s="40"/>
      <c r="J1600" s="40"/>
    </row>
    <row r="1601" spans="1:10" x14ac:dyDescent="0.25">
      <c r="A1601" s="40"/>
      <c r="B1601" s="40"/>
      <c r="C1601" s="40"/>
      <c r="D1601" s="40"/>
      <c r="E1601" s="40"/>
      <c r="F1601" s="178"/>
      <c r="G1601" s="40"/>
      <c r="H1601" s="40"/>
      <c r="I1601" s="40"/>
      <c r="J1601" s="40"/>
    </row>
    <row r="1602" spans="1:10" x14ac:dyDescent="0.25">
      <c r="A1602" s="40"/>
      <c r="B1602" s="40"/>
      <c r="C1602" s="40"/>
      <c r="D1602" s="40"/>
      <c r="E1602" s="40"/>
      <c r="F1602" s="178"/>
      <c r="G1602" s="40"/>
      <c r="H1602" s="40"/>
      <c r="I1602" s="40"/>
      <c r="J1602" s="40"/>
    </row>
    <row r="1603" spans="1:10" x14ac:dyDescent="0.25">
      <c r="A1603" s="40"/>
      <c r="B1603" s="40"/>
      <c r="C1603" s="40"/>
      <c r="D1603" s="40"/>
      <c r="E1603" s="40"/>
      <c r="F1603" s="178"/>
      <c r="G1603" s="40"/>
      <c r="H1603" s="40"/>
      <c r="I1603" s="40"/>
      <c r="J1603" s="40"/>
    </row>
    <row r="1604" spans="1:10" x14ac:dyDescent="0.25">
      <c r="A1604" s="40"/>
      <c r="B1604" s="40"/>
      <c r="C1604" s="40"/>
      <c r="D1604" s="40"/>
      <c r="E1604" s="40"/>
      <c r="F1604" s="178"/>
      <c r="G1604" s="40"/>
      <c r="H1604" s="40"/>
      <c r="I1604" s="40"/>
      <c r="J1604" s="40"/>
    </row>
    <row r="1605" spans="1:10" x14ac:dyDescent="0.25">
      <c r="A1605" s="40"/>
      <c r="B1605" s="40"/>
      <c r="C1605" s="40"/>
      <c r="D1605" s="40"/>
      <c r="E1605" s="40"/>
      <c r="F1605" s="178"/>
      <c r="G1605" s="40"/>
      <c r="H1605" s="40"/>
      <c r="I1605" s="40"/>
      <c r="J1605" s="40"/>
    </row>
    <row r="1606" spans="1:10" x14ac:dyDescent="0.25">
      <c r="A1606" s="40"/>
      <c r="B1606" s="40"/>
      <c r="C1606" s="40"/>
      <c r="D1606" s="40"/>
      <c r="E1606" s="40"/>
      <c r="F1606" s="178"/>
      <c r="G1606" s="40"/>
      <c r="H1606" s="40"/>
      <c r="I1606" s="40"/>
      <c r="J1606" s="40"/>
    </row>
    <row r="1607" spans="1:10" x14ac:dyDescent="0.25">
      <c r="A1607" s="40"/>
      <c r="B1607" s="40"/>
      <c r="C1607" s="40"/>
      <c r="D1607" s="40"/>
      <c r="E1607" s="40"/>
      <c r="F1607" s="178"/>
      <c r="G1607" s="40"/>
      <c r="H1607" s="40"/>
      <c r="I1607" s="40"/>
      <c r="J1607" s="40"/>
    </row>
    <row r="1608" spans="1:10" x14ac:dyDescent="0.25">
      <c r="A1608" s="40"/>
      <c r="B1608" s="40"/>
      <c r="C1608" s="40"/>
      <c r="D1608" s="40"/>
      <c r="E1608" s="40"/>
      <c r="F1608" s="178"/>
      <c r="G1608" s="40"/>
      <c r="H1608" s="40"/>
      <c r="I1608" s="40"/>
      <c r="J1608" s="40"/>
    </row>
    <row r="1609" spans="1:10" x14ac:dyDescent="0.25">
      <c r="A1609" s="40"/>
      <c r="B1609" s="40"/>
      <c r="C1609" s="40"/>
      <c r="D1609" s="40"/>
      <c r="E1609" s="40"/>
      <c r="F1609" s="178"/>
      <c r="G1609" s="40"/>
      <c r="H1609" s="40"/>
      <c r="I1609" s="40"/>
      <c r="J1609" s="40"/>
    </row>
    <row r="1610" spans="1:10" x14ac:dyDescent="0.25">
      <c r="A1610" s="40"/>
      <c r="B1610" s="40"/>
      <c r="C1610" s="40"/>
      <c r="D1610" s="40"/>
      <c r="E1610" s="40"/>
      <c r="F1610" s="178"/>
      <c r="G1610" s="40"/>
      <c r="H1610" s="40"/>
      <c r="I1610" s="40"/>
      <c r="J1610" s="40"/>
    </row>
    <row r="1611" spans="1:10" x14ac:dyDescent="0.25">
      <c r="A1611" s="40"/>
      <c r="B1611" s="40"/>
      <c r="C1611" s="40"/>
      <c r="D1611" s="40"/>
      <c r="E1611" s="40"/>
      <c r="F1611" s="178"/>
      <c r="G1611" s="40"/>
      <c r="H1611" s="40"/>
      <c r="I1611" s="40"/>
      <c r="J1611" s="40"/>
    </row>
    <row r="1612" spans="1:10" x14ac:dyDescent="0.25">
      <c r="A1612" s="40"/>
      <c r="B1612" s="40"/>
      <c r="C1612" s="40"/>
      <c r="D1612" s="40"/>
      <c r="E1612" s="40"/>
      <c r="F1612" s="178"/>
      <c r="G1612" s="40"/>
      <c r="H1612" s="40"/>
      <c r="I1612" s="40"/>
      <c r="J1612" s="40"/>
    </row>
    <row r="1613" spans="1:10" x14ac:dyDescent="0.25">
      <c r="A1613" s="40"/>
      <c r="B1613" s="40"/>
      <c r="C1613" s="40"/>
      <c r="D1613" s="40"/>
      <c r="E1613" s="40"/>
      <c r="F1613" s="178"/>
      <c r="G1613" s="40"/>
      <c r="H1613" s="40"/>
      <c r="I1613" s="40"/>
      <c r="J1613" s="40"/>
    </row>
    <row r="1614" spans="1:10" x14ac:dyDescent="0.25">
      <c r="A1614" s="40"/>
      <c r="B1614" s="40"/>
      <c r="C1614" s="40"/>
      <c r="D1614" s="40"/>
      <c r="E1614" s="40"/>
      <c r="F1614" s="178"/>
      <c r="G1614" s="40"/>
      <c r="H1614" s="40"/>
      <c r="I1614" s="40"/>
      <c r="J1614" s="40"/>
    </row>
    <row r="1615" spans="1:10" x14ac:dyDescent="0.25">
      <c r="A1615" s="40"/>
      <c r="B1615" s="40"/>
      <c r="C1615" s="40"/>
      <c r="D1615" s="40"/>
      <c r="E1615" s="40"/>
      <c r="F1615" s="178"/>
      <c r="G1615" s="40"/>
      <c r="H1615" s="40"/>
      <c r="I1615" s="40"/>
      <c r="J1615" s="40"/>
    </row>
    <row r="1616" spans="1:10" x14ac:dyDescent="0.25">
      <c r="A1616" s="40"/>
      <c r="B1616" s="40"/>
      <c r="C1616" s="40"/>
      <c r="D1616" s="40"/>
      <c r="E1616" s="40"/>
      <c r="F1616" s="178"/>
      <c r="G1616" s="40"/>
      <c r="H1616" s="40"/>
      <c r="I1616" s="40"/>
      <c r="J1616" s="40"/>
    </row>
    <row r="1617" spans="1:10" x14ac:dyDescent="0.25">
      <c r="A1617" s="40"/>
      <c r="B1617" s="40"/>
      <c r="C1617" s="40"/>
      <c r="D1617" s="40"/>
      <c r="E1617" s="40"/>
      <c r="F1617" s="178"/>
      <c r="G1617" s="40"/>
      <c r="H1617" s="40"/>
      <c r="I1617" s="40"/>
      <c r="J1617" s="40"/>
    </row>
    <row r="1618" spans="1:10" x14ac:dyDescent="0.25">
      <c r="A1618" s="40"/>
      <c r="B1618" s="40"/>
      <c r="C1618" s="40"/>
      <c r="D1618" s="40"/>
      <c r="E1618" s="40"/>
      <c r="F1618" s="178"/>
      <c r="G1618" s="40"/>
      <c r="H1618" s="40"/>
      <c r="I1618" s="40"/>
      <c r="J1618" s="40"/>
    </row>
    <row r="1619" spans="1:10" x14ac:dyDescent="0.25">
      <c r="A1619" s="40"/>
      <c r="B1619" s="40"/>
      <c r="C1619" s="40"/>
      <c r="D1619" s="40"/>
      <c r="E1619" s="40"/>
      <c r="F1619" s="178"/>
      <c r="G1619" s="40"/>
      <c r="H1619" s="40"/>
      <c r="I1619" s="40"/>
      <c r="J1619" s="40"/>
    </row>
    <row r="1620" spans="1:10" x14ac:dyDescent="0.25">
      <c r="A1620" s="40"/>
      <c r="B1620" s="40"/>
      <c r="C1620" s="40"/>
      <c r="D1620" s="40"/>
      <c r="E1620" s="40"/>
      <c r="F1620" s="178"/>
      <c r="G1620" s="40"/>
      <c r="H1620" s="40"/>
      <c r="I1620" s="40"/>
      <c r="J1620" s="40"/>
    </row>
    <row r="1621" spans="1:10" x14ac:dyDescent="0.25">
      <c r="A1621" s="40"/>
      <c r="B1621" s="40"/>
      <c r="C1621" s="40"/>
      <c r="D1621" s="40"/>
      <c r="E1621" s="40"/>
      <c r="F1621" s="178"/>
      <c r="G1621" s="40"/>
      <c r="H1621" s="40"/>
      <c r="I1621" s="40"/>
      <c r="J1621" s="40"/>
    </row>
    <row r="1622" spans="1:10" x14ac:dyDescent="0.25">
      <c r="A1622" s="40"/>
      <c r="B1622" s="40"/>
      <c r="C1622" s="40"/>
      <c r="D1622" s="40"/>
      <c r="E1622" s="40"/>
      <c r="F1622" s="178"/>
      <c r="G1622" s="40"/>
      <c r="H1622" s="40"/>
      <c r="I1622" s="40"/>
      <c r="J1622" s="40"/>
    </row>
    <row r="1623" spans="1:10" x14ac:dyDescent="0.25">
      <c r="A1623" s="40"/>
      <c r="B1623" s="40"/>
      <c r="C1623" s="40"/>
      <c r="D1623" s="40"/>
      <c r="E1623" s="40"/>
      <c r="F1623" s="178"/>
      <c r="G1623" s="40"/>
      <c r="H1623" s="40"/>
      <c r="I1623" s="40"/>
      <c r="J1623" s="40"/>
    </row>
    <row r="1624" spans="1:10" x14ac:dyDescent="0.25">
      <c r="A1624" s="40"/>
      <c r="B1624" s="40"/>
      <c r="C1624" s="40"/>
      <c r="D1624" s="40"/>
      <c r="E1624" s="40"/>
      <c r="F1624" s="178"/>
      <c r="G1624" s="40"/>
      <c r="H1624" s="40"/>
      <c r="I1624" s="40"/>
      <c r="J1624" s="40"/>
    </row>
    <row r="1625" spans="1:10" x14ac:dyDescent="0.25">
      <c r="A1625" s="40"/>
      <c r="B1625" s="40"/>
      <c r="C1625" s="40"/>
      <c r="D1625" s="40"/>
      <c r="E1625" s="40"/>
      <c r="F1625" s="178"/>
      <c r="G1625" s="40"/>
      <c r="H1625" s="40"/>
      <c r="I1625" s="40"/>
      <c r="J1625" s="40"/>
    </row>
    <row r="1626" spans="1:10" x14ac:dyDescent="0.25">
      <c r="A1626" s="40"/>
      <c r="B1626" s="40"/>
      <c r="C1626" s="40"/>
      <c r="D1626" s="40"/>
      <c r="E1626" s="40"/>
      <c r="F1626" s="178"/>
      <c r="G1626" s="40"/>
      <c r="H1626" s="40"/>
      <c r="I1626" s="40"/>
      <c r="J1626" s="40"/>
    </row>
    <row r="1627" spans="1:10" x14ac:dyDescent="0.25">
      <c r="A1627" s="40"/>
      <c r="B1627" s="40"/>
      <c r="C1627" s="40"/>
      <c r="D1627" s="40"/>
      <c r="E1627" s="40"/>
      <c r="F1627" s="178"/>
      <c r="G1627" s="40"/>
      <c r="H1627" s="40"/>
      <c r="I1627" s="40"/>
      <c r="J1627" s="40"/>
    </row>
    <row r="1628" spans="1:10" x14ac:dyDescent="0.25">
      <c r="A1628" s="40"/>
      <c r="B1628" s="40"/>
      <c r="C1628" s="40"/>
      <c r="D1628" s="40"/>
      <c r="E1628" s="40"/>
      <c r="F1628" s="178"/>
      <c r="G1628" s="40"/>
      <c r="H1628" s="40"/>
      <c r="I1628" s="40"/>
      <c r="J1628" s="40"/>
    </row>
    <row r="1629" spans="1:10" x14ac:dyDescent="0.25">
      <c r="A1629" s="40"/>
      <c r="B1629" s="40"/>
      <c r="C1629" s="40"/>
      <c r="D1629" s="40"/>
      <c r="E1629" s="40"/>
      <c r="F1629" s="178"/>
      <c r="G1629" s="40"/>
      <c r="H1629" s="40"/>
      <c r="I1629" s="40"/>
      <c r="J1629" s="40"/>
    </row>
    <row r="1630" spans="1:10" x14ac:dyDescent="0.25">
      <c r="A1630" s="40"/>
      <c r="B1630" s="40"/>
      <c r="C1630" s="40"/>
      <c r="D1630" s="40"/>
      <c r="E1630" s="40"/>
      <c r="F1630" s="178"/>
      <c r="G1630" s="40"/>
      <c r="H1630" s="40"/>
      <c r="I1630" s="40"/>
      <c r="J1630" s="40"/>
    </row>
    <row r="1631" spans="1:10" x14ac:dyDescent="0.25">
      <c r="A1631" s="40"/>
      <c r="B1631" s="40"/>
      <c r="C1631" s="40"/>
      <c r="D1631" s="40"/>
      <c r="E1631" s="40"/>
      <c r="F1631" s="178"/>
      <c r="G1631" s="40"/>
      <c r="H1631" s="40"/>
      <c r="I1631" s="40"/>
      <c r="J1631" s="40"/>
    </row>
    <row r="1632" spans="1:10" x14ac:dyDescent="0.25">
      <c r="A1632" s="40"/>
      <c r="B1632" s="40"/>
      <c r="C1632" s="40"/>
      <c r="D1632" s="40"/>
      <c r="E1632" s="40"/>
      <c r="F1632" s="178"/>
      <c r="G1632" s="40"/>
      <c r="H1632" s="40"/>
      <c r="I1632" s="40"/>
      <c r="J1632" s="40"/>
    </row>
    <row r="1633" spans="1:10" x14ac:dyDescent="0.25">
      <c r="A1633" s="40"/>
      <c r="B1633" s="40"/>
      <c r="C1633" s="40"/>
      <c r="D1633" s="40"/>
      <c r="E1633" s="40"/>
      <c r="F1633" s="178"/>
      <c r="G1633" s="40"/>
      <c r="H1633" s="40"/>
      <c r="I1633" s="40"/>
      <c r="J1633" s="40"/>
    </row>
    <row r="1634" spans="1:10" x14ac:dyDescent="0.25">
      <c r="A1634" s="40"/>
      <c r="B1634" s="40"/>
      <c r="C1634" s="40"/>
      <c r="D1634" s="40"/>
      <c r="E1634" s="40"/>
      <c r="F1634" s="178"/>
      <c r="G1634" s="40"/>
      <c r="H1634" s="40"/>
      <c r="I1634" s="40"/>
      <c r="J1634" s="40"/>
    </row>
    <row r="1635" spans="1:10" x14ac:dyDescent="0.25">
      <c r="A1635" s="40"/>
      <c r="B1635" s="40"/>
      <c r="C1635" s="40"/>
      <c r="D1635" s="40"/>
      <c r="E1635" s="40"/>
      <c r="F1635" s="178"/>
      <c r="G1635" s="40"/>
      <c r="H1635" s="40"/>
      <c r="I1635" s="40"/>
      <c r="J1635" s="40"/>
    </row>
    <row r="1636" spans="1:10" x14ac:dyDescent="0.25">
      <c r="A1636" s="40"/>
      <c r="B1636" s="40"/>
      <c r="C1636" s="40"/>
      <c r="D1636" s="40"/>
      <c r="E1636" s="40"/>
      <c r="F1636" s="178"/>
      <c r="G1636" s="40"/>
      <c r="H1636" s="40"/>
      <c r="I1636" s="40"/>
      <c r="J1636" s="40"/>
    </row>
    <row r="1637" spans="1:10" x14ac:dyDescent="0.25">
      <c r="A1637" s="40"/>
      <c r="B1637" s="40"/>
      <c r="C1637" s="40"/>
      <c r="D1637" s="40"/>
      <c r="E1637" s="40"/>
      <c r="F1637" s="178"/>
      <c r="G1637" s="40"/>
      <c r="H1637" s="40"/>
      <c r="I1637" s="40"/>
      <c r="J1637" s="40"/>
    </row>
    <row r="1638" spans="1:10" x14ac:dyDescent="0.25">
      <c r="A1638" s="40"/>
      <c r="B1638" s="40"/>
      <c r="C1638" s="40"/>
      <c r="D1638" s="40"/>
      <c r="E1638" s="40"/>
      <c r="F1638" s="178"/>
      <c r="G1638" s="40"/>
      <c r="H1638" s="40"/>
      <c r="I1638" s="40"/>
      <c r="J1638" s="40"/>
    </row>
    <row r="1639" spans="1:10" x14ac:dyDescent="0.25">
      <c r="A1639" s="40"/>
      <c r="B1639" s="40"/>
      <c r="C1639" s="40"/>
      <c r="D1639" s="40"/>
      <c r="E1639" s="40"/>
      <c r="F1639" s="178"/>
      <c r="G1639" s="40"/>
      <c r="H1639" s="40"/>
      <c r="I1639" s="40"/>
      <c r="J1639" s="40"/>
    </row>
  </sheetData>
  <sheetProtection sheet="1" objects="1" scenarios="1"/>
  <dataValidations count="1">
    <dataValidation allowBlank="1" showInputMessage="1" showErrorMessage="1" prompt="in kt N" sqref="E1" xr:uid="{49A28224-F10F-423F-B1F1-48CCDD5F48E0}"/>
  </dataValidations>
  <pageMargins left="0.7" right="0.7" top="0.78740157499999996" bottom="0.78740157499999996"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9BD2-13CB-457D-8E65-986B793C9437}">
  <sheetPr codeName="Tabelle14">
    <tabColor theme="0" tint="-0.499984740745262"/>
  </sheetPr>
  <dimension ref="B1:G151"/>
  <sheetViews>
    <sheetView showGridLines="0" topLeftCell="A145" zoomScaleNormal="100" workbookViewId="0">
      <selection activeCell="D151" sqref="D151"/>
    </sheetView>
  </sheetViews>
  <sheetFormatPr baseColWidth="10" defaultColWidth="11.42578125" defaultRowHeight="15" x14ac:dyDescent="0.25"/>
  <cols>
    <col min="1" max="1" width="5.28515625" style="12" customWidth="1"/>
    <col min="2" max="2" width="34.28515625" style="12" bestFit="1" customWidth="1"/>
    <col min="3" max="3" width="37" style="12" bestFit="1" customWidth="1"/>
    <col min="4" max="4" width="14.28515625" style="12" customWidth="1"/>
    <col min="5" max="5" width="4" style="12" customWidth="1"/>
    <col min="6" max="6" width="4" style="264" customWidth="1"/>
    <col min="7" max="7" width="122.28515625" style="12" customWidth="1"/>
    <col min="8" max="16384" width="11.42578125" style="12"/>
  </cols>
  <sheetData>
    <row r="1" spans="2:7" x14ac:dyDescent="0.25">
      <c r="B1" s="479" t="s">
        <v>831</v>
      </c>
      <c r="C1" s="510">
        <v>2018</v>
      </c>
    </row>
    <row r="2" spans="2:7" ht="15.75" thickBot="1" x14ac:dyDescent="0.3">
      <c r="B2" s="479" t="s">
        <v>832</v>
      </c>
      <c r="F2" s="12"/>
    </row>
    <row r="3" spans="2:7" ht="14.65" customHeight="1" x14ac:dyDescent="0.25">
      <c r="B3" s="472" t="s">
        <v>703</v>
      </c>
      <c r="C3" s="473" t="s">
        <v>409</v>
      </c>
      <c r="D3" s="474" t="str">
        <f>SUBSTITUTE((SUMIFS('2a. Database N flows'!N:N,'2a. Database N flows'!P:P,$C$1,'2a. Database N flows'!K:K,C3)&amp;" kt/a"),".",".")</f>
        <v>1.25 kt/a</v>
      </c>
      <c r="F3" s="12"/>
      <c r="G3" s="565" t="s">
        <v>970</v>
      </c>
    </row>
    <row r="4" spans="2:7" x14ac:dyDescent="0.25">
      <c r="B4" s="475" t="s">
        <v>704</v>
      </c>
      <c r="C4" s="12" t="s">
        <v>539</v>
      </c>
      <c r="D4" s="476" t="str">
        <f>SUBSTITUTE((SUMIFS('2a. Database N flows'!N:N,'2a. Database N flows'!P:P,$C$1,'2a. Database N flows'!K:K,C4)&amp;" kt/a"),".",".")</f>
        <v>5 kt/a</v>
      </c>
      <c r="F4" s="12"/>
      <c r="G4" s="565"/>
    </row>
    <row r="5" spans="2:7" x14ac:dyDescent="0.25">
      <c r="B5" s="475" t="s">
        <v>705</v>
      </c>
      <c r="C5" s="12" t="s">
        <v>410</v>
      </c>
      <c r="D5" s="476" t="str">
        <f>SUBSTITUTE((SUMIFS('2a. Database N flows'!N:N,'2a. Database N flows'!P:P,$C$1,'2a. Database N flows'!K:K,C5)&amp;" kt/a"),".",".")</f>
        <v>1.25 kt/a</v>
      </c>
      <c r="F5" s="12"/>
      <c r="G5" s="565"/>
    </row>
    <row r="6" spans="2:7" x14ac:dyDescent="0.25">
      <c r="B6" s="475" t="s">
        <v>706</v>
      </c>
      <c r="C6" s="12" t="s">
        <v>540</v>
      </c>
      <c r="D6" s="476" t="str">
        <f>SUBSTITUTE((SUMIFS('2a. Database N flows'!N:N,'2a. Database N flows'!P:P,$C$1,'2a. Database N flows'!K:K,C6)&amp;" kt/a"),".",".")</f>
        <v>5 kt/a</v>
      </c>
      <c r="F6" s="12"/>
      <c r="G6" s="565"/>
    </row>
    <row r="7" spans="2:7" x14ac:dyDescent="0.25">
      <c r="B7" s="475" t="s">
        <v>707</v>
      </c>
      <c r="C7" s="12" t="s">
        <v>541</v>
      </c>
      <c r="D7" s="476" t="str">
        <f>SUBSTITUTE((SUMIFS('2a. Database N flows'!N:N,'2a. Database N flows'!P:P,$C$1,'2a. Database N flows'!K:K,C7)&amp;" kt/a"),".",".")</f>
        <v>5 kt/a</v>
      </c>
      <c r="F7" s="12"/>
      <c r="G7" s="565"/>
    </row>
    <row r="8" spans="2:7" x14ac:dyDescent="0.25">
      <c r="B8" s="475" t="s">
        <v>708</v>
      </c>
      <c r="C8" s="12" t="s">
        <v>411</v>
      </c>
      <c r="D8" s="476" t="str">
        <f>SUBSTITUTE((SUMIFS('2a. Database N flows'!N:N,'2a. Database N flows'!P:P,$C$1,'2a. Database N flows'!K:K,C8)&amp;" kt/a"),".",".")</f>
        <v>1.25 kt/a</v>
      </c>
      <c r="F8" s="12"/>
      <c r="G8" s="565"/>
    </row>
    <row r="9" spans="2:7" x14ac:dyDescent="0.25">
      <c r="B9" s="475" t="s">
        <v>709</v>
      </c>
      <c r="C9" s="12" t="s">
        <v>542</v>
      </c>
      <c r="D9" s="476" t="str">
        <f>SUBSTITUTE((SUMIFS('2a. Database N flows'!N:N,'2a. Database N flows'!P:P,$C$1,'2a. Database N flows'!K:K,C9)&amp;" kt/a"),".",".")</f>
        <v>5 kt/a</v>
      </c>
      <c r="F9" s="12"/>
      <c r="G9" s="565"/>
    </row>
    <row r="10" spans="2:7" x14ac:dyDescent="0.25">
      <c r="B10" s="475" t="s">
        <v>710</v>
      </c>
      <c r="C10" s="12" t="s">
        <v>412</v>
      </c>
      <c r="D10" s="476" t="str">
        <f>SUBSTITUTE((SUMIFS('2a. Database N flows'!N:N,'2a. Database N flows'!P:P,$C$1,'2a. Database N flows'!K:K,C10)&amp;" kt/a"),".",".")</f>
        <v>1.25 kt/a</v>
      </c>
      <c r="F10" s="12"/>
      <c r="G10" s="565"/>
    </row>
    <row r="11" spans="2:7" x14ac:dyDescent="0.25">
      <c r="B11" s="475" t="s">
        <v>711</v>
      </c>
      <c r="C11" s="12" t="s">
        <v>417</v>
      </c>
      <c r="D11" s="476" t="str">
        <f>SUBSTITUTE((SUMIFS('2a. Database N flows'!N:N,'2a. Database N flows'!P:P,$C$1,'2a. Database N flows'!K:K,C11)&amp;" kt/a"),".",".")</f>
        <v>1.25 kt/a</v>
      </c>
      <c r="F11" s="12"/>
      <c r="G11" s="565"/>
    </row>
    <row r="12" spans="2:7" x14ac:dyDescent="0.25">
      <c r="B12" s="475" t="s">
        <v>712</v>
      </c>
      <c r="C12" s="12" t="s">
        <v>641</v>
      </c>
      <c r="D12" s="476" t="str">
        <f>SUBSTITUTE((SUMIFS('2a. Database N flows'!N:N,'2a. Database N flows'!P:P,$C$1,'2a. Database N flows'!K:K,C12)&amp;" kt/a"),".",".")</f>
        <v>1.25 kt/a</v>
      </c>
      <c r="F12" s="12"/>
      <c r="G12" s="565"/>
    </row>
    <row r="13" spans="2:7" x14ac:dyDescent="0.25">
      <c r="B13" s="475" t="s">
        <v>713</v>
      </c>
      <c r="C13" s="12" t="s">
        <v>642</v>
      </c>
      <c r="D13" s="476" t="str">
        <f>SUBSTITUTE((SUMIFS('2a. Database N flows'!N:N,'2a. Database N flows'!P:P,$C$1,'2a. Database N flows'!K:K,C13)&amp;" kt/a"),".",".")</f>
        <v>1.25 kt/a</v>
      </c>
      <c r="F13" s="12"/>
      <c r="G13" s="565"/>
    </row>
    <row r="14" spans="2:7" x14ac:dyDescent="0.25">
      <c r="B14" s="475" t="s">
        <v>714</v>
      </c>
      <c r="C14" s="12" t="s">
        <v>413</v>
      </c>
      <c r="D14" s="476" t="str">
        <f>SUBSTITUTE((SUMIFS('2a. Database N flows'!N:N,'2a. Database N flows'!P:P,$C$1,'2a. Database N flows'!K:K,C14)&amp;" kt/a"),".",".")</f>
        <v>1.25 kt/a</v>
      </c>
      <c r="F14" s="12"/>
      <c r="G14" s="565"/>
    </row>
    <row r="15" spans="2:7" x14ac:dyDescent="0.25">
      <c r="B15" s="475" t="s">
        <v>715</v>
      </c>
      <c r="C15" s="12" t="s">
        <v>414</v>
      </c>
      <c r="D15" s="476" t="str">
        <f>SUBSTITUTE((SUMIFS('2a. Database N flows'!N:N,'2a. Database N flows'!P:P,$C$1,'2a. Database N flows'!K:K,C15)&amp;" kt/a"),".",".")</f>
        <v>1.25 kt/a</v>
      </c>
      <c r="F15" s="12"/>
      <c r="G15" s="565"/>
    </row>
    <row r="16" spans="2:7" x14ac:dyDescent="0.25">
      <c r="B16" s="475" t="s">
        <v>716</v>
      </c>
      <c r="C16" s="12" t="s">
        <v>415</v>
      </c>
      <c r="D16" s="476" t="str">
        <f>SUBSTITUTE((SUMIFS('2a. Database N flows'!N:N,'2a. Database N flows'!P:P,$C$1,'2a. Database N flows'!K:K,C16)&amp;" kt/a"),".",".")</f>
        <v>1.25 kt/a</v>
      </c>
      <c r="F16" s="12"/>
      <c r="G16" s="565"/>
    </row>
    <row r="17" spans="2:7" x14ac:dyDescent="0.25">
      <c r="B17" s="475" t="s">
        <v>717</v>
      </c>
      <c r="C17" s="12" t="s">
        <v>543</v>
      </c>
      <c r="D17" s="476" t="str">
        <f>SUBSTITUTE((SUMIFS('2a. Database N flows'!N:N,'2a. Database N flows'!P:P,$C$1,'2a. Database N flows'!K:K,C17)&amp;" kt/a"),".",".")</f>
        <v>1.25 kt/a</v>
      </c>
      <c r="F17" s="12"/>
      <c r="G17" s="565"/>
    </row>
    <row r="18" spans="2:7" x14ac:dyDescent="0.25">
      <c r="B18" s="475" t="s">
        <v>718</v>
      </c>
      <c r="C18" s="12" t="s">
        <v>668</v>
      </c>
      <c r="D18" s="476" t="str">
        <f>SUBSTITUTE((SUMIFS('2a. Database N flows'!N:N,'2a. Database N flows'!P:P,$C$1,'2a. Database N flows'!K:K,C18)&amp;" kt/a"),".",".")</f>
        <v>1.25 kt/a</v>
      </c>
      <c r="F18" s="12"/>
      <c r="G18" s="565"/>
    </row>
    <row r="19" spans="2:7" x14ac:dyDescent="0.25">
      <c r="B19" s="475" t="s">
        <v>719</v>
      </c>
      <c r="C19" s="12" t="s">
        <v>667</v>
      </c>
      <c r="D19" s="476" t="str">
        <f>SUBSTITUTE((SUMIFS('2a. Database N flows'!N:N,'2a. Database N flows'!P:P,$C$1,'2a. Database N flows'!K:K,C19)&amp;" kt/a"),".",".")</f>
        <v>1.25 kt/a</v>
      </c>
      <c r="F19" s="12"/>
    </row>
    <row r="20" spans="2:7" x14ac:dyDescent="0.25">
      <c r="B20" s="475" t="s">
        <v>720</v>
      </c>
      <c r="C20" s="12" t="s">
        <v>416</v>
      </c>
      <c r="D20" s="476" t="str">
        <f>SUBSTITUTE((SUMIFS('2a. Database N flows'!N:N,'2a. Database N flows'!P:P,$C$1,'2a. Database N flows'!K:K,C20)&amp;" kt/a"),".",".")</f>
        <v>1.25 kt/a</v>
      </c>
      <c r="F20" s="12"/>
      <c r="G20" s="16"/>
    </row>
    <row r="21" spans="2:7" x14ac:dyDescent="0.25">
      <c r="B21" s="475" t="s">
        <v>721</v>
      </c>
      <c r="C21" s="12" t="s">
        <v>671</v>
      </c>
      <c r="D21" s="476" t="str">
        <f>SUBSTITUTE((SUMIFS('2a. Database N flows'!N:N,'2a. Database N flows'!P:P,$C$1,'2a. Database N flows'!K:K,C21)&amp;" kt/a"),".",".")</f>
        <v>1.25 kt/a</v>
      </c>
      <c r="F21" s="12"/>
    </row>
    <row r="22" spans="2:7" x14ac:dyDescent="0.25">
      <c r="B22" s="475" t="s">
        <v>722</v>
      </c>
      <c r="C22" s="12" t="s">
        <v>418</v>
      </c>
      <c r="D22" s="476" t="str">
        <f>SUBSTITUTE((SUMIFS('2a. Database N flows'!N:N,'2a. Database N flows'!P:P,$C$1,'2a. Database N flows'!K:K,C22)&amp;" kt/a"),".",".")</f>
        <v>1.25 kt/a</v>
      </c>
      <c r="F22" s="12"/>
    </row>
    <row r="23" spans="2:7" x14ac:dyDescent="0.25">
      <c r="B23" s="475" t="s">
        <v>723</v>
      </c>
      <c r="C23" s="12" t="s">
        <v>545</v>
      </c>
      <c r="D23" s="476" t="str">
        <f>SUBSTITUTE((SUMIFS('2a. Database N flows'!N:N,'2a. Database N flows'!P:P,$C$1,'2a. Database N flows'!K:K,C23)&amp;" kt/a"),".",".")</f>
        <v>1.25 kt/a</v>
      </c>
      <c r="F23" s="12"/>
    </row>
    <row r="24" spans="2:7" x14ac:dyDescent="0.25">
      <c r="B24" s="475" t="s">
        <v>724</v>
      </c>
      <c r="C24" s="12" t="s">
        <v>421</v>
      </c>
      <c r="D24" s="476" t="str">
        <f>SUBSTITUTE((SUMIFS('2a. Database N flows'!N:N,'2a. Database N flows'!P:P,$C$1,'2a. Database N flows'!K:K,C24)&amp;" kt/a"),".",".")</f>
        <v>1.25 kt/a</v>
      </c>
      <c r="F24" s="12"/>
    </row>
    <row r="25" spans="2:7" x14ac:dyDescent="0.25">
      <c r="B25" s="475" t="s">
        <v>725</v>
      </c>
      <c r="C25" s="12" t="s">
        <v>422</v>
      </c>
      <c r="D25" s="476" t="str">
        <f>SUBSTITUTE((SUMIFS('2a. Database N flows'!N:N,'2a. Database N flows'!P:P,$C$1,'2a. Database N flows'!K:K,C25)&amp;" kt/a"),".",".")</f>
        <v>1.25 kt/a</v>
      </c>
      <c r="F25" s="12"/>
    </row>
    <row r="26" spans="2:7" x14ac:dyDescent="0.25">
      <c r="B26" s="475" t="s">
        <v>726</v>
      </c>
      <c r="C26" s="12" t="s">
        <v>547</v>
      </c>
      <c r="D26" s="476" t="str">
        <f>SUBSTITUTE((SUMIFS('2a. Database N flows'!N:N,'2a. Database N flows'!P:P,$C$1,'2a. Database N flows'!K:K,C26)&amp;" kt/a"),".",".")</f>
        <v>1.25 kt/a</v>
      </c>
      <c r="F26" s="12"/>
    </row>
    <row r="27" spans="2:7" x14ac:dyDescent="0.25">
      <c r="B27" s="475" t="s">
        <v>727</v>
      </c>
      <c r="C27" s="12" t="s">
        <v>419</v>
      </c>
      <c r="D27" s="476" t="str">
        <f>SUBSTITUTE((SUMIFS('2a. Database N flows'!N:N,'2a. Database N flows'!P:P,$C$1,'2a. Database N flows'!K:K,C27)&amp;" kt/a"),".",".")</f>
        <v>1.25 kt/a</v>
      </c>
      <c r="F27" s="12"/>
    </row>
    <row r="28" spans="2:7" x14ac:dyDescent="0.25">
      <c r="B28" s="475" t="s">
        <v>728</v>
      </c>
      <c r="C28" s="12" t="s">
        <v>546</v>
      </c>
      <c r="D28" s="476" t="str">
        <f>SUBSTITUTE((SUMIFS('2a. Database N flows'!N:N,'2a. Database N flows'!P:P,$C$1,'2a. Database N flows'!K:K,C28)&amp;" kt/a"),".",".")</f>
        <v>3.75 kt/a</v>
      </c>
      <c r="F28" s="12"/>
    </row>
    <row r="29" spans="2:7" x14ac:dyDescent="0.25">
      <c r="B29" s="475" t="s">
        <v>729</v>
      </c>
      <c r="C29" s="12" t="s">
        <v>548</v>
      </c>
      <c r="D29" s="476" t="str">
        <f>SUBSTITUTE((SUMIFS('2a. Database N flows'!N:N,'2a. Database N flows'!P:P,$C$1,'2a. Database N flows'!K:K,C29)&amp;" kt/a"),".",".")</f>
        <v>1.25 kt/a</v>
      </c>
      <c r="F29" s="12"/>
    </row>
    <row r="30" spans="2:7" x14ac:dyDescent="0.25">
      <c r="B30" s="475" t="s">
        <v>730</v>
      </c>
      <c r="C30" s="12" t="s">
        <v>423</v>
      </c>
      <c r="D30" s="476" t="str">
        <f>SUBSTITUTE((SUMIFS('2a. Database N flows'!N:N,'2a. Database N flows'!P:P,$C$1,'2a. Database N flows'!K:K,C30)&amp;" kt/a"),".",".")</f>
        <v>1.25 kt/a</v>
      </c>
      <c r="F30" s="12"/>
    </row>
    <row r="31" spans="2:7" x14ac:dyDescent="0.25">
      <c r="B31" s="475" t="s">
        <v>731</v>
      </c>
      <c r="C31" s="12" t="s">
        <v>420</v>
      </c>
      <c r="D31" s="476" t="str">
        <f>SUBSTITUTE((SUMIFS('2a. Database N flows'!N:N,'2a. Database N flows'!P:P,$C$1,'2a. Database N flows'!K:K,C31)&amp;" kt/a"),".",".")</f>
        <v>1.25 kt/a</v>
      </c>
      <c r="F31" s="12"/>
    </row>
    <row r="32" spans="2:7" x14ac:dyDescent="0.25">
      <c r="B32" s="475" t="s">
        <v>732</v>
      </c>
      <c r="C32" s="12" t="s">
        <v>408</v>
      </c>
      <c r="D32" s="476" t="str">
        <f>SUBSTITUTE((SUMIFS('2a. Database N flows'!N:N,'2a. Database N flows'!P:P,$C$1,'2a. Database N flows'!K:K,C32)&amp;" kt/a"),".",".")</f>
        <v>1.25 kt/a</v>
      </c>
      <c r="F32" s="12"/>
    </row>
    <row r="33" spans="2:6" x14ac:dyDescent="0.25">
      <c r="B33" s="475" t="s">
        <v>733</v>
      </c>
      <c r="C33" s="12" t="s">
        <v>407</v>
      </c>
      <c r="D33" s="476" t="str">
        <f>SUBSTITUTE((SUMIFS('2a. Database N flows'!N:N,'2a. Database N flows'!P:P,$C$1,'2a. Database N flows'!K:K,C33)&amp;" kt/a"),".",".")</f>
        <v>1.25 kt/a</v>
      </c>
      <c r="F33" s="12"/>
    </row>
    <row r="34" spans="2:6" x14ac:dyDescent="0.25">
      <c r="B34" s="475" t="s">
        <v>734</v>
      </c>
      <c r="C34" s="12" t="s">
        <v>406</v>
      </c>
      <c r="D34" s="476" t="str">
        <f>SUBSTITUTE((SUMIFS('2a. Database N flows'!N:N,'2a. Database N flows'!P:P,$C$1,'2a. Database N flows'!K:K,C34)&amp;" kt/a"),".",".")</f>
        <v>1.25 kt/a</v>
      </c>
      <c r="F34" s="12"/>
    </row>
    <row r="35" spans="2:6" x14ac:dyDescent="0.25">
      <c r="B35" s="475" t="s">
        <v>735</v>
      </c>
      <c r="C35" s="12" t="s">
        <v>429</v>
      </c>
      <c r="D35" s="476" t="str">
        <f>SUBSTITUTE((SUMIFS('2a. Database N flows'!N:N,'2a. Database N flows'!P:P,$C$1,'2a. Database N flows'!K:K,C35)&amp;" kt/a"),".",".")</f>
        <v>1.25 kt/a</v>
      </c>
      <c r="F35" s="12"/>
    </row>
    <row r="36" spans="2:6" x14ac:dyDescent="0.25">
      <c r="B36" s="475" t="s">
        <v>736</v>
      </c>
      <c r="C36" s="12" t="s">
        <v>430</v>
      </c>
      <c r="D36" s="476" t="str">
        <f>SUBSTITUTE((SUMIFS('2a. Database N flows'!N:N,'2a. Database N flows'!P:P,$C$1,'2a. Database N flows'!K:K,C36)&amp;" kt/a"),".",".")</f>
        <v>1.25 kt/a</v>
      </c>
      <c r="F36" s="12"/>
    </row>
    <row r="37" spans="2:6" x14ac:dyDescent="0.25">
      <c r="B37" s="475" t="s">
        <v>737</v>
      </c>
      <c r="C37" s="12" t="s">
        <v>554</v>
      </c>
      <c r="D37" s="476" t="str">
        <f>SUBSTITUTE((SUMIFS('2a. Database N flows'!N:N,'2a. Database N flows'!P:P,$C$1,'2a. Database N flows'!K:K,C37)&amp;" kt/a"),".",".")</f>
        <v>3.75 kt/a</v>
      </c>
      <c r="F37" s="12"/>
    </row>
    <row r="38" spans="2:6" x14ac:dyDescent="0.25">
      <c r="B38" s="475" t="s">
        <v>738</v>
      </c>
      <c r="C38" s="12" t="s">
        <v>637</v>
      </c>
      <c r="D38" s="476" t="str">
        <f>SUBSTITUTE((SUMIFS('2a. Database N flows'!N:N,'2a. Database N flows'!P:P,$C$1,'2a. Database N flows'!K:K,C38)&amp;" kt/a"),".",".")</f>
        <v>1.25 kt/a</v>
      </c>
      <c r="F38" s="12"/>
    </row>
    <row r="39" spans="2:6" x14ac:dyDescent="0.25">
      <c r="B39" s="475" t="s">
        <v>739</v>
      </c>
      <c r="C39" s="12" t="s">
        <v>433</v>
      </c>
      <c r="D39" s="476" t="str">
        <f>SUBSTITUTE((SUMIFS('2a. Database N flows'!N:N,'2a. Database N flows'!P:P,$C$1,'2a. Database N flows'!K:K,C39)&amp;" kt/a"),".",".")</f>
        <v>1.25 kt/a</v>
      </c>
      <c r="F39" s="12"/>
    </row>
    <row r="40" spans="2:6" x14ac:dyDescent="0.25">
      <c r="B40" s="475" t="s">
        <v>740</v>
      </c>
      <c r="C40" s="12" t="s">
        <v>431</v>
      </c>
      <c r="D40" s="476" t="str">
        <f>SUBSTITUTE((SUMIFS('2a. Database N flows'!N:N,'2a. Database N flows'!P:P,$C$1,'2a. Database N flows'!K:K,C40)&amp;" kt/a"),".",".")</f>
        <v>1.25 kt/a</v>
      </c>
      <c r="F40" s="12"/>
    </row>
    <row r="41" spans="2:6" x14ac:dyDescent="0.25">
      <c r="B41" s="475" t="s">
        <v>741</v>
      </c>
      <c r="C41" s="12" t="s">
        <v>428</v>
      </c>
      <c r="D41" s="476" t="str">
        <f>SUBSTITUTE((SUMIFS('2a. Database N flows'!N:N,'2a. Database N flows'!P:P,$C$1,'2a. Database N flows'!K:K,C41)&amp;" kt/a"),".",".")</f>
        <v>1.25 kt/a</v>
      </c>
      <c r="F41" s="12"/>
    </row>
    <row r="42" spans="2:6" x14ac:dyDescent="0.25">
      <c r="B42" s="475" t="s">
        <v>742</v>
      </c>
      <c r="C42" s="12" t="s">
        <v>432</v>
      </c>
      <c r="D42" s="476" t="str">
        <f>SUBSTITUTE((SUMIFS('2a. Database N flows'!N:N,'2a. Database N flows'!P:P,$C$1,'2a. Database N flows'!K:K,C42)&amp;" kt/a"),".",".")</f>
        <v>1.25 kt/a</v>
      </c>
      <c r="F42" s="12"/>
    </row>
    <row r="43" spans="2:6" x14ac:dyDescent="0.25">
      <c r="B43" s="475" t="s">
        <v>743</v>
      </c>
      <c r="C43" s="12" t="s">
        <v>556</v>
      </c>
      <c r="D43" s="476" t="str">
        <f>SUBSTITUTE((SUMIFS('2a. Database N flows'!N:N,'2a. Database N flows'!P:P,$C$1,'2a. Database N flows'!K:K,C43)&amp;" kt/a"),".",".")</f>
        <v>1.25 kt/a</v>
      </c>
      <c r="F43" s="12"/>
    </row>
    <row r="44" spans="2:6" x14ac:dyDescent="0.25">
      <c r="B44" s="475" t="s">
        <v>744</v>
      </c>
      <c r="C44" s="12" t="s">
        <v>557</v>
      </c>
      <c r="D44" s="476" t="str">
        <f>SUBSTITUTE((SUMIFS('2a. Database N flows'!N:N,'2a. Database N flows'!P:P,$C$1,'2a. Database N flows'!K:K,C44)&amp;" kt/a"),".",".")</f>
        <v>1.25 kt/a</v>
      </c>
      <c r="F44" s="12"/>
    </row>
    <row r="45" spans="2:6" x14ac:dyDescent="0.25">
      <c r="B45" s="475" t="s">
        <v>745</v>
      </c>
      <c r="C45" s="12" t="s">
        <v>559</v>
      </c>
      <c r="D45" s="476" t="str">
        <f>SUBSTITUTE((SUMIFS('2a. Database N flows'!N:N,'2a. Database N flows'!P:P,$C$1,'2a. Database N flows'!K:K,C45)&amp;" kt/a"),".",".")</f>
        <v>1.25 kt/a</v>
      </c>
      <c r="F45" s="12"/>
    </row>
    <row r="46" spans="2:6" x14ac:dyDescent="0.25">
      <c r="B46" s="475" t="s">
        <v>746</v>
      </c>
      <c r="C46" s="12" t="s">
        <v>560</v>
      </c>
      <c r="D46" s="476" t="str">
        <f>SUBSTITUTE((SUMIFS('2a. Database N flows'!N:N,'2a. Database N flows'!P:P,$C$1,'2a. Database N flows'!K:K,C46)&amp;" kt/a"),".",".")</f>
        <v>3.75 kt/a</v>
      </c>
      <c r="F46" s="12"/>
    </row>
    <row r="47" spans="2:6" x14ac:dyDescent="0.25">
      <c r="B47" s="475" t="s">
        <v>747</v>
      </c>
      <c r="C47" s="12" t="s">
        <v>558</v>
      </c>
      <c r="D47" s="476" t="str">
        <f>SUBSTITUTE((SUMIFS('2a. Database N flows'!N:N,'2a. Database N flows'!P:P,$C$1,'2a. Database N flows'!K:K,C47)&amp;" kt/a"),".",".")</f>
        <v>1.25 kt/a</v>
      </c>
      <c r="F47" s="12"/>
    </row>
    <row r="48" spans="2:6" x14ac:dyDescent="0.25">
      <c r="B48" s="475" t="s">
        <v>748</v>
      </c>
      <c r="C48" s="12" t="s">
        <v>436</v>
      </c>
      <c r="D48" s="476" t="str">
        <f>SUBSTITUTE((SUMIFS('2a. Database N flows'!N:N,'2a. Database N flows'!P:P,$C$1,'2a. Database N flows'!K:K,C48)&amp;" kt/a"),".",".")</f>
        <v>1.25 kt/a</v>
      </c>
      <c r="F48" s="12"/>
    </row>
    <row r="49" spans="2:6" x14ac:dyDescent="0.25">
      <c r="B49" s="475" t="s">
        <v>749</v>
      </c>
      <c r="C49" s="12" t="s">
        <v>426</v>
      </c>
      <c r="D49" s="476" t="str">
        <f>SUBSTITUTE((SUMIFS('2a. Database N flows'!N:N,'2a. Database N flows'!P:P,$C$1,'2a. Database N flows'!K:K,C49)&amp;" kt/a"),".",".")</f>
        <v>1.25 kt/a</v>
      </c>
      <c r="F49" s="12"/>
    </row>
    <row r="50" spans="2:6" x14ac:dyDescent="0.25">
      <c r="B50" s="475" t="s">
        <v>750</v>
      </c>
      <c r="C50" s="12" t="s">
        <v>427</v>
      </c>
      <c r="D50" s="476" t="str">
        <f>SUBSTITUTE((SUMIFS('2a. Database N flows'!N:N,'2a. Database N flows'!P:P,$C$1,'2a. Database N flows'!K:K,C50)&amp;" kt/a"),".",".")</f>
        <v>1.25 kt/a</v>
      </c>
      <c r="F50" s="12"/>
    </row>
    <row r="51" spans="2:6" x14ac:dyDescent="0.25">
      <c r="B51" s="475" t="s">
        <v>751</v>
      </c>
      <c r="C51" s="12" t="s">
        <v>948</v>
      </c>
      <c r="D51" s="476" t="str">
        <f>SUBSTITUTE((SUMIFS('2a. Database N flows'!N:N,'2a. Database N flows'!P:P,$C$1,'2a. Database N flows'!K:K,C51)&amp;" kt/a"),".",".")</f>
        <v>1.25 kt/a</v>
      </c>
      <c r="F51" s="12"/>
    </row>
    <row r="52" spans="2:6" x14ac:dyDescent="0.25">
      <c r="B52" s="475" t="s">
        <v>752</v>
      </c>
      <c r="C52" s="12" t="s">
        <v>550</v>
      </c>
      <c r="D52" s="476" t="str">
        <f>SUBSTITUTE((SUMIFS('2a. Database N flows'!N:N,'2a. Database N flows'!P:P,$C$1,'2a. Database N flows'!K:K,C52)&amp;" kt/a"),".",".")</f>
        <v>1.25 kt/a</v>
      </c>
      <c r="F52" s="12"/>
    </row>
    <row r="53" spans="2:6" x14ac:dyDescent="0.25">
      <c r="B53" s="475" t="s">
        <v>753</v>
      </c>
      <c r="C53" s="12" t="s">
        <v>549</v>
      </c>
      <c r="D53" s="476" t="str">
        <f>SUBSTITUTE((SUMIFS('2a. Database N flows'!N:N,'2a. Database N flows'!P:P,$C$1,'2a. Database N flows'!K:K,C53)&amp;" kt/a"),".",".")</f>
        <v>1.25 kt/a</v>
      </c>
      <c r="F53" s="12"/>
    </row>
    <row r="54" spans="2:6" x14ac:dyDescent="0.25">
      <c r="B54" s="475" t="s">
        <v>754</v>
      </c>
      <c r="C54" s="12" t="s">
        <v>551</v>
      </c>
      <c r="D54" s="476" t="str">
        <f>SUBSTITUTE((SUMIFS('2a. Database N flows'!N:N,'2a. Database N flows'!P:P,$C$1,'2a. Database N flows'!K:K,C54)&amp;" kt/a"),".",".")</f>
        <v>5 kt/a</v>
      </c>
      <c r="F54" s="12"/>
    </row>
    <row r="55" spans="2:6" x14ac:dyDescent="0.25">
      <c r="B55" s="475" t="s">
        <v>755</v>
      </c>
      <c r="C55" s="12" t="s">
        <v>552</v>
      </c>
      <c r="D55" s="476" t="str">
        <f>SUBSTITUTE((SUMIFS('2a. Database N flows'!N:N,'2a. Database N flows'!P:P,$C$1,'2a. Database N flows'!K:K,C55)&amp;" kt/a"),".",".")</f>
        <v>1.25 kt/a</v>
      </c>
      <c r="F55" s="12"/>
    </row>
    <row r="56" spans="2:6" x14ac:dyDescent="0.25">
      <c r="B56" s="475" t="s">
        <v>756</v>
      </c>
      <c r="C56" s="12" t="s">
        <v>553</v>
      </c>
      <c r="D56" s="476" t="str">
        <f>SUBSTITUTE((SUMIFS('2a. Database N flows'!N:N,'2a. Database N flows'!P:P,$C$1,'2a. Database N flows'!K:K,C56)&amp;" kt/a"),".",".")</f>
        <v>1.25 kt/a</v>
      </c>
      <c r="F56" s="12"/>
    </row>
    <row r="57" spans="2:6" x14ac:dyDescent="0.25">
      <c r="B57" s="475" t="s">
        <v>757</v>
      </c>
      <c r="C57" s="12" t="s">
        <v>425</v>
      </c>
      <c r="D57" s="476" t="str">
        <f>SUBSTITUTE((SUMIFS('2a. Database N flows'!N:N,'2a. Database N flows'!P:P,$C$1,'2a. Database N flows'!K:K,C57)&amp;" kt/a"),".",".")</f>
        <v>1.25 kt/a</v>
      </c>
      <c r="F57" s="12"/>
    </row>
    <row r="58" spans="2:6" x14ac:dyDescent="0.25">
      <c r="B58" s="475" t="s">
        <v>758</v>
      </c>
      <c r="C58" s="12" t="s">
        <v>424</v>
      </c>
      <c r="D58" s="476" t="str">
        <f>SUBSTITUTE((SUMIFS('2a. Database N flows'!N:N,'2a. Database N flows'!P:P,$C$1,'2a. Database N flows'!K:K,C58)&amp;" kt/a"),".",".")</f>
        <v>1.25 kt/a</v>
      </c>
      <c r="F58" s="12"/>
    </row>
    <row r="59" spans="2:6" x14ac:dyDescent="0.25">
      <c r="B59" s="475" t="s">
        <v>759</v>
      </c>
      <c r="C59" s="12" t="s">
        <v>435</v>
      </c>
      <c r="D59" s="476" t="str">
        <f>SUBSTITUTE((SUMIFS('2a. Database N flows'!N:N,'2a. Database N flows'!P:P,$C$1,'2a. Database N flows'!K:K,C59)&amp;" kt/a"),".",".")</f>
        <v>1.25 kt/a</v>
      </c>
      <c r="F59" s="12"/>
    </row>
    <row r="60" spans="2:6" x14ac:dyDescent="0.25">
      <c r="B60" s="475" t="s">
        <v>760</v>
      </c>
      <c r="C60" s="12" t="s">
        <v>670</v>
      </c>
      <c r="D60" s="476" t="str">
        <f>SUBSTITUTE((SUMIFS('2a. Database N flows'!N:N,'2a. Database N flows'!P:P,$C$1,'2a. Database N flows'!K:K,C60)&amp;" kt/a"),".",".")</f>
        <v>1.25 kt/a</v>
      </c>
      <c r="F60" s="12"/>
    </row>
    <row r="61" spans="2:6" x14ac:dyDescent="0.25">
      <c r="B61" s="475" t="s">
        <v>761</v>
      </c>
      <c r="C61" s="12" t="s">
        <v>438</v>
      </c>
      <c r="D61" s="476" t="str">
        <f>SUBSTITUTE((SUMIFS('2a. Database N flows'!N:N,'2a. Database N flows'!P:P,$C$1,'2a. Database N flows'!K:K,C61)&amp;" kt/a"),".",".")</f>
        <v>1.25 kt/a</v>
      </c>
      <c r="F61" s="12"/>
    </row>
    <row r="62" spans="2:6" x14ac:dyDescent="0.25">
      <c r="B62" s="475" t="s">
        <v>762</v>
      </c>
      <c r="C62" s="12" t="s">
        <v>439</v>
      </c>
      <c r="D62" s="476" t="str">
        <f>SUBSTITUTE((SUMIFS('2a. Database N flows'!N:N,'2a. Database N flows'!P:P,$C$1,'2a. Database N flows'!K:K,C62)&amp;" kt/a"),".",".")</f>
        <v>1.25 kt/a</v>
      </c>
      <c r="F62" s="12"/>
    </row>
    <row r="63" spans="2:6" x14ac:dyDescent="0.25">
      <c r="B63" s="475" t="s">
        <v>763</v>
      </c>
      <c r="C63" s="12" t="s">
        <v>437</v>
      </c>
      <c r="D63" s="476" t="str">
        <f>SUBSTITUTE((SUMIFS('2a. Database N flows'!N:N,'2a. Database N flows'!P:P,$C$1,'2a. Database N flows'!K:K,C63)&amp;" kt/a"),".",".")</f>
        <v>1.25 kt/a</v>
      </c>
      <c r="F63" s="12"/>
    </row>
    <row r="64" spans="2:6" x14ac:dyDescent="0.25">
      <c r="B64" s="475" t="s">
        <v>764</v>
      </c>
      <c r="C64" s="12" t="s">
        <v>562</v>
      </c>
      <c r="D64" s="476" t="str">
        <f>SUBSTITUTE((SUMIFS('2a. Database N flows'!N:N,'2a. Database N flows'!P:P,$C$1,'2a. Database N flows'!K:K,C64)&amp;" kt/a"),".",".")</f>
        <v>3.75 kt/a</v>
      </c>
      <c r="F64" s="12"/>
    </row>
    <row r="65" spans="2:6" x14ac:dyDescent="0.25">
      <c r="B65" s="475" t="s">
        <v>765</v>
      </c>
      <c r="C65" s="12" t="s">
        <v>561</v>
      </c>
      <c r="D65" s="476" t="str">
        <f>SUBSTITUTE((SUMIFS('2a. Database N flows'!N:N,'2a. Database N flows'!P:P,$C$1,'2a. Database N flows'!K:K,C65)&amp;" kt/a"),".",".")</f>
        <v>1.25 kt/a</v>
      </c>
      <c r="F65" s="12"/>
    </row>
    <row r="66" spans="2:6" x14ac:dyDescent="0.25">
      <c r="B66" s="475" t="s">
        <v>766</v>
      </c>
      <c r="C66" s="12" t="s">
        <v>564</v>
      </c>
      <c r="D66" s="476" t="str">
        <f>SUBSTITUTE((SUMIFS('2a. Database N flows'!N:N,'2a. Database N flows'!P:P,$C$1,'2a. Database N flows'!K:K,C66)&amp;" kt/a"),".",".")</f>
        <v>3.75 kt/a</v>
      </c>
      <c r="F66" s="12"/>
    </row>
    <row r="67" spans="2:6" x14ac:dyDescent="0.25">
      <c r="B67" s="475" t="s">
        <v>767</v>
      </c>
      <c r="C67" s="12" t="s">
        <v>565</v>
      </c>
      <c r="D67" s="476" t="str">
        <f>SUBSTITUTE((SUMIFS('2a. Database N flows'!N:N,'2a. Database N flows'!P:P,$C$1,'2a. Database N flows'!K:K,C67)&amp;" kt/a"),".",".")</f>
        <v>1.25 kt/a</v>
      </c>
      <c r="F67" s="12"/>
    </row>
    <row r="68" spans="2:6" x14ac:dyDescent="0.25">
      <c r="B68" s="475" t="s">
        <v>768</v>
      </c>
      <c r="C68" s="12" t="s">
        <v>563</v>
      </c>
      <c r="D68" s="476" t="str">
        <f>SUBSTITUTE((SUMIFS('2a. Database N flows'!N:N,'2a. Database N flows'!P:P,$C$1,'2a. Database N flows'!K:K,C68)&amp;" kt/a"),".",".")</f>
        <v>3.75 kt/a</v>
      </c>
      <c r="F68" s="12"/>
    </row>
    <row r="69" spans="2:6" x14ac:dyDescent="0.25">
      <c r="B69" s="475" t="s">
        <v>769</v>
      </c>
      <c r="C69" s="12" t="s">
        <v>566</v>
      </c>
      <c r="D69" s="476" t="str">
        <f>SUBSTITUTE((SUMIFS('2a. Database N flows'!N:N,'2a. Database N flows'!P:P,$C$1,'2a. Database N flows'!K:K,C69)&amp;" kt/a"),".",".")</f>
        <v>1.25 kt/a</v>
      </c>
      <c r="F69" s="12"/>
    </row>
    <row r="70" spans="2:6" x14ac:dyDescent="0.25">
      <c r="B70" s="475" t="s">
        <v>770</v>
      </c>
      <c r="C70" s="12" t="s">
        <v>643</v>
      </c>
      <c r="D70" s="476" t="str">
        <f>SUBSTITUTE((SUMIFS('2a. Database N flows'!N:N,'2a. Database N flows'!P:P,$C$1,'2a. Database N flows'!K:K,C70)&amp;" kt/a"),".",".")</f>
        <v>1.25 kt/a</v>
      </c>
      <c r="F70" s="12"/>
    </row>
    <row r="71" spans="2:6" x14ac:dyDescent="0.25">
      <c r="B71" s="475" t="s">
        <v>771</v>
      </c>
      <c r="C71" s="12" t="s">
        <v>645</v>
      </c>
      <c r="D71" s="476" t="str">
        <f>SUBSTITUTE((SUMIFS('2a. Database N flows'!N:N,'2a. Database N flows'!P:P,$C$1,'2a. Database N flows'!K:K,C71)&amp;" kt/a"),".",".")</f>
        <v>1.25 kt/a</v>
      </c>
      <c r="F71" s="12"/>
    </row>
    <row r="72" spans="2:6" x14ac:dyDescent="0.25">
      <c r="B72" s="475" t="s">
        <v>772</v>
      </c>
      <c r="C72" s="12" t="s">
        <v>646</v>
      </c>
      <c r="D72" s="476" t="str">
        <f>SUBSTITUTE((SUMIFS('2a. Database N flows'!N:N,'2a. Database N flows'!P:P,$C$1,'2a. Database N flows'!K:K,C72)&amp;" kt/a"),".",".")</f>
        <v>1.25 kt/a</v>
      </c>
      <c r="F72" s="12"/>
    </row>
    <row r="73" spans="2:6" x14ac:dyDescent="0.25">
      <c r="B73" s="475" t="s">
        <v>773</v>
      </c>
      <c r="C73" s="12" t="s">
        <v>647</v>
      </c>
      <c r="D73" s="476" t="str">
        <f>SUBSTITUTE((SUMIFS('2a. Database N flows'!N:N,'2a. Database N flows'!P:P,$C$1,'2a. Database N flows'!K:K,C73)&amp;" kt/a"),".",".")</f>
        <v>1.25 kt/a</v>
      </c>
      <c r="F73" s="12"/>
    </row>
    <row r="74" spans="2:6" x14ac:dyDescent="0.25">
      <c r="B74" s="475" t="s">
        <v>774</v>
      </c>
      <c r="C74" s="12" t="s">
        <v>649</v>
      </c>
      <c r="D74" s="476" t="str">
        <f>SUBSTITUTE((SUMIFS('2a. Database N flows'!N:N,'2a. Database N flows'!P:P,$C$1,'2a. Database N flows'!K:K,C74)&amp;" kt/a"),".",".")</f>
        <v>3.75 kt/a</v>
      </c>
      <c r="F74" s="12"/>
    </row>
    <row r="75" spans="2:6" x14ac:dyDescent="0.25">
      <c r="B75" s="475" t="s">
        <v>775</v>
      </c>
      <c r="C75" s="12" t="s">
        <v>648</v>
      </c>
      <c r="D75" s="476" t="str">
        <f>SUBSTITUTE((SUMIFS('2a. Database N flows'!N:N,'2a. Database N flows'!P:P,$C$1,'2a. Database N flows'!K:K,C75)&amp;" kt/a"),".",".")</f>
        <v>1.25 kt/a</v>
      </c>
      <c r="F75" s="12"/>
    </row>
    <row r="76" spans="2:6" x14ac:dyDescent="0.25">
      <c r="B76" s="475" t="s">
        <v>776</v>
      </c>
      <c r="C76" s="12" t="s">
        <v>440</v>
      </c>
      <c r="D76" s="476" t="str">
        <f>SUBSTITUTE((SUMIFS('2a. Database N flows'!N:N,'2a. Database N flows'!P:P,$C$1,'2a. Database N flows'!K:K,C76)&amp;" kt/a"),".",".")</f>
        <v>1.25 kt/a</v>
      </c>
      <c r="F76" s="12"/>
    </row>
    <row r="77" spans="2:6" x14ac:dyDescent="0.25">
      <c r="B77" s="475" t="s">
        <v>777</v>
      </c>
      <c r="C77" s="12" t="s">
        <v>441</v>
      </c>
      <c r="D77" s="476" t="str">
        <f>SUBSTITUTE((SUMIFS('2a. Database N flows'!N:N,'2a. Database N flows'!P:P,$C$1,'2a. Database N flows'!K:K,C77)&amp;" kt/a"),".",".")</f>
        <v>1.25 kt/a</v>
      </c>
      <c r="F77" s="12"/>
    </row>
    <row r="78" spans="2:6" x14ac:dyDescent="0.25">
      <c r="B78" s="475" t="s">
        <v>778</v>
      </c>
      <c r="C78" s="12" t="s">
        <v>434</v>
      </c>
      <c r="D78" s="476" t="str">
        <f>SUBSTITUTE((SUMIFS('2a. Database N flows'!N:N,'2a. Database N flows'!P:P,$C$1,'2a. Database N flows'!K:K,C78)&amp;" kt/a"),".",".")</f>
        <v>1.25 kt/a</v>
      </c>
      <c r="F78" s="12"/>
    </row>
    <row r="79" spans="2:6" x14ac:dyDescent="0.25">
      <c r="B79" s="475" t="s">
        <v>779</v>
      </c>
      <c r="C79" s="12" t="s">
        <v>442</v>
      </c>
      <c r="D79" s="476" t="str">
        <f>SUBSTITUTE((SUMIFS('2a. Database N flows'!N:N,'2a. Database N flows'!P:P,$C$1,'2a. Database N flows'!K:K,C79)&amp;" kt/a"),".",".")</f>
        <v>1.25 kt/a</v>
      </c>
      <c r="F79" s="12"/>
    </row>
    <row r="80" spans="2:6" x14ac:dyDescent="0.25">
      <c r="B80" s="475" t="s">
        <v>780</v>
      </c>
      <c r="C80" s="12" t="s">
        <v>443</v>
      </c>
      <c r="D80" s="476" t="str">
        <f>SUBSTITUTE((SUMIFS('2a. Database N flows'!N:N,'2a. Database N flows'!P:P,$C$1,'2a. Database N flows'!K:K,C80)&amp;" kt/a"),".",".")</f>
        <v>1.25 kt/a</v>
      </c>
      <c r="F80" s="12"/>
    </row>
    <row r="81" spans="2:6" x14ac:dyDescent="0.25">
      <c r="B81" s="475" t="s">
        <v>781</v>
      </c>
      <c r="C81" s="12" t="s">
        <v>650</v>
      </c>
      <c r="D81" s="476" t="str">
        <f>SUBSTITUTE((SUMIFS('2a. Database N flows'!N:N,'2a. Database N flows'!P:P,$C$1,'2a. Database N flows'!K:K,C81)&amp;" kt/a"),".",".")</f>
        <v>5 kt/a</v>
      </c>
      <c r="F81" s="12"/>
    </row>
    <row r="82" spans="2:6" x14ac:dyDescent="0.25">
      <c r="B82" s="475" t="s">
        <v>782</v>
      </c>
      <c r="C82" s="12" t="s">
        <v>651</v>
      </c>
      <c r="D82" s="476" t="str">
        <f>SUBSTITUTE((SUMIFS('2a. Database N flows'!N:N,'2a. Database N flows'!P:P,$C$1,'2a. Database N flows'!K:K,C82)&amp;" kt/a"),".",".")</f>
        <v>1.25 kt/a</v>
      </c>
      <c r="F82" s="12"/>
    </row>
    <row r="83" spans="2:6" x14ac:dyDescent="0.25">
      <c r="B83" s="475" t="s">
        <v>783</v>
      </c>
      <c r="C83" s="12" t="s">
        <v>652</v>
      </c>
      <c r="D83" s="476" t="str">
        <f>SUBSTITUTE((SUMIFS('2a. Database N flows'!N:N,'2a. Database N flows'!P:P,$C$1,'2a. Database N flows'!K:K,C83)&amp;" kt/a"),".",".")</f>
        <v>1.25 kt/a</v>
      </c>
      <c r="F83" s="12"/>
    </row>
    <row r="84" spans="2:6" x14ac:dyDescent="0.25">
      <c r="B84" s="475" t="s">
        <v>784</v>
      </c>
      <c r="C84" s="12" t="s">
        <v>444</v>
      </c>
      <c r="D84" s="476" t="str">
        <f>SUBSTITUTE((SUMIFS('2a. Database N flows'!N:N,'2a. Database N flows'!P:P,$C$1,'2a. Database N flows'!K:K,C84)&amp;" kt/a"),".",".")</f>
        <v>1.25 kt/a</v>
      </c>
      <c r="F84" s="12"/>
    </row>
    <row r="85" spans="2:6" x14ac:dyDescent="0.25">
      <c r="B85" s="475" t="s">
        <v>785</v>
      </c>
      <c r="C85" s="12" t="s">
        <v>445</v>
      </c>
      <c r="D85" s="476" t="str">
        <f>SUBSTITUTE((SUMIFS('2a. Database N flows'!N:N,'2a. Database N flows'!P:P,$C$1,'2a. Database N flows'!K:K,C85)&amp;" kt/a"),".",".")</f>
        <v>1.25 kt/a</v>
      </c>
      <c r="F85" s="12"/>
    </row>
    <row r="86" spans="2:6" x14ac:dyDescent="0.25">
      <c r="B86" s="475" t="s">
        <v>786</v>
      </c>
      <c r="C86" s="12" t="s">
        <v>653</v>
      </c>
      <c r="D86" s="476" t="str">
        <f>SUBSTITUTE((SUMIFS('2a. Database N flows'!N:N,'2a. Database N flows'!P:P,$C$1,'2a. Database N flows'!K:K,C86)&amp;" kt/a"),".",".")</f>
        <v>1.25 kt/a</v>
      </c>
      <c r="F86" s="12"/>
    </row>
    <row r="87" spans="2:6" x14ac:dyDescent="0.25">
      <c r="B87" s="475" t="s">
        <v>787</v>
      </c>
      <c r="C87" s="12" t="s">
        <v>654</v>
      </c>
      <c r="D87" s="476" t="str">
        <f>SUBSTITUTE((SUMIFS('2a. Database N flows'!N:N,'2a. Database N flows'!P:P,$C$1,'2a. Database N flows'!K:K,C87)&amp;" kt/a"),".",".")</f>
        <v>1.25 kt/a</v>
      </c>
      <c r="F87" s="12"/>
    </row>
    <row r="88" spans="2:6" x14ac:dyDescent="0.25">
      <c r="B88" s="475" t="s">
        <v>788</v>
      </c>
      <c r="C88" s="12" t="s">
        <v>446</v>
      </c>
      <c r="D88" s="476" t="str">
        <f>SUBSTITUTE((SUMIFS('2a. Database N flows'!N:N,'2a. Database N flows'!P:P,$C$1,'2a. Database N flows'!K:K,C88)&amp;" kt/a"),".",".")</f>
        <v>1.25 kt/a</v>
      </c>
      <c r="F88" s="12"/>
    </row>
    <row r="89" spans="2:6" x14ac:dyDescent="0.25">
      <c r="B89" s="475" t="s">
        <v>789</v>
      </c>
      <c r="C89" s="12" t="s">
        <v>470</v>
      </c>
      <c r="D89" s="476" t="str">
        <f>SUBSTITUTE((SUMIFS('2a. Database N flows'!N:N,'2a. Database N flows'!P:P,$C$1,'2a. Database N flows'!K:K,C89)&amp;" kt/a"),".",".")</f>
        <v>3.75 kt/a</v>
      </c>
      <c r="F89" s="12"/>
    </row>
    <row r="90" spans="2:6" x14ac:dyDescent="0.25">
      <c r="B90" s="475" t="s">
        <v>790</v>
      </c>
      <c r="C90" s="12" t="s">
        <v>447</v>
      </c>
      <c r="D90" s="476" t="str">
        <f>SUBSTITUTE((SUMIFS('2a. Database N flows'!N:N,'2a. Database N flows'!P:P,$C$1,'2a. Database N flows'!K:K,C90)&amp;" kt/a"),".",".")</f>
        <v>1.25 kt/a</v>
      </c>
      <c r="F90" s="12"/>
    </row>
    <row r="91" spans="2:6" x14ac:dyDescent="0.25">
      <c r="B91" s="475" t="s">
        <v>791</v>
      </c>
      <c r="C91" s="12" t="s">
        <v>448</v>
      </c>
      <c r="D91" s="476" t="str">
        <f>SUBSTITUTE((SUMIFS('2a. Database N flows'!N:N,'2a. Database N flows'!P:P,$C$1,'2a. Database N flows'!K:K,C91)&amp;" kt/a"),".",".")</f>
        <v>1.25 kt/a</v>
      </c>
      <c r="F91" s="12"/>
    </row>
    <row r="92" spans="2:6" x14ac:dyDescent="0.25">
      <c r="B92" s="475" t="s">
        <v>792</v>
      </c>
      <c r="C92" s="12" t="s">
        <v>449</v>
      </c>
      <c r="D92" s="476" t="str">
        <f>SUBSTITUTE((SUMIFS('2a. Database N flows'!N:N,'2a. Database N flows'!P:P,$C$1,'2a. Database N flows'!K:K,C92)&amp;" kt/a"),".",".")</f>
        <v>1.25 kt/a</v>
      </c>
      <c r="F92" s="12"/>
    </row>
    <row r="93" spans="2:6" x14ac:dyDescent="0.25">
      <c r="B93" s="475" t="s">
        <v>793</v>
      </c>
      <c r="C93" s="12" t="s">
        <v>450</v>
      </c>
      <c r="D93" s="476" t="str">
        <f>SUBSTITUTE((SUMIFS('2a. Database N flows'!N:N,'2a. Database N flows'!P:P,$C$1,'2a. Database N flows'!K:K,C93)&amp;" kt/a"),".",".")</f>
        <v>1.25 kt/a</v>
      </c>
      <c r="F93" s="12"/>
    </row>
    <row r="94" spans="2:6" x14ac:dyDescent="0.25">
      <c r="B94" s="475" t="s">
        <v>794</v>
      </c>
      <c r="C94" s="12" t="s">
        <v>451</v>
      </c>
      <c r="D94" s="476" t="str">
        <f>SUBSTITUTE((SUMIFS('2a. Database N flows'!N:N,'2a. Database N flows'!P:P,$C$1,'2a. Database N flows'!K:K,C94)&amp;" kt/a"),".",".")</f>
        <v>1.25 kt/a</v>
      </c>
      <c r="F94" s="12"/>
    </row>
    <row r="95" spans="2:6" x14ac:dyDescent="0.25">
      <c r="B95" s="475" t="s">
        <v>795</v>
      </c>
      <c r="C95" s="12" t="s">
        <v>452</v>
      </c>
      <c r="D95" s="476" t="str">
        <f>SUBSTITUTE((SUMIFS('2a. Database N flows'!N:N,'2a. Database N flows'!P:P,$C$1,'2a. Database N flows'!K:K,C95)&amp;" kt/a"),".",".")</f>
        <v>1.25 kt/a</v>
      </c>
      <c r="F95" s="12"/>
    </row>
    <row r="96" spans="2:6" x14ac:dyDescent="0.25">
      <c r="B96" s="475" t="s">
        <v>796</v>
      </c>
      <c r="C96" s="12" t="s">
        <v>453</v>
      </c>
      <c r="D96" s="476" t="str">
        <f>SUBSTITUTE((SUMIFS('2a. Database N flows'!N:N,'2a. Database N flows'!P:P,$C$1,'2a. Database N flows'!K:K,C96)&amp;" kt/a"),".",".")</f>
        <v>1.25 kt/a</v>
      </c>
      <c r="F96" s="12"/>
    </row>
    <row r="97" spans="2:6" x14ac:dyDescent="0.25">
      <c r="B97" s="475" t="s">
        <v>797</v>
      </c>
      <c r="C97" s="12" t="s">
        <v>567</v>
      </c>
      <c r="D97" s="476" t="str">
        <f>SUBSTITUTE((SUMIFS('2a. Database N flows'!N:N,'2a. Database N flows'!P:P,$C$1,'2a. Database N flows'!K:K,C97)&amp;" kt/a"),".",".")</f>
        <v>2.5 kt/a</v>
      </c>
      <c r="F97" s="12"/>
    </row>
    <row r="98" spans="2:6" x14ac:dyDescent="0.25">
      <c r="B98" s="475" t="s">
        <v>798</v>
      </c>
      <c r="C98" s="12" t="s">
        <v>568</v>
      </c>
      <c r="D98" s="476" t="str">
        <f>SUBSTITUTE((SUMIFS('2a. Database N flows'!N:N,'2a. Database N flows'!P:P,$C$1,'2a. Database N flows'!K:K,C98)&amp;" kt/a"),".",".")</f>
        <v>1.25 kt/a</v>
      </c>
      <c r="F98" s="12"/>
    </row>
    <row r="99" spans="2:6" x14ac:dyDescent="0.25">
      <c r="B99" s="475" t="s">
        <v>799</v>
      </c>
      <c r="C99" s="12" t="s">
        <v>949</v>
      </c>
      <c r="D99" s="476" t="str">
        <f>SUBSTITUTE((SUMIFS('2a. Database N flows'!N:N,'2a. Database N flows'!P:P,$C$1,'2a. Database N flows'!K:K,C99)&amp;" kt/a"),".",".")</f>
        <v>2.5 kt/a</v>
      </c>
      <c r="F99" s="12"/>
    </row>
    <row r="100" spans="2:6" x14ac:dyDescent="0.25">
      <c r="B100" s="475" t="s">
        <v>800</v>
      </c>
      <c r="C100" s="12" t="s">
        <v>570</v>
      </c>
      <c r="D100" s="476" t="str">
        <f>SUBSTITUTE((SUMIFS('2a. Database N flows'!N:N,'2a. Database N flows'!P:P,$C$1,'2a. Database N flows'!K:K,C100)&amp;" kt/a"),".",".")</f>
        <v>2.5 kt/a</v>
      </c>
      <c r="F100" s="12"/>
    </row>
    <row r="101" spans="2:6" x14ac:dyDescent="0.25">
      <c r="B101" s="475" t="s">
        <v>801</v>
      </c>
      <c r="C101" s="12" t="s">
        <v>571</v>
      </c>
      <c r="D101" s="476" t="str">
        <f>SUBSTITUTE((SUMIFS('2a. Database N flows'!N:N,'2a. Database N flows'!P:P,$C$1,'2a. Database N flows'!K:K,C101)&amp;" kt/a"),".",".")</f>
        <v>2.5 kt/a</v>
      </c>
      <c r="F101" s="12"/>
    </row>
    <row r="102" spans="2:6" x14ac:dyDescent="0.25">
      <c r="B102" s="475" t="s">
        <v>802</v>
      </c>
      <c r="C102" s="12" t="s">
        <v>950</v>
      </c>
      <c r="D102" s="476" t="str">
        <f>SUBSTITUTE((SUMIFS('2a. Database N flows'!N:N,'2a. Database N flows'!P:P,$C$1,'2a. Database N flows'!K:K,C102)&amp;" kt/a"),".",".")</f>
        <v>1.25 kt/a</v>
      </c>
      <c r="F102" s="12"/>
    </row>
    <row r="103" spans="2:6" x14ac:dyDescent="0.25">
      <c r="B103" s="475" t="s">
        <v>803</v>
      </c>
      <c r="C103" s="12" t="s">
        <v>456</v>
      </c>
      <c r="D103" s="476" t="str">
        <f>SUBSTITUTE((SUMIFS('2a. Database N flows'!N:N,'2a. Database N flows'!P:P,$C$1,'2a. Database N flows'!K:K,C103)&amp;" kt/a"),".",".")</f>
        <v>1.25 kt/a</v>
      </c>
      <c r="F103" s="12"/>
    </row>
    <row r="104" spans="2:6" x14ac:dyDescent="0.25">
      <c r="B104" s="475" t="s">
        <v>804</v>
      </c>
      <c r="C104" s="12" t="s">
        <v>455</v>
      </c>
      <c r="D104" s="476" t="str">
        <f>SUBSTITUTE((SUMIFS('2a. Database N flows'!N:N,'2a. Database N flows'!P:P,$C$1,'2a. Database N flows'!K:K,C104)&amp;" kt/a"),".",".")</f>
        <v>1.25 kt/a</v>
      </c>
      <c r="F104" s="12"/>
    </row>
    <row r="105" spans="2:6" x14ac:dyDescent="0.25">
      <c r="B105" s="475" t="s">
        <v>805</v>
      </c>
      <c r="C105" s="12" t="s">
        <v>569</v>
      </c>
      <c r="D105" s="476" t="str">
        <f>SUBSTITUTE((SUMIFS('2a. Database N flows'!N:N,'2a. Database N flows'!P:P,$C$1,'2a. Database N flows'!K:K,C105)&amp;" kt/a"),".",".")</f>
        <v>2.5 kt/a</v>
      </c>
      <c r="F105" s="12"/>
    </row>
    <row r="106" spans="2:6" x14ac:dyDescent="0.25">
      <c r="B106" s="475" t="s">
        <v>806</v>
      </c>
      <c r="C106" s="12" t="s">
        <v>572</v>
      </c>
      <c r="D106" s="476" t="str">
        <f>SUBSTITUTE((SUMIFS('2a. Database N flows'!N:N,'2a. Database N flows'!P:P,$C$1,'2a. Database N flows'!K:K,C106)&amp;" kt/a"),".",".")</f>
        <v>2.5 kt/a</v>
      </c>
      <c r="F106" s="12"/>
    </row>
    <row r="107" spans="2:6" x14ac:dyDescent="0.25">
      <c r="B107" s="475" t="s">
        <v>807</v>
      </c>
      <c r="C107" s="12" t="s">
        <v>573</v>
      </c>
      <c r="D107" s="476" t="str">
        <f>SUBSTITUTE((SUMIFS('2a. Database N flows'!N:N,'2a. Database N flows'!P:P,$C$1,'2a. Database N flows'!K:K,C107)&amp;" kt/a"),".",".")</f>
        <v>2.5 kt/a</v>
      </c>
      <c r="F107" s="12"/>
    </row>
    <row r="108" spans="2:6" x14ac:dyDescent="0.25">
      <c r="B108" s="475" t="s">
        <v>808</v>
      </c>
      <c r="C108" s="12" t="s">
        <v>457</v>
      </c>
      <c r="D108" s="476" t="str">
        <f>SUBSTITUTE((SUMIFS('2a. Database N flows'!N:N,'2a. Database N flows'!P:P,$C$1,'2a. Database N flows'!K:K,C108)&amp;" kt/a"),".",".")</f>
        <v>1.25 kt/a</v>
      </c>
      <c r="F108" s="12"/>
    </row>
    <row r="109" spans="2:6" x14ac:dyDescent="0.25">
      <c r="B109" s="475" t="s">
        <v>809</v>
      </c>
      <c r="C109" s="12" t="s">
        <v>458</v>
      </c>
      <c r="D109" s="476" t="str">
        <f>SUBSTITUTE((SUMIFS('2a. Database N flows'!N:N,'2a. Database N flows'!P:P,$C$1,'2a. Database N flows'!K:K,C109)&amp;" kt/a"),".",".")</f>
        <v>1.25 kt/a</v>
      </c>
      <c r="F109" s="12"/>
    </row>
    <row r="110" spans="2:6" x14ac:dyDescent="0.25">
      <c r="B110" s="475" t="s">
        <v>810</v>
      </c>
      <c r="C110" s="12" t="s">
        <v>459</v>
      </c>
      <c r="D110" s="476" t="str">
        <f>SUBSTITUTE((SUMIFS('2a. Database N flows'!N:N,'2a. Database N flows'!P:P,$C$1,'2a. Database N flows'!K:K,C110)&amp;" kt/a"),".",".")</f>
        <v>2.5 kt/a</v>
      </c>
      <c r="F110" s="12"/>
    </row>
    <row r="111" spans="2:6" x14ac:dyDescent="0.25">
      <c r="B111" s="475" t="s">
        <v>811</v>
      </c>
      <c r="C111" s="12" t="s">
        <v>662</v>
      </c>
      <c r="D111" s="476" t="str">
        <f>SUBSTITUTE((SUMIFS('2a. Database N flows'!N:N,'2a. Database N flows'!P:P,$C$1,'2a. Database N flows'!K:K,C111)&amp;" kt/a"),".",".")</f>
        <v>1.25 kt/a</v>
      </c>
      <c r="F111" s="12"/>
    </row>
    <row r="112" spans="2:6" x14ac:dyDescent="0.25">
      <c r="B112" s="475" t="s">
        <v>812</v>
      </c>
      <c r="C112" s="12" t="s">
        <v>952</v>
      </c>
      <c r="D112" s="476" t="str">
        <f>SUBSTITUTE((SUMIFS('2a. Database N flows'!N:N,'2a. Database N flows'!P:P,$C$1,'2a. Database N flows'!K:K,C112)&amp;" kt/a"),".",".")</f>
        <v>1.25 kt/a</v>
      </c>
      <c r="F112" s="12"/>
    </row>
    <row r="113" spans="2:6" x14ac:dyDescent="0.25">
      <c r="B113" s="475" t="s">
        <v>813</v>
      </c>
      <c r="C113" s="12" t="s">
        <v>576</v>
      </c>
      <c r="D113" s="476" t="str">
        <f>SUBSTITUTE((SUMIFS('2a. Database N flows'!N:N,'2a. Database N flows'!P:P,$C$1,'2a. Database N flows'!K:K,C113)&amp;" kt/a"),".",".")</f>
        <v>3.75 kt/a</v>
      </c>
      <c r="F113" s="12"/>
    </row>
    <row r="114" spans="2:6" x14ac:dyDescent="0.25">
      <c r="B114" s="475" t="s">
        <v>814</v>
      </c>
      <c r="C114" s="12" t="s">
        <v>579</v>
      </c>
      <c r="D114" s="476" t="str">
        <f>SUBSTITUTE((SUMIFS('2a. Database N flows'!N:N,'2a. Database N flows'!P:P,$C$1,'2a. Database N flows'!K:K,C114)&amp;" kt/a"),".",".")</f>
        <v>2.5 kt/a</v>
      </c>
      <c r="F114" s="12"/>
    </row>
    <row r="115" spans="2:6" x14ac:dyDescent="0.25">
      <c r="B115" s="475" t="s">
        <v>815</v>
      </c>
      <c r="C115" s="12" t="s">
        <v>672</v>
      </c>
      <c r="D115" s="476" t="str">
        <f>SUBSTITUTE((SUMIFS('2a. Database N flows'!N:N,'2a. Database N flows'!P:P,$C$1,'2a. Database N flows'!K:K,C115)&amp;" kt/a"),".",".")</f>
        <v>1.25 kt/a</v>
      </c>
      <c r="F115" s="12"/>
    </row>
    <row r="116" spans="2:6" x14ac:dyDescent="0.25">
      <c r="B116" s="475" t="s">
        <v>816</v>
      </c>
      <c r="C116" s="12" t="s">
        <v>663</v>
      </c>
      <c r="D116" s="476" t="str">
        <f>SUBSTITUTE((SUMIFS('2a. Database N flows'!N:N,'2a. Database N flows'!P:P,$C$1,'2a. Database N flows'!K:K,C116)&amp;" kt/a"),".",".")</f>
        <v>1.25 kt/a</v>
      </c>
      <c r="F116" s="12"/>
    </row>
    <row r="117" spans="2:6" x14ac:dyDescent="0.25">
      <c r="B117" s="475" t="s">
        <v>817</v>
      </c>
      <c r="C117" s="12" t="s">
        <v>951</v>
      </c>
      <c r="D117" s="476" t="str">
        <f>SUBSTITUTE((SUMIFS('2a. Database N flows'!N:N,'2a. Database N flows'!P:P,$C$1,'2a. Database N flows'!K:K,C117)&amp;" kt/a"),".",".")</f>
        <v>1.25 kt/a</v>
      </c>
      <c r="F117" s="12"/>
    </row>
    <row r="118" spans="2:6" x14ac:dyDescent="0.25">
      <c r="B118" s="475" t="s">
        <v>818</v>
      </c>
      <c r="C118" s="12" t="s">
        <v>575</v>
      </c>
      <c r="D118" s="476" t="str">
        <f>SUBSTITUTE((SUMIFS('2a. Database N flows'!N:N,'2a. Database N flows'!P:P,$C$1,'2a. Database N flows'!K:K,C118)&amp;" kt/a"),".",".")</f>
        <v>3.75 kt/a</v>
      </c>
      <c r="F118" s="12"/>
    </row>
    <row r="119" spans="2:6" x14ac:dyDescent="0.25">
      <c r="B119" s="475" t="s">
        <v>819</v>
      </c>
      <c r="C119" s="12" t="s">
        <v>657</v>
      </c>
      <c r="D119" s="476" t="str">
        <f>SUBSTITUTE((SUMIFS('2a. Database N flows'!N:N,'2a. Database N flows'!P:P,$C$1,'2a. Database N flows'!K:K,C119)&amp;" kt/a"),".",".")</f>
        <v>1.25 kt/a</v>
      </c>
      <c r="F119" s="12"/>
    </row>
    <row r="120" spans="2:6" x14ac:dyDescent="0.25">
      <c r="B120" s="475" t="s">
        <v>820</v>
      </c>
      <c r="C120" s="12" t="s">
        <v>580</v>
      </c>
      <c r="D120" s="476" t="str">
        <f>SUBSTITUTE((SUMIFS('2a. Database N flows'!N:N,'2a. Database N flows'!P:P,$C$1,'2a. Database N flows'!K:K,C120)&amp;" kt/a"),".",".")</f>
        <v>1.25 kt/a</v>
      </c>
      <c r="F120" s="12"/>
    </row>
    <row r="121" spans="2:6" x14ac:dyDescent="0.25">
      <c r="B121" s="475" t="s">
        <v>821</v>
      </c>
      <c r="C121" s="12" t="s">
        <v>665</v>
      </c>
      <c r="D121" s="476" t="str">
        <f>SUBSTITUTE((SUMIFS('2a. Database N flows'!N:N,'2a. Database N flows'!P:P,$C$1,'2a. Database N flows'!K:K,C121)&amp;" kt/a"),".",".")</f>
        <v>2.5 kt/a</v>
      </c>
      <c r="F121" s="12"/>
    </row>
    <row r="122" spans="2:6" x14ac:dyDescent="0.25">
      <c r="B122" s="475" t="s">
        <v>822</v>
      </c>
      <c r="C122" s="12" t="s">
        <v>581</v>
      </c>
      <c r="D122" s="476" t="str">
        <f>SUBSTITUTE((SUMIFS('2a. Database N flows'!N:N,'2a. Database N flows'!P:P,$C$1,'2a. Database N flows'!K:K,C122)&amp;" kt/a"),".",".")</f>
        <v>1.25 kt/a</v>
      </c>
      <c r="F122" s="12"/>
    </row>
    <row r="123" spans="2:6" x14ac:dyDescent="0.25">
      <c r="B123" s="475" t="s">
        <v>823</v>
      </c>
      <c r="C123" s="12" t="s">
        <v>666</v>
      </c>
      <c r="D123" s="476" t="str">
        <f>SUBSTITUTE((SUMIFS('2a. Database N flows'!N:N,'2a. Database N flows'!P:P,$C$1,'2a. Database N flows'!K:K,C123)&amp;" kt/a"),".",".")</f>
        <v>0 kt/a</v>
      </c>
      <c r="F123" s="12"/>
    </row>
    <row r="124" spans="2:6" x14ac:dyDescent="0.25">
      <c r="B124" s="475" t="s">
        <v>824</v>
      </c>
      <c r="C124" s="12" t="s">
        <v>677</v>
      </c>
      <c r="D124" s="476" t="str">
        <f>SUBSTITUTE((SUMIFS('2a. Database N flows'!N:N,'2a. Database N flows'!P:P,$C$1,'2a. Database N flows'!K:K,C124)&amp;" kt/a"),".",".")</f>
        <v>1.25 kt/a</v>
      </c>
      <c r="F124" s="12"/>
    </row>
    <row r="125" spans="2:6" x14ac:dyDescent="0.25">
      <c r="B125" s="475" t="s">
        <v>825</v>
      </c>
      <c r="C125" s="12" t="s">
        <v>678</v>
      </c>
      <c r="D125" s="476" t="str">
        <f>SUBSTITUTE((SUMIFS('2a. Database N flows'!N:N,'2a. Database N flows'!P:P,$C$1,'2a. Database N flows'!K:K,C125)&amp;" kt/a"),".",".")</f>
        <v>1.25 kt/a</v>
      </c>
      <c r="F125" s="12"/>
    </row>
    <row r="126" spans="2:6" x14ac:dyDescent="0.25">
      <c r="B126" s="475" t="s">
        <v>826</v>
      </c>
      <c r="C126" s="12" t="s">
        <v>664</v>
      </c>
      <c r="D126" s="476" t="str">
        <f>SUBSTITUTE((SUMIFS('2a. Database N flows'!N:N,'2a. Database N flows'!P:P,$C$1,'2a. Database N flows'!K:K,C126)&amp;" kt/a"),".",".")</f>
        <v>1.25 kt/a</v>
      </c>
      <c r="F126" s="12"/>
    </row>
    <row r="127" spans="2:6" x14ac:dyDescent="0.25">
      <c r="B127" s="475" t="s">
        <v>827</v>
      </c>
      <c r="C127" s="12" t="s">
        <v>579</v>
      </c>
      <c r="D127" s="476" t="str">
        <f>SUBSTITUTE((SUMIFS('2a. Database N flows'!N:N,'2a. Database N flows'!P:P,$C$1,'2a. Database N flows'!K:K,C127)&amp;" kt/a"),".",".")</f>
        <v>2.5 kt/a</v>
      </c>
      <c r="F127" s="12"/>
    </row>
    <row r="128" spans="2:6" x14ac:dyDescent="0.25">
      <c r="B128" s="475" t="s">
        <v>828</v>
      </c>
      <c r="C128" s="12" t="s">
        <v>655</v>
      </c>
      <c r="D128" s="476" t="str">
        <f>SUBSTITUTE((SUMIFS('2a. Database N flows'!N:N,'2a. Database N flows'!P:P,$C$1,'2a. Database N flows'!K:K,C128)&amp;" kt/a"),".",".")</f>
        <v>1.25 kt/a</v>
      </c>
      <c r="F128" s="12"/>
    </row>
    <row r="129" spans="2:6" x14ac:dyDescent="0.25">
      <c r="B129" s="475" t="s">
        <v>829</v>
      </c>
      <c r="C129" s="12" t="s">
        <v>460</v>
      </c>
      <c r="D129" s="476" t="str">
        <f>SUBSTITUTE((SUMIFS('2a. Database N flows'!N:N,'2a. Database N flows'!P:P,$C$1,'2a. Database N flows'!K:K,C129)&amp;" kt/a"),".",".")</f>
        <v>1.25 kt/a</v>
      </c>
      <c r="F129" s="12"/>
    </row>
    <row r="130" spans="2:6" x14ac:dyDescent="0.25">
      <c r="B130" s="475" t="s">
        <v>692</v>
      </c>
      <c r="C130" s="12" t="s">
        <v>578</v>
      </c>
      <c r="D130" s="476" t="str">
        <f>SUBSTITUTE((SUMIFS('2a. Database N flows'!N:N,'2a. Database N flows'!P:P,$C$1,'2a. Database N flows'!K:K,C130)&amp;" kt/a"),".",".")</f>
        <v>1.25 kt/a</v>
      </c>
      <c r="F130" s="12"/>
    </row>
    <row r="131" spans="2:6" x14ac:dyDescent="0.25">
      <c r="B131" s="475" t="s">
        <v>683</v>
      </c>
      <c r="C131" s="12" t="s">
        <v>577</v>
      </c>
      <c r="D131" s="476" t="str">
        <f>SUBSTITUTE((SUMIFS('2a. Database N flows'!N:N,'2a. Database N flows'!P:P,$C$1,'2a. Database N flows'!K:K,C131)&amp;" kt/a"),".",".")</f>
        <v>1.25 kt/a</v>
      </c>
      <c r="F131" s="12"/>
    </row>
    <row r="132" spans="2:6" x14ac:dyDescent="0.25">
      <c r="B132" s="475" t="s">
        <v>691</v>
      </c>
      <c r="C132" s="12" t="s">
        <v>574</v>
      </c>
      <c r="D132" s="476" t="str">
        <f>SUBSTITUTE((SUMIFS('2a. Database N flows'!N:N,'2a. Database N flows'!P:P,$C$1,'2a. Database N flows'!K:K,C132)&amp;" kt/a"),".",".")</f>
        <v>3.75 kt/a</v>
      </c>
      <c r="F132" s="12"/>
    </row>
    <row r="133" spans="2:6" x14ac:dyDescent="0.25">
      <c r="B133" s="475" t="s">
        <v>689</v>
      </c>
      <c r="C133" s="12" t="s">
        <v>656</v>
      </c>
      <c r="D133" s="476" t="str">
        <f>SUBSTITUTE((SUMIFS('2a. Database N flows'!N:N,'2a. Database N flows'!P:P,$C$1,'2a. Database N flows'!K:K,C133)&amp;" kt/a"),".",".")</f>
        <v>1.25 kt/a</v>
      </c>
      <c r="F133" s="12"/>
    </row>
    <row r="134" spans="2:6" x14ac:dyDescent="0.25">
      <c r="B134" s="475" t="s">
        <v>690</v>
      </c>
      <c r="C134" s="12" t="s">
        <v>669</v>
      </c>
      <c r="D134" s="476" t="str">
        <f>SUBSTITUTE((SUMIFS('2a. Database N flows'!N:N,'2a. Database N flows'!P:P,$C$1,'2a. Database N flows'!K:K,C134)&amp;" kt/a"),".",".")</f>
        <v>1.25 kt/a</v>
      </c>
      <c r="F134" s="12"/>
    </row>
    <row r="135" spans="2:6" x14ac:dyDescent="0.25">
      <c r="B135" s="475" t="s">
        <v>685</v>
      </c>
      <c r="C135" s="12" t="s">
        <v>467</v>
      </c>
      <c r="D135" s="476" t="str">
        <f>SUBSTITUTE((SUMIFS('2a. Database N flows'!N:N,'2a. Database N flows'!P:P,$C$1,'2a. Database N flows'!K:K,C135)&amp;" kt/a"),".",".")</f>
        <v>1.25 kt/a</v>
      </c>
      <c r="F135" s="12"/>
    </row>
    <row r="136" spans="2:6" x14ac:dyDescent="0.25">
      <c r="B136" s="475" t="s">
        <v>686</v>
      </c>
      <c r="C136" s="12" t="s">
        <v>463</v>
      </c>
      <c r="D136" s="476" t="str">
        <f>SUBSTITUTE((SUMIFS('2a. Database N flows'!N:N,'2a. Database N flows'!P:P,$C$1,'2a. Database N flows'!K:K,C136)&amp;" kt/a"),".",".")</f>
        <v>1.25 kt/a</v>
      </c>
      <c r="F136" s="12"/>
    </row>
    <row r="137" spans="2:6" x14ac:dyDescent="0.25">
      <c r="B137" s="475" t="s">
        <v>693</v>
      </c>
      <c r="C137" s="12" t="s">
        <v>465</v>
      </c>
      <c r="D137" s="476" t="str">
        <f>SUBSTITUTE((SUMIFS('2a. Database N flows'!N:N,'2a. Database N flows'!P:P,$C$1,'2a. Database N flows'!K:K,C137)&amp;" kt/a"),".",".")</f>
        <v>1.25 kt/a</v>
      </c>
      <c r="F137" s="12"/>
    </row>
    <row r="138" spans="2:6" x14ac:dyDescent="0.25">
      <c r="B138" s="475" t="s">
        <v>696</v>
      </c>
      <c r="C138" s="12" t="s">
        <v>464</v>
      </c>
      <c r="D138" s="476" t="str">
        <f>SUBSTITUTE((SUMIFS('2a. Database N flows'!N:N,'2a. Database N flows'!P:P,$C$1,'2a. Database N flows'!K:K,C138)&amp;" kt/a"),".",".")</f>
        <v>1.25 kt/a</v>
      </c>
      <c r="F138" s="12"/>
    </row>
    <row r="139" spans="2:6" x14ac:dyDescent="0.25">
      <c r="B139" s="475" t="s">
        <v>698</v>
      </c>
      <c r="C139" s="12" t="s">
        <v>466</v>
      </c>
      <c r="D139" s="476" t="str">
        <f>SUBSTITUTE((SUMIFS('2a. Database N flows'!N:N,'2a. Database N flows'!P:P,$C$1,'2a. Database N flows'!K:K,C139)&amp;" kt/a"),".",".")</f>
        <v>1.25 kt/a</v>
      </c>
      <c r="F139" s="12"/>
    </row>
    <row r="140" spans="2:6" x14ac:dyDescent="0.25">
      <c r="B140" s="475" t="s">
        <v>697</v>
      </c>
      <c r="C140" s="12" t="s">
        <v>461</v>
      </c>
      <c r="D140" s="476" t="str">
        <f>SUBSTITUTE((SUMIFS('2a. Database N flows'!N:N,'2a. Database N flows'!P:P,$C$1,'2a. Database N flows'!K:K,C140)&amp;" kt/a"),".",".")</f>
        <v>1.25 kt/a</v>
      </c>
      <c r="F140" s="12"/>
    </row>
    <row r="141" spans="2:6" x14ac:dyDescent="0.25">
      <c r="B141" s="475" t="s">
        <v>684</v>
      </c>
      <c r="C141" s="12" t="s">
        <v>702</v>
      </c>
      <c r="D141" s="476" t="str">
        <f>SUBSTITUTE((SUMIFS('2a. Database N flows'!N:N,'2a. Database N flows'!P:P,$C$1,'2a. Database N flows'!K:K,C141)&amp;" kt/a"),".",".")</f>
        <v>1.25 kt/a</v>
      </c>
      <c r="F141" s="12"/>
    </row>
    <row r="142" spans="2:6" x14ac:dyDescent="0.25">
      <c r="B142" s="475" t="s">
        <v>688</v>
      </c>
      <c r="C142" s="12" t="s">
        <v>473</v>
      </c>
      <c r="D142" s="476" t="str">
        <f>SUBSTITUTE((SUMIFS('2a. Database N flows'!N:N,'2a. Database N flows'!P:P,$C$1,'2a. Database N flows'!K:K,C142)&amp;" kt/a"),".",".")</f>
        <v>2.5 kt/a</v>
      </c>
      <c r="F142" s="12"/>
    </row>
    <row r="143" spans="2:6" x14ac:dyDescent="0.25">
      <c r="B143" s="475" t="s">
        <v>695</v>
      </c>
      <c r="C143" s="12" t="s">
        <v>468</v>
      </c>
      <c r="D143" s="476" t="str">
        <f>SUBSTITUTE((SUMIFS('2a. Database N flows'!N:N,'2a. Database N flows'!P:P,$C$1,'2a. Database N flows'!K:K,C143)&amp;" kt/a"),".",".")</f>
        <v>1.25 kt/a</v>
      </c>
      <c r="F143" s="12"/>
    </row>
    <row r="144" spans="2:6" x14ac:dyDescent="0.25">
      <c r="B144" s="475" t="s">
        <v>687</v>
      </c>
      <c r="C144" s="12" t="s">
        <v>673</v>
      </c>
      <c r="D144" s="476" t="str">
        <f>SUBSTITUTE((SUMIFS('2a. Database N flows'!N:N,'2a. Database N flows'!P:P,$C$1,'2a. Database N flows'!K:K,C144)&amp;" kt/a"),".",".")</f>
        <v>1.25 kt/a</v>
      </c>
      <c r="F144" s="12"/>
    </row>
    <row r="145" spans="2:6" x14ac:dyDescent="0.25">
      <c r="B145" s="475" t="s">
        <v>681</v>
      </c>
      <c r="C145" s="12" t="s">
        <v>555</v>
      </c>
      <c r="D145" s="476" t="str">
        <f>SUBSTITUTE((SUMIFS('2a. Database N flows'!N:N,'2a. Database N flows'!P:P,$C$1,'2a. Database N flows'!K:K,C145)&amp;" kt/a"),".",".")</f>
        <v>1.25 kt/a</v>
      </c>
      <c r="F145" s="12"/>
    </row>
    <row r="146" spans="2:6" x14ac:dyDescent="0.25">
      <c r="B146" s="475" t="s">
        <v>682</v>
      </c>
      <c r="C146" s="12" t="s">
        <v>91</v>
      </c>
      <c r="D146" s="476" t="str">
        <f>SUBSTITUTE((SUMIFS('2a. Database N flows'!N:N,'2a. Database N flows'!P:P,$C$1,'2a. Database N flows'!K:K,C146)&amp;" kt/a"),".",".")</f>
        <v>1.25 kt/a</v>
      </c>
      <c r="F146" s="12"/>
    </row>
    <row r="147" spans="2:6" x14ac:dyDescent="0.25">
      <c r="B147" s="475" t="s">
        <v>680</v>
      </c>
      <c r="C147" s="12" t="s">
        <v>630</v>
      </c>
      <c r="D147" s="476" t="str">
        <f>SUBSTITUTE((SUMIFS('2a. Database N flows'!N:N,'2a. Database N flows'!P:P,$C$1,'2a. Database N flows'!K:K,C147)&amp;" kt/a"),".",".")</f>
        <v>1.25 kt/a</v>
      </c>
      <c r="F147" s="12"/>
    </row>
    <row r="148" spans="2:6" x14ac:dyDescent="0.25">
      <c r="B148" s="475" t="s">
        <v>680</v>
      </c>
      <c r="C148" s="12" t="s">
        <v>960</v>
      </c>
      <c r="D148" s="476" t="str">
        <f>SUBSTITUTE((SUMIFS('2a. Database N flows'!N:N,'2a. Database N flows'!P:P,$C$1,'2a. Database N flows'!K:K,C148)&amp;" kt/a"),".",".")</f>
        <v>1.25 kt/a</v>
      </c>
      <c r="F148" s="12"/>
    </row>
    <row r="149" spans="2:6" x14ac:dyDescent="0.25">
      <c r="B149" s="475" t="s">
        <v>694</v>
      </c>
      <c r="C149" s="12" t="s">
        <v>644</v>
      </c>
      <c r="D149" s="476" t="str">
        <f>SUBSTITUTE((SUMIFS('2a. Database N flows'!N:N,'2a. Database N flows'!P:P,$C$1,'2a. Database N flows'!K:K,C149)&amp;" kt/a"),".",".")</f>
        <v>1.25 kt/a</v>
      </c>
      <c r="F149" s="12"/>
    </row>
    <row r="150" spans="2:6" x14ac:dyDescent="0.25">
      <c r="B150" s="475" t="s">
        <v>700</v>
      </c>
      <c r="C150" s="12" t="s">
        <v>474</v>
      </c>
      <c r="D150" s="476" t="str">
        <f>SUBSTITUTE((SUMIFS('2a. Database N flows'!N:N,'2a. Database N flows'!P:P,$C$1,'2a. Database N flows'!K:K,C150)&amp;" kt/a"),".",".")</f>
        <v>1.25 kt/a</v>
      </c>
      <c r="F150" s="12"/>
    </row>
    <row r="151" spans="2:6" ht="15.75" thickBot="1" x14ac:dyDescent="0.3">
      <c r="B151" s="477" t="s">
        <v>699</v>
      </c>
      <c r="C151" s="114" t="s">
        <v>462</v>
      </c>
      <c r="D151" s="478" t="str">
        <f>SUBSTITUTE((SUMIFS('2a. Database N flows'!N:N,'2a. Database N flows'!P:P,$C$1,'2a. Database N flows'!K:K,C151)&amp;" kt/a"),".",".")</f>
        <v>1.25 kt/a</v>
      </c>
    </row>
  </sheetData>
  <sheetProtection sheet="1" objects="1" scenarios="1"/>
  <mergeCells count="1">
    <mergeCell ref="G3:G18"/>
  </mergeCells>
  <pageMargins left="0.7" right="0.7" top="0.78740157499999996" bottom="0.78740157499999996"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5A21-6D52-46E4-9873-D0CB24BC0F32}">
  <sheetPr codeName="Tabelle15">
    <tabColor rgb="FFBFBFBF"/>
  </sheetPr>
  <dimension ref="A1:Z25"/>
  <sheetViews>
    <sheetView zoomScaleNormal="100" workbookViewId="0">
      <selection sqref="A1:G1"/>
    </sheetView>
  </sheetViews>
  <sheetFormatPr baseColWidth="10" defaultColWidth="11.42578125" defaultRowHeight="15" x14ac:dyDescent="0.25"/>
  <cols>
    <col min="1" max="1" width="10.5703125" style="12" bestFit="1" customWidth="1"/>
    <col min="2" max="2" width="12.7109375" style="12" bestFit="1" customWidth="1"/>
    <col min="3" max="3" width="33.7109375" style="12" bestFit="1" customWidth="1"/>
    <col min="4" max="4" width="2.7109375" style="12" customWidth="1"/>
    <col min="5" max="5" width="16.5703125" style="12" bestFit="1" customWidth="1"/>
    <col min="6" max="6" width="50.28515625" style="12" bestFit="1" customWidth="1"/>
    <col min="7" max="7" width="14.28515625" style="12" bestFit="1" customWidth="1"/>
    <col min="8" max="8" width="11.42578125" style="12"/>
    <col min="9" max="9" width="10" style="12" bestFit="1" customWidth="1"/>
    <col min="10" max="10" width="7.7109375" style="12" customWidth="1"/>
    <col min="11" max="11" width="24" style="12" bestFit="1" customWidth="1"/>
    <col min="12" max="13" width="11.42578125" style="12"/>
    <col min="14" max="14" width="7.5703125" style="12" bestFit="1" customWidth="1"/>
    <col min="15" max="16" width="8.28515625" style="12" bestFit="1" customWidth="1"/>
    <col min="17" max="17" width="7.7109375" style="12" bestFit="1" customWidth="1"/>
    <col min="18" max="18" width="8.42578125" style="12" bestFit="1" customWidth="1"/>
    <col min="19" max="20" width="8" style="12" bestFit="1" customWidth="1"/>
    <col min="21" max="23" width="11.42578125" style="12"/>
    <col min="24" max="24" width="30.28515625" style="12" bestFit="1" customWidth="1"/>
    <col min="25" max="25" width="11.42578125" style="12"/>
    <col min="26" max="26" width="32.7109375" style="12" bestFit="1" customWidth="1"/>
    <col min="27" max="16384" width="11.42578125" style="12"/>
  </cols>
  <sheetData>
    <row r="1" spans="1:26" s="9" customFormat="1" ht="28.15" customHeight="1" x14ac:dyDescent="0.2">
      <c r="A1" s="566" t="s">
        <v>304</v>
      </c>
      <c r="B1" s="566"/>
      <c r="C1" s="566"/>
      <c r="D1" s="566"/>
      <c r="E1" s="566"/>
      <c r="F1" s="566"/>
      <c r="G1" s="566"/>
      <c r="I1" s="567"/>
      <c r="J1" s="567"/>
      <c r="K1" s="567"/>
      <c r="L1" s="567"/>
      <c r="M1" s="567"/>
      <c r="N1" s="567"/>
      <c r="O1" s="567"/>
      <c r="P1" s="567"/>
      <c r="Q1" s="567"/>
      <c r="R1" s="567"/>
      <c r="S1" s="567"/>
      <c r="T1" s="567"/>
      <c r="U1" s="567"/>
      <c r="V1" s="567"/>
      <c r="W1" s="567"/>
      <c r="X1" s="567"/>
    </row>
    <row r="2" spans="1:26" s="1" customFormat="1" x14ac:dyDescent="0.25">
      <c r="A2" s="8" t="s">
        <v>305</v>
      </c>
      <c r="B2" s="8" t="s">
        <v>306</v>
      </c>
      <c r="C2" s="8" t="s">
        <v>307</v>
      </c>
      <c r="E2" s="8" t="s">
        <v>308</v>
      </c>
      <c r="F2" s="8" t="s">
        <v>309</v>
      </c>
      <c r="G2" s="8" t="s">
        <v>310</v>
      </c>
      <c r="I2" s="8" t="s">
        <v>47</v>
      </c>
      <c r="J2" s="8"/>
      <c r="K2" s="8" t="s">
        <v>311</v>
      </c>
      <c r="L2" s="113"/>
      <c r="M2" s="113"/>
      <c r="N2" s="113" t="s">
        <v>60</v>
      </c>
      <c r="O2" s="113" t="s">
        <v>72</v>
      </c>
      <c r="P2" s="113" t="s">
        <v>86</v>
      </c>
      <c r="Q2" s="113" t="s">
        <v>115</v>
      </c>
      <c r="R2" s="113" t="s">
        <v>892</v>
      </c>
      <c r="S2" s="113" t="s">
        <v>95</v>
      </c>
      <c r="T2" s="113" t="s">
        <v>97</v>
      </c>
      <c r="U2" s="113" t="s">
        <v>75</v>
      </c>
      <c r="V2" s="113" t="s">
        <v>81</v>
      </c>
      <c r="W2" s="113"/>
      <c r="X2" s="113" t="s">
        <v>312</v>
      </c>
      <c r="Z2" s="335" t="s">
        <v>313</v>
      </c>
    </row>
    <row r="3" spans="1:26" x14ac:dyDescent="0.25">
      <c r="A3" s="12">
        <v>1</v>
      </c>
      <c r="B3" s="12" t="s">
        <v>60</v>
      </c>
      <c r="C3" s="12" t="s">
        <v>59</v>
      </c>
      <c r="E3" s="12" t="s">
        <v>61</v>
      </c>
      <c r="F3" s="12" t="s">
        <v>163</v>
      </c>
      <c r="G3" s="12" t="s">
        <v>60</v>
      </c>
      <c r="I3" s="12">
        <v>2018</v>
      </c>
      <c r="K3" s="12" t="s">
        <v>177</v>
      </c>
      <c r="N3" s="12" t="s">
        <v>61</v>
      </c>
      <c r="O3" s="12" t="s">
        <v>85</v>
      </c>
      <c r="P3" s="12" t="s">
        <v>87</v>
      </c>
      <c r="Q3" s="12" t="s">
        <v>116</v>
      </c>
      <c r="R3" s="12" t="s">
        <v>93</v>
      </c>
      <c r="S3" s="12" t="s">
        <v>95</v>
      </c>
      <c r="T3" s="12" t="s">
        <v>121</v>
      </c>
      <c r="U3" s="12" t="s">
        <v>75</v>
      </c>
      <c r="V3" s="12" t="s">
        <v>81</v>
      </c>
      <c r="X3" s="12" t="s">
        <v>59</v>
      </c>
      <c r="Z3" s="12" t="s">
        <v>59</v>
      </c>
    </row>
    <row r="4" spans="1:26" x14ac:dyDescent="0.25">
      <c r="A4" s="12">
        <v>2</v>
      </c>
      <c r="B4" s="12" t="s">
        <v>72</v>
      </c>
      <c r="C4" s="12" t="s">
        <v>278</v>
      </c>
      <c r="E4" s="12" t="s">
        <v>62</v>
      </c>
      <c r="F4" s="12" t="s">
        <v>314</v>
      </c>
      <c r="G4" s="12" t="s">
        <v>60</v>
      </c>
      <c r="I4" s="12">
        <v>2019</v>
      </c>
      <c r="K4" s="12" t="s">
        <v>77</v>
      </c>
      <c r="N4" s="12" t="s">
        <v>62</v>
      </c>
      <c r="O4" s="12" t="s">
        <v>73</v>
      </c>
      <c r="P4" s="12" t="s">
        <v>102</v>
      </c>
      <c r="Q4" s="12" t="s">
        <v>118</v>
      </c>
      <c r="R4" s="12" t="s">
        <v>94</v>
      </c>
      <c r="T4" s="12" t="s">
        <v>98</v>
      </c>
      <c r="X4" s="12" t="s">
        <v>278</v>
      </c>
      <c r="Z4" s="12" t="s">
        <v>278</v>
      </c>
    </row>
    <row r="5" spans="1:26" x14ac:dyDescent="0.25">
      <c r="A5" s="12">
        <v>3</v>
      </c>
      <c r="B5" s="12" t="s">
        <v>86</v>
      </c>
      <c r="C5" s="12" t="s">
        <v>110</v>
      </c>
      <c r="E5" s="12" t="s">
        <v>68</v>
      </c>
      <c r="F5" s="12" t="s">
        <v>315</v>
      </c>
      <c r="G5" s="12" t="s">
        <v>60</v>
      </c>
      <c r="I5" s="12">
        <v>2020</v>
      </c>
      <c r="K5" s="12" t="s">
        <v>79</v>
      </c>
      <c r="N5" s="12" t="s">
        <v>68</v>
      </c>
      <c r="P5" s="12" t="s">
        <v>89</v>
      </c>
      <c r="Q5" s="12" t="s">
        <v>117</v>
      </c>
      <c r="T5" s="12" t="s">
        <v>142</v>
      </c>
      <c r="X5" s="12" t="s">
        <v>110</v>
      </c>
      <c r="Z5" s="12" t="s">
        <v>316</v>
      </c>
    </row>
    <row r="6" spans="1:26" x14ac:dyDescent="0.25">
      <c r="A6" s="12">
        <v>4</v>
      </c>
      <c r="B6" s="12" t="s">
        <v>115</v>
      </c>
      <c r="C6" s="12" t="s">
        <v>893</v>
      </c>
      <c r="E6" s="12" t="s">
        <v>70</v>
      </c>
      <c r="F6" s="12" t="s">
        <v>317</v>
      </c>
      <c r="G6" s="12" t="s">
        <v>60</v>
      </c>
      <c r="I6" s="12">
        <v>2021</v>
      </c>
      <c r="K6" s="12" t="s">
        <v>80</v>
      </c>
      <c r="N6" s="12" t="s">
        <v>70</v>
      </c>
      <c r="T6" s="12" t="s">
        <v>544</v>
      </c>
      <c r="X6" s="12" t="s">
        <v>893</v>
      </c>
      <c r="Z6" s="12" t="s">
        <v>110</v>
      </c>
    </row>
    <row r="7" spans="1:26" x14ac:dyDescent="0.25">
      <c r="A7" s="12">
        <v>5</v>
      </c>
      <c r="B7" s="12" t="s">
        <v>892</v>
      </c>
      <c r="C7" s="12" t="s">
        <v>891</v>
      </c>
      <c r="E7" s="12" t="s">
        <v>85</v>
      </c>
      <c r="F7" s="12" t="s">
        <v>318</v>
      </c>
      <c r="G7" s="12" t="s">
        <v>72</v>
      </c>
      <c r="I7" s="12">
        <v>2022</v>
      </c>
      <c r="K7" s="12" t="s">
        <v>120</v>
      </c>
      <c r="X7" s="12" t="s">
        <v>891</v>
      </c>
    </row>
    <row r="8" spans="1:26" x14ac:dyDescent="0.25">
      <c r="A8" s="12">
        <v>6</v>
      </c>
      <c r="B8" s="12" t="s">
        <v>95</v>
      </c>
      <c r="C8" s="12" t="s">
        <v>316</v>
      </c>
      <c r="E8" s="12" t="s">
        <v>73</v>
      </c>
      <c r="F8" s="12" t="s">
        <v>319</v>
      </c>
      <c r="G8" s="12" t="s">
        <v>72</v>
      </c>
      <c r="I8" s="12">
        <v>2023</v>
      </c>
      <c r="K8" s="12" t="s">
        <v>475</v>
      </c>
      <c r="X8" s="12" t="s">
        <v>152</v>
      </c>
    </row>
    <row r="9" spans="1:26" x14ac:dyDescent="0.25">
      <c r="A9" s="12">
        <v>7</v>
      </c>
      <c r="B9" s="12" t="s">
        <v>75</v>
      </c>
      <c r="C9" s="12" t="s">
        <v>213</v>
      </c>
      <c r="E9" s="12" t="s">
        <v>87</v>
      </c>
      <c r="F9" s="12" t="s">
        <v>258</v>
      </c>
      <c r="G9" s="12" t="s">
        <v>86</v>
      </c>
      <c r="I9" s="12">
        <v>2024</v>
      </c>
      <c r="K9" s="12" t="s">
        <v>484</v>
      </c>
    </row>
    <row r="10" spans="1:26" x14ac:dyDescent="0.25">
      <c r="A10" s="12">
        <v>8</v>
      </c>
      <c r="B10" s="12" t="s">
        <v>97</v>
      </c>
      <c r="C10" s="12" t="s">
        <v>152</v>
      </c>
      <c r="E10" s="12" t="s">
        <v>102</v>
      </c>
      <c r="F10" s="12" t="s">
        <v>243</v>
      </c>
      <c r="G10" s="12" t="s">
        <v>86</v>
      </c>
      <c r="I10" s="12">
        <v>2025</v>
      </c>
      <c r="K10" s="12" t="s">
        <v>65</v>
      </c>
    </row>
    <row r="11" spans="1:26" x14ac:dyDescent="0.25">
      <c r="A11" s="12" t="s">
        <v>320</v>
      </c>
      <c r="B11" s="12" t="s">
        <v>81</v>
      </c>
      <c r="C11" s="12" t="s">
        <v>160</v>
      </c>
      <c r="E11" s="12" t="s">
        <v>89</v>
      </c>
      <c r="F11" s="12" t="s">
        <v>270</v>
      </c>
      <c r="G11" s="12" t="s">
        <v>86</v>
      </c>
      <c r="I11" s="12">
        <v>2026</v>
      </c>
    </row>
    <row r="12" spans="1:26" x14ac:dyDescent="0.25">
      <c r="E12" s="12" t="s">
        <v>116</v>
      </c>
      <c r="F12" s="12" t="s">
        <v>894</v>
      </c>
      <c r="G12" s="12" t="s">
        <v>115</v>
      </c>
      <c r="I12" s="12">
        <v>2027</v>
      </c>
    </row>
    <row r="13" spans="1:26" x14ac:dyDescent="0.25">
      <c r="E13" s="12" t="s">
        <v>118</v>
      </c>
      <c r="F13" s="12" t="s">
        <v>321</v>
      </c>
      <c r="G13" s="12" t="s">
        <v>115</v>
      </c>
      <c r="I13" s="12">
        <f t="shared" ref="I13:I25" si="0">I12+1</f>
        <v>2028</v>
      </c>
    </row>
    <row r="14" spans="1:26" x14ac:dyDescent="0.25">
      <c r="E14" s="12" t="s">
        <v>117</v>
      </c>
      <c r="F14" s="12" t="s">
        <v>322</v>
      </c>
      <c r="G14" s="12" t="s">
        <v>115</v>
      </c>
      <c r="I14" s="12">
        <f t="shared" si="0"/>
        <v>2029</v>
      </c>
    </row>
    <row r="15" spans="1:26" x14ac:dyDescent="0.25">
      <c r="E15" s="12" t="s">
        <v>93</v>
      </c>
      <c r="F15" s="12" t="s">
        <v>323</v>
      </c>
      <c r="G15" s="12" t="s">
        <v>92</v>
      </c>
      <c r="I15" s="12">
        <f t="shared" si="0"/>
        <v>2030</v>
      </c>
    </row>
    <row r="16" spans="1:26" x14ac:dyDescent="0.25">
      <c r="E16" s="12" t="s">
        <v>94</v>
      </c>
      <c r="F16" s="12" t="s">
        <v>324</v>
      </c>
      <c r="G16" s="12" t="s">
        <v>92</v>
      </c>
      <c r="I16" s="12">
        <f t="shared" si="0"/>
        <v>2031</v>
      </c>
    </row>
    <row r="17" spans="5:9" x14ac:dyDescent="0.25">
      <c r="E17" s="12" t="s">
        <v>95</v>
      </c>
      <c r="F17" s="12" t="s">
        <v>316</v>
      </c>
      <c r="G17" s="12" t="s">
        <v>95</v>
      </c>
      <c r="I17" s="12">
        <f t="shared" si="0"/>
        <v>2032</v>
      </c>
    </row>
    <row r="18" spans="5:9" x14ac:dyDescent="0.25">
      <c r="E18" s="12" t="s">
        <v>121</v>
      </c>
      <c r="F18" s="12" t="s">
        <v>325</v>
      </c>
      <c r="G18" s="12" t="s">
        <v>97</v>
      </c>
      <c r="I18" s="12">
        <f t="shared" si="0"/>
        <v>2033</v>
      </c>
    </row>
    <row r="19" spans="5:9" x14ac:dyDescent="0.25">
      <c r="E19" s="12" t="s">
        <v>98</v>
      </c>
      <c r="F19" s="12" t="s">
        <v>326</v>
      </c>
      <c r="G19" s="12" t="s">
        <v>97</v>
      </c>
      <c r="I19" s="12">
        <f t="shared" si="0"/>
        <v>2034</v>
      </c>
    </row>
    <row r="20" spans="5:9" x14ac:dyDescent="0.25">
      <c r="E20" s="12" t="s">
        <v>142</v>
      </c>
      <c r="F20" s="12" t="s">
        <v>327</v>
      </c>
      <c r="G20" s="12" t="s">
        <v>97</v>
      </c>
      <c r="I20" s="12">
        <f t="shared" si="0"/>
        <v>2035</v>
      </c>
    </row>
    <row r="21" spans="5:9" x14ac:dyDescent="0.25">
      <c r="E21" s="12" t="s">
        <v>544</v>
      </c>
      <c r="F21" s="12" t="s">
        <v>676</v>
      </c>
      <c r="G21" s="12" t="s">
        <v>97</v>
      </c>
      <c r="I21" s="12">
        <f t="shared" si="0"/>
        <v>2036</v>
      </c>
    </row>
    <row r="22" spans="5:9" x14ac:dyDescent="0.25">
      <c r="E22" s="12" t="s">
        <v>75</v>
      </c>
      <c r="F22" s="33" t="s">
        <v>213</v>
      </c>
      <c r="G22" s="12" t="s">
        <v>75</v>
      </c>
      <c r="I22" s="12">
        <f t="shared" si="0"/>
        <v>2037</v>
      </c>
    </row>
    <row r="23" spans="5:9" x14ac:dyDescent="0.25">
      <c r="E23" s="12" t="s">
        <v>81</v>
      </c>
      <c r="F23" s="33" t="s">
        <v>160</v>
      </c>
      <c r="G23" s="12" t="s">
        <v>81</v>
      </c>
      <c r="I23" s="12">
        <f t="shared" si="0"/>
        <v>2038</v>
      </c>
    </row>
    <row r="24" spans="5:9" x14ac:dyDescent="0.25">
      <c r="I24" s="12">
        <f t="shared" si="0"/>
        <v>2039</v>
      </c>
    </row>
    <row r="25" spans="5:9" x14ac:dyDescent="0.25">
      <c r="I25" s="12">
        <f t="shared" si="0"/>
        <v>2040</v>
      </c>
    </row>
  </sheetData>
  <sheetProtection sheet="1" objects="1" scenarios="1"/>
  <mergeCells count="2">
    <mergeCell ref="A1:G1"/>
    <mergeCell ref="I1:X1"/>
  </mergeCells>
  <pageMargins left="0.7" right="0.7" top="0.78740157499999996" bottom="0.78740157499999996" header="0.3" footer="0.3"/>
  <pageSetup paperSize="9" orientation="portrait" verticalDpi="0" r:id="rId1"/>
  <legacy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84DF-6637-441B-BB93-49335318F0DE}">
  <sheetPr codeName="Tabelle16">
    <tabColor rgb="FFBFBFBF"/>
  </sheetPr>
  <dimension ref="B1:J123"/>
  <sheetViews>
    <sheetView zoomScaleNormal="100" workbookViewId="0"/>
  </sheetViews>
  <sheetFormatPr baseColWidth="10" defaultColWidth="11.42578125" defaultRowHeight="12.75" x14ac:dyDescent="0.2"/>
  <cols>
    <col min="2" max="10" width="43.5703125" customWidth="1"/>
    <col min="11" max="13" width="21.7109375" customWidth="1"/>
  </cols>
  <sheetData>
    <row r="1" spans="2:10" x14ac:dyDescent="0.2">
      <c r="B1" t="s">
        <v>209</v>
      </c>
    </row>
    <row r="2" spans="2:10" ht="15" x14ac:dyDescent="0.25">
      <c r="B2" s="190" t="s">
        <v>59</v>
      </c>
      <c r="C2" s="132" t="s">
        <v>278</v>
      </c>
      <c r="D2" s="192" t="s">
        <v>110</v>
      </c>
      <c r="E2" s="191" t="s">
        <v>893</v>
      </c>
      <c r="F2" s="192" t="s">
        <v>891</v>
      </c>
      <c r="G2" s="191" t="s">
        <v>316</v>
      </c>
      <c r="H2" s="192" t="s">
        <v>213</v>
      </c>
      <c r="I2" s="191" t="s">
        <v>152</v>
      </c>
      <c r="J2" s="193" t="s">
        <v>160</v>
      </c>
    </row>
    <row r="3" spans="2:10" ht="15" x14ac:dyDescent="0.25">
      <c r="B3" s="243" t="s">
        <v>399</v>
      </c>
      <c r="C3" s="175" t="s">
        <v>329</v>
      </c>
      <c r="D3" s="175" t="s">
        <v>247</v>
      </c>
      <c r="E3" s="175" t="s">
        <v>609</v>
      </c>
      <c r="F3" s="175" t="s">
        <v>915</v>
      </c>
      <c r="G3" s="175" t="s">
        <v>330</v>
      </c>
      <c r="H3" s="175" t="s">
        <v>331</v>
      </c>
      <c r="I3" s="175" t="s">
        <v>332</v>
      </c>
      <c r="J3" s="189" t="s">
        <v>333</v>
      </c>
    </row>
    <row r="4" spans="2:10" ht="15" x14ac:dyDescent="0.25">
      <c r="B4" s="243" t="s">
        <v>400</v>
      </c>
      <c r="C4" s="175" t="s">
        <v>250</v>
      </c>
      <c r="D4" s="175" t="s">
        <v>259</v>
      </c>
      <c r="E4" s="175" t="s">
        <v>611</v>
      </c>
      <c r="F4" s="175" t="s">
        <v>916</v>
      </c>
      <c r="G4" s="175" t="s">
        <v>340</v>
      </c>
      <c r="H4" s="175" t="s">
        <v>336</v>
      </c>
      <c r="I4" s="175" t="s">
        <v>837</v>
      </c>
      <c r="J4" s="189" t="s">
        <v>338</v>
      </c>
    </row>
    <row r="5" spans="2:10" ht="15" x14ac:dyDescent="0.25">
      <c r="B5" s="243" t="s">
        <v>401</v>
      </c>
      <c r="C5" s="175" t="s">
        <v>252</v>
      </c>
      <c r="D5" s="175" t="s">
        <v>245</v>
      </c>
      <c r="E5" s="175" t="s">
        <v>610</v>
      </c>
      <c r="F5" s="175" t="s">
        <v>917</v>
      </c>
      <c r="G5" s="175" t="s">
        <v>335</v>
      </c>
      <c r="H5" s="175" t="s">
        <v>341</v>
      </c>
      <c r="I5" s="175" t="s">
        <v>838</v>
      </c>
      <c r="J5" s="189" t="s">
        <v>343</v>
      </c>
    </row>
    <row r="6" spans="2:10" ht="15" x14ac:dyDescent="0.25">
      <c r="B6" s="243" t="s">
        <v>328</v>
      </c>
      <c r="C6" s="175" t="s">
        <v>260</v>
      </c>
      <c r="D6" s="175" t="s">
        <v>246</v>
      </c>
      <c r="E6" s="175" t="s">
        <v>478</v>
      </c>
      <c r="F6" s="175" t="s">
        <v>918</v>
      </c>
      <c r="G6" s="175" t="s">
        <v>271</v>
      </c>
      <c r="H6" s="175" t="s">
        <v>956</v>
      </c>
      <c r="I6" s="175" t="s">
        <v>337</v>
      </c>
      <c r="J6" s="189" t="s">
        <v>839</v>
      </c>
    </row>
    <row r="7" spans="2:10" ht="15" x14ac:dyDescent="0.25">
      <c r="B7" s="243" t="s">
        <v>608</v>
      </c>
      <c r="C7" s="175" t="s">
        <v>261</v>
      </c>
      <c r="D7" s="175" t="s">
        <v>248</v>
      </c>
      <c r="E7" s="175" t="s">
        <v>487</v>
      </c>
      <c r="F7" s="175" t="s">
        <v>919</v>
      </c>
      <c r="G7" s="175" t="s">
        <v>901</v>
      </c>
      <c r="H7" s="500" t="s">
        <v>344</v>
      </c>
      <c r="I7" s="175" t="s">
        <v>342</v>
      </c>
      <c r="J7" s="189" t="s">
        <v>348</v>
      </c>
    </row>
    <row r="8" spans="2:10" ht="15" x14ac:dyDescent="0.25">
      <c r="B8" s="243" t="s">
        <v>614</v>
      </c>
      <c r="C8" s="175" t="s">
        <v>350</v>
      </c>
      <c r="D8" s="175" t="s">
        <v>249</v>
      </c>
      <c r="E8" s="175" t="s">
        <v>351</v>
      </c>
      <c r="F8" s="175" t="s">
        <v>920</v>
      </c>
      <c r="G8" s="175" t="s">
        <v>479</v>
      </c>
      <c r="H8" s="500" t="s">
        <v>346</v>
      </c>
      <c r="I8" s="175" t="s">
        <v>613</v>
      </c>
      <c r="J8" s="189" t="s">
        <v>262</v>
      </c>
    </row>
    <row r="9" spans="2:10" ht="15" x14ac:dyDescent="0.25">
      <c r="B9" s="243" t="s">
        <v>615</v>
      </c>
      <c r="C9" s="175" t="s">
        <v>354</v>
      </c>
      <c r="D9" s="175" t="s">
        <v>268</v>
      </c>
      <c r="E9" s="175" t="s">
        <v>480</v>
      </c>
      <c r="F9" s="175" t="s">
        <v>921</v>
      </c>
      <c r="G9" s="175" t="s">
        <v>488</v>
      </c>
      <c r="H9" s="500" t="s">
        <v>352</v>
      </c>
      <c r="I9" s="175" t="s">
        <v>840</v>
      </c>
      <c r="J9" s="189" t="s">
        <v>264</v>
      </c>
    </row>
    <row r="10" spans="2:10" ht="15" x14ac:dyDescent="0.25">
      <c r="B10" s="243" t="s">
        <v>616</v>
      </c>
      <c r="C10" s="175" t="s">
        <v>493</v>
      </c>
      <c r="D10" s="175" t="s">
        <v>251</v>
      </c>
      <c r="E10" s="175" t="s">
        <v>489</v>
      </c>
      <c r="F10" s="175" t="s">
        <v>899</v>
      </c>
      <c r="G10" s="175" t="s">
        <v>355</v>
      </c>
      <c r="H10" s="500" t="s">
        <v>957</v>
      </c>
      <c r="I10" s="175" t="s">
        <v>347</v>
      </c>
      <c r="J10" s="189" t="s">
        <v>906</v>
      </c>
    </row>
    <row r="11" spans="2:10" ht="15" x14ac:dyDescent="0.25">
      <c r="B11" s="243" t="s">
        <v>334</v>
      </c>
      <c r="C11" s="175" t="s">
        <v>848</v>
      </c>
      <c r="D11" s="175" t="s">
        <v>617</v>
      </c>
      <c r="E11" s="175" t="s">
        <v>360</v>
      </c>
      <c r="F11" s="175" t="s">
        <v>900</v>
      </c>
      <c r="G11" s="175"/>
      <c r="H11" s="500" t="s">
        <v>356</v>
      </c>
      <c r="I11" s="175" t="s">
        <v>620</v>
      </c>
      <c r="J11" s="189" t="s">
        <v>593</v>
      </c>
    </row>
    <row r="12" spans="2:10" ht="15" x14ac:dyDescent="0.25">
      <c r="B12" s="243" t="s">
        <v>339</v>
      </c>
      <c r="C12" s="175" t="s">
        <v>585</v>
      </c>
      <c r="D12" s="175" t="s">
        <v>618</v>
      </c>
      <c r="E12" s="175" t="s">
        <v>481</v>
      </c>
      <c r="F12" s="175" t="s">
        <v>908</v>
      </c>
      <c r="G12" s="175"/>
      <c r="H12" s="500" t="s">
        <v>359</v>
      </c>
      <c r="I12" s="175" t="s">
        <v>357</v>
      </c>
      <c r="J12" s="189" t="s">
        <v>594</v>
      </c>
    </row>
    <row r="13" spans="2:10" ht="15" x14ac:dyDescent="0.25">
      <c r="B13" s="243" t="s">
        <v>842</v>
      </c>
      <c r="C13" s="175" t="s">
        <v>853</v>
      </c>
      <c r="D13" s="175" t="s">
        <v>898</v>
      </c>
      <c r="E13" s="175" t="s">
        <v>490</v>
      </c>
      <c r="F13" s="175" t="s">
        <v>922</v>
      </c>
      <c r="G13" s="175"/>
      <c r="H13" s="500" t="s">
        <v>361</v>
      </c>
      <c r="I13" s="175" t="s">
        <v>905</v>
      </c>
      <c r="J13" s="189" t="s">
        <v>366</v>
      </c>
    </row>
    <row r="14" spans="2:10" ht="15" x14ac:dyDescent="0.25">
      <c r="B14" s="243" t="s">
        <v>895</v>
      </c>
      <c r="C14" s="175" t="s">
        <v>854</v>
      </c>
      <c r="D14" s="175" t="s">
        <v>907</v>
      </c>
      <c r="E14" s="175" t="s">
        <v>368</v>
      </c>
      <c r="F14" s="175" t="s">
        <v>923</v>
      </c>
      <c r="G14" s="175"/>
      <c r="H14" s="500" t="s">
        <v>958</v>
      </c>
      <c r="I14" s="175" t="s">
        <v>913</v>
      </c>
      <c r="J14" s="189" t="s">
        <v>371</v>
      </c>
    </row>
    <row r="15" spans="2:10" ht="15" x14ac:dyDescent="0.25">
      <c r="B15" s="243" t="s">
        <v>896</v>
      </c>
      <c r="C15" s="175" t="s">
        <v>861</v>
      </c>
      <c r="D15" s="175" t="s">
        <v>477</v>
      </c>
      <c r="E15" s="175"/>
      <c r="F15" s="175" t="s">
        <v>924</v>
      </c>
      <c r="G15" s="175"/>
      <c r="H15" s="500" t="s">
        <v>362</v>
      </c>
      <c r="I15" s="175" t="s">
        <v>914</v>
      </c>
      <c r="J15" s="189"/>
    </row>
    <row r="16" spans="2:10" ht="15" x14ac:dyDescent="0.25">
      <c r="B16" s="243" t="s">
        <v>897</v>
      </c>
      <c r="C16" s="175" t="s">
        <v>363</v>
      </c>
      <c r="D16" s="175" t="s">
        <v>486</v>
      </c>
      <c r="E16" s="175"/>
      <c r="F16" s="175" t="s">
        <v>925</v>
      </c>
      <c r="G16" s="175"/>
      <c r="H16" s="500" t="s">
        <v>364</v>
      </c>
      <c r="I16" s="175" t="s">
        <v>365</v>
      </c>
      <c r="J16" s="189"/>
    </row>
    <row r="17" spans="2:10" ht="15" x14ac:dyDescent="0.25">
      <c r="B17" s="498" t="s">
        <v>955</v>
      </c>
      <c r="C17" s="175" t="s">
        <v>367</v>
      </c>
      <c r="D17" s="175" t="s">
        <v>843</v>
      </c>
      <c r="E17" s="175"/>
      <c r="F17" s="175" t="s">
        <v>926</v>
      </c>
      <c r="G17" s="175"/>
      <c r="H17" s="500" t="s">
        <v>369</v>
      </c>
      <c r="I17" s="175" t="s">
        <v>370</v>
      </c>
      <c r="J17" s="189"/>
    </row>
    <row r="18" spans="2:10" ht="15" x14ac:dyDescent="0.25">
      <c r="B18" s="498" t="s">
        <v>345</v>
      </c>
      <c r="C18" s="175"/>
      <c r="D18" s="175" t="s">
        <v>263</v>
      </c>
      <c r="E18" s="175"/>
      <c r="F18" s="175"/>
      <c r="G18" s="175"/>
      <c r="H18" s="500" t="s">
        <v>959</v>
      </c>
      <c r="I18" s="175" t="s">
        <v>373</v>
      </c>
      <c r="J18" s="189"/>
    </row>
    <row r="19" spans="2:10" x14ac:dyDescent="0.2">
      <c r="B19" s="498" t="s">
        <v>349</v>
      </c>
      <c r="C19" s="175"/>
      <c r="D19" s="175" t="s">
        <v>254</v>
      </c>
      <c r="E19" s="175"/>
      <c r="F19" s="175"/>
      <c r="G19" s="175"/>
      <c r="H19" s="500" t="s">
        <v>372</v>
      </c>
      <c r="I19" s="175" t="s">
        <v>482</v>
      </c>
      <c r="J19" s="244"/>
    </row>
    <row r="20" spans="2:10" x14ac:dyDescent="0.2">
      <c r="B20" s="498" t="s">
        <v>353</v>
      </c>
      <c r="C20" s="175"/>
      <c r="D20" s="175" t="s">
        <v>272</v>
      </c>
      <c r="E20" s="175"/>
      <c r="F20" s="175"/>
      <c r="G20" s="175"/>
      <c r="H20" s="500" t="s">
        <v>374</v>
      </c>
      <c r="I20" s="175" t="s">
        <v>491</v>
      </c>
      <c r="J20" s="244"/>
    </row>
    <row r="21" spans="2:10" x14ac:dyDescent="0.2">
      <c r="B21" s="498" t="s">
        <v>358</v>
      </c>
      <c r="C21" s="175"/>
      <c r="D21" s="175" t="s">
        <v>273</v>
      </c>
      <c r="E21" s="175"/>
      <c r="F21" s="175"/>
      <c r="G21" s="175"/>
      <c r="H21" s="500" t="s">
        <v>375</v>
      </c>
      <c r="I21" s="175" t="s">
        <v>377</v>
      </c>
      <c r="J21" s="244"/>
    </row>
    <row r="22" spans="2:10" x14ac:dyDescent="0.2">
      <c r="B22" s="243" t="s">
        <v>860</v>
      </c>
      <c r="C22" s="175"/>
      <c r="D22" s="175" t="s">
        <v>265</v>
      </c>
      <c r="E22" s="175"/>
      <c r="F22" s="175"/>
      <c r="G22" s="175"/>
      <c r="H22" s="500" t="s">
        <v>376</v>
      </c>
      <c r="I22" s="175" t="s">
        <v>483</v>
      </c>
      <c r="J22" s="244"/>
    </row>
    <row r="23" spans="2:10" x14ac:dyDescent="0.2">
      <c r="B23" s="243"/>
      <c r="C23" s="175"/>
      <c r="D23" s="175" t="s">
        <v>266</v>
      </c>
      <c r="E23" s="175"/>
      <c r="F23" s="175"/>
      <c r="G23" s="175"/>
      <c r="H23" s="500" t="s">
        <v>378</v>
      </c>
      <c r="I23" s="175" t="s">
        <v>492</v>
      </c>
      <c r="J23" s="244"/>
    </row>
    <row r="24" spans="2:10" x14ac:dyDescent="0.2">
      <c r="B24" s="243"/>
      <c r="C24" s="175"/>
      <c r="D24" s="175" t="s">
        <v>255</v>
      </c>
      <c r="E24" s="175"/>
      <c r="F24" s="175"/>
      <c r="G24" s="175"/>
      <c r="H24" s="500" t="s">
        <v>379</v>
      </c>
      <c r="I24" s="175" t="s">
        <v>380</v>
      </c>
      <c r="J24" s="244"/>
    </row>
    <row r="25" spans="2:10" x14ac:dyDescent="0.2">
      <c r="B25" s="243"/>
      <c r="C25" s="175"/>
      <c r="D25" s="175" t="s">
        <v>588</v>
      </c>
      <c r="E25" s="175"/>
      <c r="F25" s="175"/>
      <c r="G25" s="175"/>
      <c r="H25" s="500" t="s">
        <v>612</v>
      </c>
      <c r="I25" s="175" t="s">
        <v>846</v>
      </c>
      <c r="J25" s="244"/>
    </row>
    <row r="26" spans="2:10" x14ac:dyDescent="0.2">
      <c r="B26" s="243"/>
      <c r="C26" s="175"/>
      <c r="D26" s="175"/>
      <c r="E26" s="175"/>
      <c r="F26" s="175"/>
      <c r="G26" s="175"/>
      <c r="H26" s="500" t="s">
        <v>381</v>
      </c>
      <c r="I26" s="175" t="s">
        <v>847</v>
      </c>
      <c r="J26" s="244"/>
    </row>
    <row r="27" spans="2:10" x14ac:dyDescent="0.2">
      <c r="B27" s="243"/>
      <c r="C27" s="175"/>
      <c r="D27" s="175"/>
      <c r="E27" s="175"/>
      <c r="F27" s="175"/>
      <c r="G27" s="175"/>
      <c r="H27" s="500" t="s">
        <v>383</v>
      </c>
      <c r="I27" s="175" t="s">
        <v>851</v>
      </c>
      <c r="J27" s="244"/>
    </row>
    <row r="28" spans="2:10" x14ac:dyDescent="0.2">
      <c r="B28" s="243"/>
      <c r="C28" s="175"/>
      <c r="D28" s="175"/>
      <c r="E28" s="175"/>
      <c r="F28" s="175"/>
      <c r="G28" s="175"/>
      <c r="H28" s="500" t="s">
        <v>385</v>
      </c>
      <c r="I28" s="175" t="s">
        <v>629</v>
      </c>
      <c r="J28" s="244"/>
    </row>
    <row r="29" spans="2:10" x14ac:dyDescent="0.2">
      <c r="B29" s="243"/>
      <c r="C29" s="175"/>
      <c r="D29" s="175"/>
      <c r="E29" s="175"/>
      <c r="F29" s="175"/>
      <c r="G29" s="175"/>
      <c r="H29" s="500" t="s">
        <v>386</v>
      </c>
      <c r="I29" s="175" t="s">
        <v>856</v>
      </c>
      <c r="J29" s="244"/>
    </row>
    <row r="30" spans="2:10" x14ac:dyDescent="0.2">
      <c r="B30" s="243"/>
      <c r="C30" s="175"/>
      <c r="D30" s="175"/>
      <c r="E30" s="175"/>
      <c r="F30" s="175"/>
      <c r="G30" s="175"/>
      <c r="H30" s="500" t="s">
        <v>387</v>
      </c>
      <c r="I30" s="175" t="s">
        <v>857</v>
      </c>
      <c r="J30" s="244"/>
    </row>
    <row r="31" spans="2:10" x14ac:dyDescent="0.2">
      <c r="B31" s="243"/>
      <c r="C31" s="175"/>
      <c r="D31" s="175"/>
      <c r="E31" s="175"/>
      <c r="F31" s="175"/>
      <c r="G31" s="175"/>
      <c r="H31" s="500" t="s">
        <v>388</v>
      </c>
      <c r="I31" s="175" t="s">
        <v>858</v>
      </c>
      <c r="J31" s="244"/>
    </row>
    <row r="32" spans="2:10" x14ac:dyDescent="0.2">
      <c r="B32" s="243"/>
      <c r="C32" s="175"/>
      <c r="D32" s="175"/>
      <c r="E32" s="175"/>
      <c r="F32" s="175"/>
      <c r="G32" s="175"/>
      <c r="H32" s="500" t="s">
        <v>841</v>
      </c>
      <c r="I32" s="175" t="s">
        <v>859</v>
      </c>
      <c r="J32" s="244"/>
    </row>
    <row r="33" spans="2:10" x14ac:dyDescent="0.2">
      <c r="B33" s="243"/>
      <c r="C33" s="175"/>
      <c r="D33" s="175"/>
      <c r="E33" s="175"/>
      <c r="F33" s="175"/>
      <c r="G33" s="175"/>
      <c r="H33" s="500" t="s">
        <v>389</v>
      </c>
      <c r="I33" s="175" t="s">
        <v>382</v>
      </c>
      <c r="J33" s="244"/>
    </row>
    <row r="34" spans="2:10" x14ac:dyDescent="0.2">
      <c r="B34" s="243"/>
      <c r="C34" s="175"/>
      <c r="D34" s="175"/>
      <c r="E34" s="175"/>
      <c r="F34" s="175"/>
      <c r="G34" s="175"/>
      <c r="H34" s="500" t="s">
        <v>390</v>
      </c>
      <c r="I34" s="175" t="s">
        <v>384</v>
      </c>
      <c r="J34" s="244"/>
    </row>
    <row r="35" spans="2:10" x14ac:dyDescent="0.2">
      <c r="B35" s="243"/>
      <c r="C35" s="175"/>
      <c r="D35" s="175"/>
      <c r="E35" s="175"/>
      <c r="F35" s="175"/>
      <c r="G35" s="175"/>
      <c r="H35" s="500" t="s">
        <v>619</v>
      </c>
      <c r="I35" s="175"/>
      <c r="J35" s="244"/>
    </row>
    <row r="36" spans="2:10" x14ac:dyDescent="0.2">
      <c r="B36" s="243"/>
      <c r="C36" s="175"/>
      <c r="D36" s="175"/>
      <c r="E36" s="175"/>
      <c r="F36" s="175"/>
      <c r="G36" s="175"/>
      <c r="H36" s="500" t="s">
        <v>391</v>
      </c>
      <c r="I36" s="175"/>
      <c r="J36" s="244"/>
    </row>
    <row r="37" spans="2:10" x14ac:dyDescent="0.2">
      <c r="B37" s="243"/>
      <c r="C37" s="175"/>
      <c r="D37" s="175"/>
      <c r="E37" s="175"/>
      <c r="F37" s="175"/>
      <c r="G37" s="175"/>
      <c r="H37" s="500" t="s">
        <v>392</v>
      </c>
      <c r="I37" s="175"/>
      <c r="J37" s="244"/>
    </row>
    <row r="38" spans="2:10" x14ac:dyDescent="0.2">
      <c r="B38" s="243"/>
      <c r="C38" s="175"/>
      <c r="D38" s="175"/>
      <c r="E38" s="175"/>
      <c r="F38" s="175"/>
      <c r="G38" s="175"/>
      <c r="H38" s="500" t="s">
        <v>621</v>
      </c>
      <c r="I38" s="175"/>
      <c r="J38" s="244"/>
    </row>
    <row r="39" spans="2:10" x14ac:dyDescent="0.2">
      <c r="B39" s="482"/>
      <c r="C39" s="483"/>
      <c r="D39" s="483"/>
      <c r="E39" s="483"/>
      <c r="F39" s="483"/>
      <c r="G39" s="483"/>
      <c r="H39" s="500" t="s">
        <v>393</v>
      </c>
      <c r="I39" s="483"/>
      <c r="J39" s="484"/>
    </row>
    <row r="40" spans="2:10" x14ac:dyDescent="0.2">
      <c r="B40" s="482"/>
      <c r="C40" s="483"/>
      <c r="D40" s="483"/>
      <c r="E40" s="483"/>
      <c r="F40" s="483"/>
      <c r="G40" s="483"/>
      <c r="H40" s="500" t="s">
        <v>394</v>
      </c>
      <c r="I40" s="483"/>
      <c r="J40" s="484"/>
    </row>
    <row r="41" spans="2:10" x14ac:dyDescent="0.2">
      <c r="B41" s="482"/>
      <c r="C41" s="483"/>
      <c r="D41" s="483"/>
      <c r="E41" s="483"/>
      <c r="F41" s="483"/>
      <c r="G41" s="483"/>
      <c r="H41" s="500" t="s">
        <v>902</v>
      </c>
      <c r="I41" s="483"/>
      <c r="J41" s="484"/>
    </row>
    <row r="42" spans="2:10" x14ac:dyDescent="0.2">
      <c r="B42" s="482"/>
      <c r="C42" s="483"/>
      <c r="D42" s="483"/>
      <c r="E42" s="483"/>
      <c r="F42" s="483"/>
      <c r="G42" s="483"/>
      <c r="H42" s="500" t="s">
        <v>903</v>
      </c>
      <c r="I42" s="483"/>
      <c r="J42" s="484"/>
    </row>
    <row r="43" spans="2:10" x14ac:dyDescent="0.2">
      <c r="B43" s="482"/>
      <c r="C43" s="483"/>
      <c r="D43" s="483"/>
      <c r="E43" s="483"/>
      <c r="F43" s="483"/>
      <c r="G43" s="483"/>
      <c r="H43" s="483" t="s">
        <v>904</v>
      </c>
      <c r="I43" s="483"/>
      <c r="J43" s="484"/>
    </row>
    <row r="44" spans="2:10" x14ac:dyDescent="0.2">
      <c r="B44" s="482"/>
      <c r="C44" s="483"/>
      <c r="D44" s="483"/>
      <c r="E44" s="483"/>
      <c r="F44" s="483"/>
      <c r="G44" s="483"/>
      <c r="H44" s="483" t="s">
        <v>909</v>
      </c>
      <c r="I44" s="483"/>
      <c r="J44" s="484"/>
    </row>
    <row r="45" spans="2:10" x14ac:dyDescent="0.2">
      <c r="B45" s="482"/>
      <c r="C45" s="483"/>
      <c r="D45" s="483"/>
      <c r="E45" s="483"/>
      <c r="F45" s="483"/>
      <c r="G45" s="483"/>
      <c r="H45" s="483" t="s">
        <v>910</v>
      </c>
      <c r="I45" s="483"/>
      <c r="J45" s="484"/>
    </row>
    <row r="46" spans="2:10" x14ac:dyDescent="0.2">
      <c r="B46" s="482"/>
      <c r="C46" s="483"/>
      <c r="D46" s="483"/>
      <c r="E46" s="483"/>
      <c r="F46" s="483"/>
      <c r="G46" s="483"/>
      <c r="H46" s="483" t="s">
        <v>911</v>
      </c>
      <c r="I46" s="483"/>
      <c r="J46" s="484"/>
    </row>
    <row r="47" spans="2:10" x14ac:dyDescent="0.2">
      <c r="B47" s="482"/>
      <c r="C47" s="483"/>
      <c r="D47" s="483"/>
      <c r="E47" s="483"/>
      <c r="F47" s="483"/>
      <c r="G47" s="483"/>
      <c r="H47" s="483" t="s">
        <v>912</v>
      </c>
      <c r="I47" s="483"/>
      <c r="J47" s="484"/>
    </row>
    <row r="48" spans="2:10" x14ac:dyDescent="0.2">
      <c r="B48" s="482"/>
      <c r="C48" s="483"/>
      <c r="D48" s="483"/>
      <c r="E48" s="483"/>
      <c r="F48" s="483"/>
      <c r="G48" s="483"/>
      <c r="H48" s="483" t="s">
        <v>395</v>
      </c>
      <c r="I48" s="483"/>
      <c r="J48" s="484"/>
    </row>
    <row r="49" spans="2:10" x14ac:dyDescent="0.2">
      <c r="B49" s="482"/>
      <c r="C49" s="483"/>
      <c r="D49" s="483"/>
      <c r="E49" s="483"/>
      <c r="F49" s="483"/>
      <c r="G49" s="483"/>
      <c r="H49" s="483" t="s">
        <v>622</v>
      </c>
      <c r="I49" s="483"/>
      <c r="J49" s="484"/>
    </row>
    <row r="50" spans="2:10" x14ac:dyDescent="0.2">
      <c r="B50" s="482"/>
      <c r="C50" s="483"/>
      <c r="D50" s="483"/>
      <c r="E50" s="483"/>
      <c r="F50" s="483"/>
      <c r="G50" s="483"/>
      <c r="H50" s="483" t="s">
        <v>623</v>
      </c>
      <c r="I50" s="483"/>
      <c r="J50" s="484"/>
    </row>
    <row r="51" spans="2:10" x14ac:dyDescent="0.2">
      <c r="B51" s="482"/>
      <c r="C51" s="483"/>
      <c r="D51" s="483"/>
      <c r="E51" s="483"/>
      <c r="F51" s="483"/>
      <c r="G51" s="483"/>
      <c r="H51" s="483" t="s">
        <v>624</v>
      </c>
      <c r="I51" s="483"/>
      <c r="J51" s="484"/>
    </row>
    <row r="52" spans="2:10" x14ac:dyDescent="0.2">
      <c r="B52" s="482"/>
      <c r="C52" s="483"/>
      <c r="D52" s="483"/>
      <c r="E52" s="483"/>
      <c r="F52" s="483"/>
      <c r="G52" s="483"/>
      <c r="H52" s="483" t="s">
        <v>625</v>
      </c>
      <c r="I52" s="483"/>
      <c r="J52" s="484"/>
    </row>
    <row r="53" spans="2:10" x14ac:dyDescent="0.2">
      <c r="B53" s="482"/>
      <c r="C53" s="483"/>
      <c r="D53" s="483"/>
      <c r="E53" s="483"/>
      <c r="F53" s="483"/>
      <c r="G53" s="483"/>
      <c r="H53" s="483" t="s">
        <v>844</v>
      </c>
      <c r="I53" s="483"/>
      <c r="J53" s="484"/>
    </row>
    <row r="54" spans="2:10" x14ac:dyDescent="0.2">
      <c r="B54" s="243"/>
      <c r="C54" s="175"/>
      <c r="D54" s="175"/>
      <c r="E54" s="175"/>
      <c r="F54" s="175"/>
      <c r="G54" s="175"/>
      <c r="H54" s="483" t="s">
        <v>845</v>
      </c>
      <c r="I54" s="175"/>
      <c r="J54" s="244"/>
    </row>
    <row r="55" spans="2:10" x14ac:dyDescent="0.2">
      <c r="B55" s="245"/>
      <c r="C55" s="246"/>
      <c r="D55" s="246"/>
      <c r="E55" s="246"/>
      <c r="F55" s="246"/>
      <c r="G55" s="246"/>
      <c r="H55" s="483" t="s">
        <v>626</v>
      </c>
      <c r="I55" s="246"/>
      <c r="J55" s="247"/>
    </row>
    <row r="56" spans="2:10" x14ac:dyDescent="0.2">
      <c r="B56" s="243"/>
      <c r="C56" s="175"/>
      <c r="D56" s="175"/>
      <c r="E56" s="175"/>
      <c r="F56" s="175"/>
      <c r="G56" s="175"/>
      <c r="H56" s="483" t="s">
        <v>849</v>
      </c>
      <c r="I56" s="175"/>
      <c r="J56" s="244"/>
    </row>
    <row r="57" spans="2:10" x14ac:dyDescent="0.2">
      <c r="B57" s="243"/>
      <c r="C57" s="175"/>
      <c r="D57" s="175"/>
      <c r="E57" s="175"/>
      <c r="F57" s="175"/>
      <c r="G57" s="175"/>
      <c r="H57" s="483" t="s">
        <v>850</v>
      </c>
      <c r="I57" s="175"/>
      <c r="J57" s="244"/>
    </row>
    <row r="58" spans="2:10" x14ac:dyDescent="0.2">
      <c r="B58" s="245"/>
      <c r="C58" s="246"/>
      <c r="D58" s="246"/>
      <c r="E58" s="246"/>
      <c r="F58" s="246"/>
      <c r="G58" s="246"/>
      <c r="H58" s="500" t="s">
        <v>627</v>
      </c>
      <c r="I58" s="246"/>
      <c r="J58" s="247"/>
    </row>
    <row r="59" spans="2:10" x14ac:dyDescent="0.2">
      <c r="B59" s="245"/>
      <c r="C59" s="246"/>
      <c r="D59" s="246"/>
      <c r="E59" s="246"/>
      <c r="F59" s="246"/>
      <c r="G59" s="246"/>
      <c r="H59" s="500" t="s">
        <v>628</v>
      </c>
      <c r="I59" s="246"/>
      <c r="J59" s="247"/>
    </row>
    <row r="60" spans="2:10" x14ac:dyDescent="0.2">
      <c r="B60" s="245"/>
      <c r="C60" s="246"/>
      <c r="D60" s="246"/>
      <c r="E60" s="246"/>
      <c r="F60" s="246"/>
      <c r="G60" s="246"/>
      <c r="H60" s="500" t="s">
        <v>852</v>
      </c>
      <c r="I60" s="246"/>
      <c r="J60" s="247"/>
    </row>
    <row r="61" spans="2:10" x14ac:dyDescent="0.2">
      <c r="B61" s="245"/>
      <c r="C61" s="246"/>
      <c r="D61" s="246"/>
      <c r="E61" s="246"/>
      <c r="F61" s="246"/>
      <c r="G61" s="246"/>
      <c r="H61" s="500" t="s">
        <v>855</v>
      </c>
      <c r="I61" s="246"/>
      <c r="J61" s="247"/>
    </row>
    <row r="62" spans="2:10" x14ac:dyDescent="0.2">
      <c r="B62" s="245"/>
      <c r="C62" s="246"/>
      <c r="D62" s="246"/>
      <c r="E62" s="246"/>
      <c r="F62" s="246"/>
      <c r="G62" s="246"/>
      <c r="H62" s="500" t="s">
        <v>591</v>
      </c>
      <c r="I62" s="246"/>
      <c r="J62" s="247"/>
    </row>
    <row r="63" spans="2:10" x14ac:dyDescent="0.2">
      <c r="B63" s="243"/>
      <c r="C63" s="175"/>
      <c r="D63" s="175"/>
      <c r="E63" s="175"/>
      <c r="F63" s="175"/>
      <c r="G63" s="175"/>
      <c r="H63" s="175" t="s">
        <v>592</v>
      </c>
      <c r="I63" s="175"/>
      <c r="J63" s="244"/>
    </row>
    <row r="65" spans="2:10" x14ac:dyDescent="0.2">
      <c r="B65" t="s">
        <v>210</v>
      </c>
    </row>
    <row r="66" spans="2:10" ht="15" x14ac:dyDescent="0.25">
      <c r="B66" s="190" t="s">
        <v>59</v>
      </c>
      <c r="C66" s="132" t="s">
        <v>278</v>
      </c>
      <c r="D66" s="192" t="s">
        <v>110</v>
      </c>
      <c r="E66" s="191" t="s">
        <v>893</v>
      </c>
      <c r="F66" s="192" t="s">
        <v>891</v>
      </c>
      <c r="G66" s="191" t="s">
        <v>316</v>
      </c>
      <c r="H66" s="192" t="s">
        <v>213</v>
      </c>
      <c r="I66" s="191" t="s">
        <v>152</v>
      </c>
      <c r="J66" s="193" t="s">
        <v>160</v>
      </c>
    </row>
    <row r="67" spans="2:10" x14ac:dyDescent="0.2">
      <c r="B67" t="s">
        <v>399</v>
      </c>
      <c r="C67" t="s">
        <v>247</v>
      </c>
      <c r="D67" t="s">
        <v>250</v>
      </c>
      <c r="E67" t="s">
        <v>841</v>
      </c>
      <c r="F67" t="s">
        <v>895</v>
      </c>
      <c r="G67" t="s">
        <v>354</v>
      </c>
      <c r="H67" s="499" t="s">
        <v>955</v>
      </c>
      <c r="I67" t="s">
        <v>263</v>
      </c>
      <c r="J67" t="s">
        <v>358</v>
      </c>
    </row>
    <row r="68" spans="2:10" x14ac:dyDescent="0.2">
      <c r="B68" t="s">
        <v>400</v>
      </c>
      <c r="C68" t="s">
        <v>259</v>
      </c>
      <c r="D68" t="s">
        <v>252</v>
      </c>
      <c r="E68" t="s">
        <v>389</v>
      </c>
      <c r="F68" t="s">
        <v>896</v>
      </c>
      <c r="G68" t="s">
        <v>922</v>
      </c>
      <c r="H68" s="499" t="s">
        <v>345</v>
      </c>
      <c r="I68" t="s">
        <v>254</v>
      </c>
      <c r="J68" t="s">
        <v>860</v>
      </c>
    </row>
    <row r="69" spans="2:10" x14ac:dyDescent="0.2">
      <c r="B69" t="s">
        <v>401</v>
      </c>
      <c r="C69" t="s">
        <v>915</v>
      </c>
      <c r="D69" t="s">
        <v>246</v>
      </c>
      <c r="E69" t="s">
        <v>390</v>
      </c>
      <c r="F69" t="s">
        <v>897</v>
      </c>
      <c r="G69" t="s">
        <v>923</v>
      </c>
      <c r="H69" s="499" t="s">
        <v>349</v>
      </c>
      <c r="I69" t="s">
        <v>355</v>
      </c>
      <c r="J69" t="s">
        <v>861</v>
      </c>
    </row>
    <row r="70" spans="2:10" x14ac:dyDescent="0.2">
      <c r="B70" t="s">
        <v>329</v>
      </c>
      <c r="C70" t="s">
        <v>916</v>
      </c>
      <c r="D70" t="s">
        <v>248</v>
      </c>
      <c r="E70" t="s">
        <v>347</v>
      </c>
      <c r="F70" t="s">
        <v>898</v>
      </c>
      <c r="G70" t="s">
        <v>924</v>
      </c>
      <c r="H70" s="499" t="s">
        <v>353</v>
      </c>
      <c r="I70" t="s">
        <v>625</v>
      </c>
      <c r="J70" t="s">
        <v>363</v>
      </c>
    </row>
    <row r="71" spans="2:10" x14ac:dyDescent="0.2">
      <c r="B71" t="s">
        <v>331</v>
      </c>
      <c r="C71" t="s">
        <v>917</v>
      </c>
      <c r="D71" t="s">
        <v>609</v>
      </c>
      <c r="E71" t="s">
        <v>350</v>
      </c>
      <c r="F71" t="s">
        <v>899</v>
      </c>
      <c r="G71" t="s">
        <v>925</v>
      </c>
      <c r="H71" s="499" t="s">
        <v>493</v>
      </c>
      <c r="I71" t="s">
        <v>844</v>
      </c>
      <c r="J71" t="s">
        <v>367</v>
      </c>
    </row>
    <row r="72" spans="2:10" x14ac:dyDescent="0.2">
      <c r="B72" t="s">
        <v>336</v>
      </c>
      <c r="C72" t="s">
        <v>918</v>
      </c>
      <c r="D72" t="s">
        <v>611</v>
      </c>
      <c r="E72" t="s">
        <v>334</v>
      </c>
      <c r="F72" t="s">
        <v>900</v>
      </c>
      <c r="G72" t="s">
        <v>395</v>
      </c>
      <c r="H72" s="499" t="s">
        <v>477</v>
      </c>
      <c r="I72" t="s">
        <v>845</v>
      </c>
      <c r="J72" t="s">
        <v>265</v>
      </c>
    </row>
    <row r="73" spans="2:10" x14ac:dyDescent="0.2">
      <c r="B73" t="s">
        <v>341</v>
      </c>
      <c r="C73" t="s">
        <v>330</v>
      </c>
      <c r="D73" t="s">
        <v>610</v>
      </c>
      <c r="E73" t="s">
        <v>339</v>
      </c>
      <c r="F73" t="s">
        <v>901</v>
      </c>
      <c r="G73" t="s">
        <v>622</v>
      </c>
      <c r="H73" s="499" t="s">
        <v>486</v>
      </c>
      <c r="I73" t="s">
        <v>846</v>
      </c>
      <c r="J73" t="s">
        <v>266</v>
      </c>
    </row>
    <row r="74" spans="2:10" x14ac:dyDescent="0.2">
      <c r="B74" t="s">
        <v>956</v>
      </c>
      <c r="C74" t="s">
        <v>332</v>
      </c>
      <c r="D74" t="s">
        <v>376</v>
      </c>
      <c r="E74" t="s">
        <v>842</v>
      </c>
      <c r="F74" t="s">
        <v>902</v>
      </c>
      <c r="G74" t="s">
        <v>623</v>
      </c>
      <c r="H74" s="499" t="s">
        <v>843</v>
      </c>
      <c r="I74" t="s">
        <v>847</v>
      </c>
      <c r="J74" t="s">
        <v>255</v>
      </c>
    </row>
    <row r="75" spans="2:10" x14ac:dyDescent="0.2">
      <c r="B75" s="499" t="s">
        <v>333</v>
      </c>
      <c r="C75" t="s">
        <v>837</v>
      </c>
      <c r="D75" t="s">
        <v>378</v>
      </c>
      <c r="E75" t="s">
        <v>619</v>
      </c>
      <c r="F75" t="s">
        <v>903</v>
      </c>
      <c r="G75" t="s">
        <v>624</v>
      </c>
      <c r="H75" s="499" t="s">
        <v>478</v>
      </c>
      <c r="I75" t="s">
        <v>366</v>
      </c>
      <c r="J75" t="s">
        <v>588</v>
      </c>
    </row>
    <row r="76" spans="2:10" x14ac:dyDescent="0.2">
      <c r="B76" s="499" t="s">
        <v>344</v>
      </c>
      <c r="C76" t="s">
        <v>838</v>
      </c>
      <c r="D76" t="s">
        <v>379</v>
      </c>
      <c r="E76" t="s">
        <v>391</v>
      </c>
      <c r="F76" t="s">
        <v>904</v>
      </c>
      <c r="G76" t="s">
        <v>365</v>
      </c>
      <c r="H76" s="499" t="s">
        <v>487</v>
      </c>
      <c r="I76" t="s">
        <v>848</v>
      </c>
      <c r="J76" t="s">
        <v>926</v>
      </c>
    </row>
    <row r="77" spans="2:10" x14ac:dyDescent="0.2">
      <c r="B77" s="499" t="s">
        <v>346</v>
      </c>
      <c r="C77" t="s">
        <v>343</v>
      </c>
      <c r="D77" t="s">
        <v>612</v>
      </c>
      <c r="E77" t="s">
        <v>392</v>
      </c>
      <c r="F77" t="s">
        <v>905</v>
      </c>
      <c r="G77" t="s">
        <v>370</v>
      </c>
      <c r="H77" s="499" t="s">
        <v>351</v>
      </c>
      <c r="I77" t="s">
        <v>272</v>
      </c>
      <c r="J77" t="s">
        <v>591</v>
      </c>
    </row>
    <row r="78" spans="2:10" x14ac:dyDescent="0.2">
      <c r="B78" s="499" t="s">
        <v>352</v>
      </c>
      <c r="C78" t="s">
        <v>328</v>
      </c>
      <c r="D78" t="s">
        <v>342</v>
      </c>
      <c r="E78" t="s">
        <v>620</v>
      </c>
      <c r="F78" t="s">
        <v>906</v>
      </c>
      <c r="G78" t="s">
        <v>373</v>
      </c>
      <c r="H78" s="499" t="s">
        <v>480</v>
      </c>
      <c r="I78" t="s">
        <v>626</v>
      </c>
      <c r="J78" t="s">
        <v>592</v>
      </c>
    </row>
    <row r="79" spans="2:10" x14ac:dyDescent="0.2">
      <c r="B79" s="499" t="s">
        <v>957</v>
      </c>
      <c r="C79" t="s">
        <v>608</v>
      </c>
      <c r="D79" t="s">
        <v>613</v>
      </c>
      <c r="E79" t="s">
        <v>621</v>
      </c>
      <c r="F79" t="s">
        <v>907</v>
      </c>
      <c r="H79" s="499" t="s">
        <v>489</v>
      </c>
      <c r="I79" t="s">
        <v>849</v>
      </c>
      <c r="J79" t="s">
        <v>382</v>
      </c>
    </row>
    <row r="80" spans="2:10" x14ac:dyDescent="0.2">
      <c r="B80" s="499" t="s">
        <v>356</v>
      </c>
      <c r="C80" t="s">
        <v>245</v>
      </c>
      <c r="D80" t="s">
        <v>260</v>
      </c>
      <c r="E80" t="s">
        <v>393</v>
      </c>
      <c r="F80" t="s">
        <v>908</v>
      </c>
      <c r="H80" s="499" t="s">
        <v>360</v>
      </c>
      <c r="I80" t="s">
        <v>850</v>
      </c>
      <c r="J80" t="s">
        <v>384</v>
      </c>
    </row>
    <row r="81" spans="2:10" x14ac:dyDescent="0.2">
      <c r="B81" s="499" t="s">
        <v>359</v>
      </c>
      <c r="C81" t="s">
        <v>919</v>
      </c>
      <c r="D81" t="s">
        <v>261</v>
      </c>
      <c r="E81" t="s">
        <v>394</v>
      </c>
      <c r="F81" t="s">
        <v>909</v>
      </c>
      <c r="H81" s="499" t="s">
        <v>481</v>
      </c>
      <c r="I81" t="s">
        <v>851</v>
      </c>
    </row>
    <row r="82" spans="2:10" x14ac:dyDescent="0.2">
      <c r="B82" s="499" t="s">
        <v>361</v>
      </c>
      <c r="C82" t="s">
        <v>920</v>
      </c>
      <c r="D82" t="s">
        <v>249</v>
      </c>
      <c r="E82" t="s">
        <v>357</v>
      </c>
      <c r="F82" t="s">
        <v>910</v>
      </c>
      <c r="H82" s="499" t="s">
        <v>490</v>
      </c>
      <c r="I82" t="s">
        <v>629</v>
      </c>
    </row>
    <row r="83" spans="2:10" x14ac:dyDescent="0.2">
      <c r="B83" s="499" t="s">
        <v>958</v>
      </c>
      <c r="C83" t="s">
        <v>340</v>
      </c>
      <c r="D83" t="s">
        <v>268</v>
      </c>
      <c r="F83" t="s">
        <v>911</v>
      </c>
      <c r="H83" s="499" t="s">
        <v>368</v>
      </c>
      <c r="I83" t="s">
        <v>371</v>
      </c>
    </row>
    <row r="84" spans="2:10" x14ac:dyDescent="0.2">
      <c r="B84" s="499" t="s">
        <v>338</v>
      </c>
      <c r="C84" t="s">
        <v>335</v>
      </c>
      <c r="D84" t="s">
        <v>381</v>
      </c>
      <c r="F84" t="s">
        <v>912</v>
      </c>
      <c r="H84" s="499" t="s">
        <v>479</v>
      </c>
      <c r="I84" t="s">
        <v>585</v>
      </c>
    </row>
    <row r="85" spans="2:10" x14ac:dyDescent="0.2">
      <c r="B85" s="499" t="s">
        <v>362</v>
      </c>
      <c r="C85" t="s">
        <v>372</v>
      </c>
      <c r="D85" t="s">
        <v>383</v>
      </c>
      <c r="F85" t="s">
        <v>913</v>
      </c>
      <c r="H85" s="499" t="s">
        <v>488</v>
      </c>
      <c r="I85" t="s">
        <v>273</v>
      </c>
    </row>
    <row r="86" spans="2:10" x14ac:dyDescent="0.2">
      <c r="B86" s="499" t="s">
        <v>364</v>
      </c>
      <c r="C86" t="s">
        <v>374</v>
      </c>
      <c r="D86" t="s">
        <v>385</v>
      </c>
      <c r="F86" t="s">
        <v>914</v>
      </c>
      <c r="H86" s="499" t="s">
        <v>482</v>
      </c>
      <c r="I86" t="s">
        <v>627</v>
      </c>
    </row>
    <row r="87" spans="2:10" x14ac:dyDescent="0.2">
      <c r="B87" t="s">
        <v>369</v>
      </c>
      <c r="C87" t="s">
        <v>375</v>
      </c>
      <c r="D87" t="s">
        <v>840</v>
      </c>
      <c r="H87" s="499" t="s">
        <v>491</v>
      </c>
      <c r="I87" t="s">
        <v>628</v>
      </c>
    </row>
    <row r="88" spans="2:10" x14ac:dyDescent="0.2">
      <c r="B88" t="s">
        <v>959</v>
      </c>
      <c r="C88" t="s">
        <v>337</v>
      </c>
      <c r="D88" t="s">
        <v>262</v>
      </c>
      <c r="H88" s="499" t="s">
        <v>377</v>
      </c>
      <c r="I88" t="s">
        <v>852</v>
      </c>
    </row>
    <row r="89" spans="2:10" x14ac:dyDescent="0.2">
      <c r="C89" t="s">
        <v>839</v>
      </c>
      <c r="D89" t="s">
        <v>264</v>
      </c>
      <c r="H89" s="499" t="s">
        <v>483</v>
      </c>
      <c r="I89" t="s">
        <v>853</v>
      </c>
    </row>
    <row r="90" spans="2:10" x14ac:dyDescent="0.2">
      <c r="C90" t="s">
        <v>348</v>
      </c>
      <c r="D90" t="s">
        <v>614</v>
      </c>
      <c r="H90" s="499" t="s">
        <v>492</v>
      </c>
      <c r="I90" t="s">
        <v>854</v>
      </c>
    </row>
    <row r="91" spans="2:10" x14ac:dyDescent="0.2">
      <c r="D91" t="s">
        <v>615</v>
      </c>
      <c r="H91" s="499" t="s">
        <v>380</v>
      </c>
      <c r="I91" t="s">
        <v>855</v>
      </c>
    </row>
    <row r="92" spans="2:10" x14ac:dyDescent="0.2">
      <c r="D92" t="s">
        <v>616</v>
      </c>
      <c r="H92" s="499" t="s">
        <v>593</v>
      </c>
      <c r="I92" t="s">
        <v>856</v>
      </c>
    </row>
    <row r="93" spans="2:10" x14ac:dyDescent="0.2">
      <c r="D93" t="s">
        <v>251</v>
      </c>
      <c r="H93" s="249" t="s">
        <v>594</v>
      </c>
      <c r="I93" t="s">
        <v>857</v>
      </c>
    </row>
    <row r="94" spans="2:10" x14ac:dyDescent="0.2">
      <c r="B94" s="249"/>
      <c r="C94" s="249"/>
      <c r="D94" t="s">
        <v>617</v>
      </c>
      <c r="E94" s="249"/>
      <c r="F94" s="249"/>
      <c r="G94" s="249"/>
      <c r="H94" s="249"/>
      <c r="I94" s="249" t="s">
        <v>858</v>
      </c>
      <c r="J94" s="249"/>
    </row>
    <row r="95" spans="2:10" x14ac:dyDescent="0.2">
      <c r="B95" s="249"/>
      <c r="C95" s="249"/>
      <c r="D95" s="249" t="s">
        <v>618</v>
      </c>
      <c r="E95" s="249"/>
      <c r="F95" s="249"/>
      <c r="G95" s="249"/>
      <c r="H95" s="249"/>
      <c r="I95" s="249" t="s">
        <v>859</v>
      </c>
      <c r="J95" s="249"/>
    </row>
    <row r="96" spans="2:10" x14ac:dyDescent="0.2">
      <c r="B96" s="249"/>
      <c r="C96" s="249"/>
      <c r="D96" s="249" t="s">
        <v>921</v>
      </c>
      <c r="E96" s="249"/>
      <c r="F96" s="249"/>
      <c r="G96" s="249"/>
      <c r="H96" s="249"/>
      <c r="I96" s="249"/>
      <c r="J96" s="249"/>
    </row>
    <row r="97" spans="2:10" x14ac:dyDescent="0.2">
      <c r="B97" s="249"/>
      <c r="C97" s="249"/>
      <c r="D97" s="249" t="s">
        <v>271</v>
      </c>
      <c r="E97" s="249"/>
      <c r="F97" s="249"/>
      <c r="G97" s="249"/>
      <c r="H97" s="249"/>
      <c r="I97" s="249"/>
      <c r="J97" s="249"/>
    </row>
    <row r="98" spans="2:10" x14ac:dyDescent="0.2">
      <c r="B98" s="249"/>
      <c r="C98" s="249"/>
      <c r="D98" s="249" t="s">
        <v>386</v>
      </c>
      <c r="E98" s="249"/>
      <c r="F98" s="249"/>
      <c r="G98" s="249"/>
      <c r="H98" s="249"/>
      <c r="I98" s="249"/>
      <c r="J98" s="249"/>
    </row>
    <row r="99" spans="2:10" x14ac:dyDescent="0.2">
      <c r="B99" s="249"/>
      <c r="C99" s="249"/>
      <c r="D99" s="249" t="s">
        <v>387</v>
      </c>
      <c r="E99" s="249"/>
      <c r="F99" s="249"/>
      <c r="G99" s="249"/>
      <c r="H99" s="249"/>
      <c r="I99" s="249"/>
      <c r="J99" s="249"/>
    </row>
    <row r="100" spans="2:10" x14ac:dyDescent="0.2">
      <c r="B100" s="249"/>
      <c r="C100" s="249"/>
      <c r="D100" s="249" t="s">
        <v>388</v>
      </c>
      <c r="E100" s="249"/>
      <c r="F100" s="249"/>
      <c r="G100" s="249"/>
      <c r="H100" s="249"/>
      <c r="I100" s="249"/>
      <c r="J100" s="249"/>
    </row>
    <row r="101" spans="2:10" x14ac:dyDescent="0.2">
      <c r="B101" s="249"/>
      <c r="C101" s="249"/>
      <c r="D101" s="249"/>
      <c r="E101" s="249"/>
      <c r="F101" s="249"/>
      <c r="G101" s="249"/>
      <c r="H101" s="249"/>
      <c r="I101" s="249"/>
      <c r="J101" s="249"/>
    </row>
    <row r="102" spans="2:10" x14ac:dyDescent="0.2">
      <c r="B102" s="249"/>
      <c r="C102" s="249"/>
      <c r="D102" s="249"/>
      <c r="E102" s="249"/>
      <c r="F102" s="249"/>
      <c r="G102" s="249"/>
      <c r="H102" s="249"/>
      <c r="I102" s="249"/>
      <c r="J102" s="249"/>
    </row>
    <row r="103" spans="2:10" x14ac:dyDescent="0.2">
      <c r="B103" s="249"/>
      <c r="C103" s="249"/>
      <c r="D103" s="249"/>
      <c r="E103" s="249"/>
      <c r="F103" s="249"/>
      <c r="G103" s="249"/>
      <c r="H103" s="249"/>
      <c r="I103" s="249"/>
      <c r="J103" s="249"/>
    </row>
    <row r="104" spans="2:10" x14ac:dyDescent="0.2">
      <c r="B104" s="249"/>
      <c r="C104" s="249"/>
      <c r="D104" s="249"/>
      <c r="E104" s="249"/>
      <c r="F104" s="249"/>
      <c r="G104" s="249"/>
      <c r="H104" s="249"/>
      <c r="I104" s="249"/>
      <c r="J104" s="249"/>
    </row>
    <row r="105" spans="2:10" x14ac:dyDescent="0.2">
      <c r="B105" s="249"/>
      <c r="C105" s="249"/>
      <c r="D105" s="249"/>
      <c r="E105" s="249"/>
      <c r="F105" s="249"/>
      <c r="G105" s="249"/>
      <c r="H105" s="249"/>
      <c r="I105" s="249"/>
      <c r="J105" s="249"/>
    </row>
    <row r="106" spans="2:10" x14ac:dyDescent="0.2">
      <c r="B106" s="249"/>
      <c r="C106" s="249"/>
      <c r="D106" s="249"/>
      <c r="E106" s="249"/>
      <c r="F106" s="249"/>
      <c r="G106" s="249"/>
      <c r="H106" s="249"/>
      <c r="I106" s="249"/>
      <c r="J106" s="249"/>
    </row>
    <row r="107" spans="2:10" x14ac:dyDescent="0.2">
      <c r="B107" s="249"/>
      <c r="C107" s="249"/>
      <c r="D107" s="249"/>
      <c r="E107" s="249"/>
      <c r="F107" s="249"/>
      <c r="G107" s="249"/>
      <c r="H107" s="249"/>
      <c r="I107" s="249"/>
      <c r="J107" s="249"/>
    </row>
    <row r="108" spans="2:10" x14ac:dyDescent="0.2">
      <c r="B108" s="249"/>
      <c r="C108" s="249"/>
      <c r="D108" s="249"/>
      <c r="E108" s="249"/>
      <c r="F108" s="249"/>
      <c r="G108" s="249"/>
      <c r="H108" s="249"/>
      <c r="I108" s="249"/>
      <c r="J108" s="249"/>
    </row>
    <row r="109" spans="2:10" x14ac:dyDescent="0.2">
      <c r="B109" s="249"/>
      <c r="C109" s="249"/>
      <c r="D109" s="249"/>
      <c r="E109" s="249"/>
      <c r="F109" s="249"/>
      <c r="G109" s="249"/>
      <c r="H109" s="249"/>
      <c r="I109" s="249"/>
      <c r="J109" s="249"/>
    </row>
    <row r="110" spans="2:10" x14ac:dyDescent="0.2">
      <c r="B110" s="249"/>
      <c r="C110" s="249"/>
      <c r="D110" s="249"/>
      <c r="E110" s="249"/>
      <c r="F110" s="249"/>
      <c r="G110" s="249"/>
      <c r="H110" s="249"/>
      <c r="I110" s="249"/>
      <c r="J110" s="249"/>
    </row>
    <row r="111" spans="2:10" x14ac:dyDescent="0.2">
      <c r="B111" s="249"/>
      <c r="C111" s="249"/>
      <c r="D111" s="249"/>
      <c r="E111" s="249"/>
      <c r="F111" s="249"/>
      <c r="G111" s="249"/>
      <c r="H111" s="249"/>
      <c r="I111" s="249"/>
      <c r="J111" s="249"/>
    </row>
    <row r="112" spans="2:10" x14ac:dyDescent="0.2">
      <c r="B112" s="249"/>
      <c r="C112" s="249"/>
      <c r="D112" s="249"/>
      <c r="E112" s="249"/>
      <c r="F112" s="249"/>
      <c r="G112" s="249"/>
      <c r="H112" s="249"/>
      <c r="I112" s="249"/>
      <c r="J112" s="249"/>
    </row>
    <row r="113" spans="2:10" x14ac:dyDescent="0.2">
      <c r="B113" s="249"/>
      <c r="C113" s="249"/>
      <c r="D113" s="249"/>
      <c r="E113" s="249"/>
      <c r="F113" s="249"/>
      <c r="G113" s="249"/>
      <c r="H113" s="249"/>
      <c r="I113" s="249"/>
      <c r="J113" s="249"/>
    </row>
    <row r="114" spans="2:10" x14ac:dyDescent="0.2">
      <c r="B114" s="249"/>
      <c r="C114" s="249"/>
      <c r="D114" s="249"/>
      <c r="E114" s="249"/>
      <c r="F114" s="249"/>
      <c r="G114" s="249"/>
      <c r="H114" s="249"/>
      <c r="I114" s="249"/>
      <c r="J114" s="249"/>
    </row>
    <row r="115" spans="2:10" x14ac:dyDescent="0.2">
      <c r="B115" s="249"/>
      <c r="C115" s="249"/>
      <c r="D115" s="249"/>
      <c r="E115" s="249"/>
      <c r="F115" s="249"/>
      <c r="G115" s="249"/>
      <c r="H115" s="249"/>
      <c r="I115" s="249"/>
      <c r="J115" s="249"/>
    </row>
    <row r="116" spans="2:10" x14ac:dyDescent="0.2">
      <c r="B116" s="249"/>
      <c r="C116" s="249"/>
      <c r="D116" s="249"/>
      <c r="E116" s="249"/>
      <c r="F116" s="249"/>
      <c r="G116" s="249"/>
      <c r="H116" s="249"/>
      <c r="I116" s="249"/>
      <c r="J116" s="249"/>
    </row>
    <row r="117" spans="2:10" x14ac:dyDescent="0.2">
      <c r="B117" s="249"/>
      <c r="C117" s="249"/>
      <c r="D117" s="249"/>
      <c r="E117" s="249"/>
      <c r="F117" s="249"/>
      <c r="G117" s="249"/>
      <c r="H117" s="249"/>
      <c r="I117" s="249"/>
      <c r="J117" s="249"/>
    </row>
    <row r="118" spans="2:10" x14ac:dyDescent="0.2">
      <c r="B118" s="249"/>
      <c r="C118" s="249"/>
      <c r="D118" s="249"/>
      <c r="E118" s="249"/>
      <c r="F118" s="249"/>
      <c r="G118" s="249"/>
      <c r="H118" s="249"/>
      <c r="I118" s="249"/>
      <c r="J118" s="249"/>
    </row>
    <row r="119" spans="2:10" x14ac:dyDescent="0.2">
      <c r="B119" s="249"/>
      <c r="C119" s="249"/>
      <c r="D119" s="249"/>
      <c r="E119" s="249"/>
      <c r="F119" s="249"/>
      <c r="G119" s="249"/>
      <c r="H119" s="249"/>
      <c r="I119" s="249"/>
      <c r="J119" s="249"/>
    </row>
    <row r="120" spans="2:10" x14ac:dyDescent="0.2">
      <c r="B120" s="249"/>
      <c r="C120" s="249"/>
      <c r="D120" s="249"/>
      <c r="E120" s="249"/>
      <c r="F120" s="249"/>
      <c r="G120" s="249"/>
      <c r="H120" s="249"/>
      <c r="I120" s="249"/>
      <c r="J120" s="249"/>
    </row>
    <row r="121" spans="2:10" x14ac:dyDescent="0.2">
      <c r="B121" s="249"/>
      <c r="C121" s="249"/>
      <c r="D121" s="249"/>
      <c r="E121" s="249"/>
      <c r="F121" s="249"/>
      <c r="G121" s="249"/>
      <c r="H121" s="249"/>
      <c r="I121" s="249"/>
      <c r="J121" s="249"/>
    </row>
    <row r="122" spans="2:10" x14ac:dyDescent="0.2">
      <c r="B122" s="249"/>
      <c r="C122" s="249"/>
      <c r="D122" s="249"/>
      <c r="E122" s="249"/>
      <c r="F122" s="249"/>
      <c r="G122" s="249"/>
      <c r="H122" s="249"/>
      <c r="I122" s="249"/>
      <c r="J122" s="249"/>
    </row>
    <row r="123" spans="2:10" x14ac:dyDescent="0.2">
      <c r="B123" s="249"/>
      <c r="C123" s="249"/>
      <c r="D123" s="249"/>
      <c r="E123" s="249"/>
      <c r="F123" s="249"/>
      <c r="G123" s="249"/>
      <c r="H123" s="249"/>
      <c r="I123" s="249"/>
      <c r="J123" s="249"/>
    </row>
  </sheetData>
  <sheetProtection sheet="1" objects="1" scenarios="1"/>
  <dataValidations count="1">
    <dataValidation type="list" allowBlank="1" showInputMessage="1" showErrorMessage="1" sqref="C2 C66" xr:uid="{D0ADF534-81DE-46C5-B513-4E6502463F79}">
      <formula1>INDIRECT("Pools")</formula1>
    </dataValidation>
  </dataValidations>
  <pageMargins left="0.7" right="0.7" top="0.78740157499999996" bottom="0.78740157499999996" header="0.3" footer="0.3"/>
  <pageSetup paperSize="9" orientation="portrait" verticalDpi="0"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EEA5-1E1B-494F-A766-BCAA94AC6213}">
  <sheetPr codeName="Tabelle17">
    <tabColor rgb="FFBFBFBF"/>
  </sheetPr>
  <dimension ref="A1:H199"/>
  <sheetViews>
    <sheetView zoomScaleNormal="100" workbookViewId="0"/>
  </sheetViews>
  <sheetFormatPr baseColWidth="10" defaultColWidth="11.42578125" defaultRowHeight="12.75" x14ac:dyDescent="0.2"/>
  <cols>
    <col min="1" max="1" width="49.28515625" style="187" bestFit="1" customWidth="1"/>
    <col min="2" max="6" width="25.42578125" style="187" customWidth="1"/>
    <col min="7" max="7" width="13.7109375" style="187" customWidth="1"/>
    <col min="8" max="8" width="14.7109375" style="187" customWidth="1"/>
  </cols>
  <sheetData>
    <row r="1" spans="1:8" x14ac:dyDescent="0.2">
      <c r="A1" s="187" t="s">
        <v>396</v>
      </c>
      <c r="B1" s="187" t="s">
        <v>42</v>
      </c>
      <c r="C1" s="187" t="s">
        <v>229</v>
      </c>
      <c r="D1" s="187" t="s">
        <v>397</v>
      </c>
      <c r="E1" s="187" t="s">
        <v>230</v>
      </c>
      <c r="F1" s="187" t="s">
        <v>398</v>
      </c>
      <c r="G1" s="187" t="s">
        <v>44</v>
      </c>
      <c r="H1" s="187" t="s">
        <v>195</v>
      </c>
    </row>
    <row r="2" spans="1:8" x14ac:dyDescent="0.2">
      <c r="A2" s="248" t="s">
        <v>399</v>
      </c>
      <c r="B2" s="248" t="str">
        <f>'2a. Database N flows'!J3</f>
        <v>Fuel for industry</v>
      </c>
      <c r="C2" s="250" t="str">
        <f>'2a. Database N flows'!G3</f>
        <v>EF</v>
      </c>
      <c r="D2" s="188" t="str">
        <f>VLOOKUP(Flows[[#This Row],[Input]],'5.a Definitions'!$B$3:$C$11,2,FALSE)</f>
        <v>Energy and fuels</v>
      </c>
      <c r="E2" s="248" t="str">
        <f>'2a. Database N flows'!D3</f>
        <v>EF</v>
      </c>
      <c r="F2" s="188" t="str">
        <f>VLOOKUP(Flows[[#This Row],[Output]],'5.a Definitions'!$B$3:$C$11,2,FALSE)</f>
        <v>Energy and fuels</v>
      </c>
      <c r="G2" s="487" t="str">
        <f>'2a. Database N flows'!M3</f>
        <v>Nmix</v>
      </c>
      <c r="H2" s="248" t="str">
        <f>'2a. Database N flows'!U3</f>
        <v>useful output</v>
      </c>
    </row>
    <row r="3" spans="1:8" x14ac:dyDescent="0.2">
      <c r="A3" s="248" t="s">
        <v>400</v>
      </c>
      <c r="B3" s="248" t="str">
        <f>'2a. Database N flows'!J4</f>
        <v>Fuel for transport</v>
      </c>
      <c r="C3" s="250" t="str">
        <f>'2a. Database N flows'!G4</f>
        <v>EF</v>
      </c>
      <c r="D3" s="188" t="str">
        <f>VLOOKUP(Flows[[#This Row],[Input]],'5.a Definitions'!$B$3:$C$11,2,FALSE)</f>
        <v>Energy and fuels</v>
      </c>
      <c r="E3" s="248" t="str">
        <f>'2a. Database N flows'!D4</f>
        <v>EF</v>
      </c>
      <c r="F3" s="188" t="str">
        <f>VLOOKUP(Flows[[#This Row],[Output]],'5.a Definitions'!$B$3:$C$11,2,FALSE)</f>
        <v>Energy and fuels</v>
      </c>
      <c r="G3" s="487" t="str">
        <f>'2a. Database N flows'!M4</f>
        <v>Nmix</v>
      </c>
      <c r="H3" s="248" t="str">
        <f>'2a. Database N flows'!U4</f>
        <v>useful output</v>
      </c>
    </row>
    <row r="4" spans="1:8" x14ac:dyDescent="0.2">
      <c r="A4" s="248" t="s">
        <v>401</v>
      </c>
      <c r="B4" s="248" t="str">
        <f>'2a. Database N flows'!J5</f>
        <v>Fuel for heating</v>
      </c>
      <c r="C4" s="250" t="str">
        <f>'2a. Database N flows'!G5</f>
        <v>EF</v>
      </c>
      <c r="D4" s="188" t="str">
        <f>VLOOKUP(Flows[[#This Row],[Input]],'5.a Definitions'!$B$3:$C$11,2,FALSE)</f>
        <v>Energy and fuels</v>
      </c>
      <c r="E4" s="248" t="str">
        <f>'2a. Database N flows'!D5</f>
        <v>EF</v>
      </c>
      <c r="F4" s="188" t="str">
        <f>VLOOKUP(Flows[[#This Row],[Output]],'5.a Definitions'!$B$3:$C$11,2,FALSE)</f>
        <v>Energy and fuels</v>
      </c>
      <c r="G4" s="487" t="str">
        <f>'2a. Database N flows'!M5</f>
        <v>Nmix</v>
      </c>
      <c r="H4" s="248" t="str">
        <f>'2a. Database N flows'!U5</f>
        <v>useful output</v>
      </c>
    </row>
    <row r="5" spans="1:8" x14ac:dyDescent="0.2">
      <c r="A5" s="248" t="s">
        <v>329</v>
      </c>
      <c r="B5" s="248" t="str">
        <f>'2a. Database N flows'!J6</f>
        <v>Fuel used as feedstock</v>
      </c>
      <c r="C5" s="250" t="str">
        <f>'2a. Database N flows'!G6</f>
        <v>MP</v>
      </c>
      <c r="D5" s="188" t="str">
        <f>VLOOKUP(Flows[[#This Row],[Input]],'5.a Definitions'!$B$3:$C$11,2,FALSE)</f>
        <v>Materials and products in industry</v>
      </c>
      <c r="E5" s="248" t="str">
        <f>'2a. Database N flows'!D6</f>
        <v>EF</v>
      </c>
      <c r="F5" s="188" t="str">
        <f>VLOOKUP(Flows[[#This Row],[Output]],'5.a Definitions'!$B$3:$C$11,2,FALSE)</f>
        <v>Energy and fuels</v>
      </c>
      <c r="G5" s="487" t="str">
        <f>'2a. Database N flows'!M6</f>
        <v>Nmix</v>
      </c>
      <c r="H5" s="248" t="str">
        <f>'2a. Database N flows'!U6</f>
        <v>useful output</v>
      </c>
    </row>
    <row r="6" spans="1:8" x14ac:dyDescent="0.2">
      <c r="A6" s="248" t="s">
        <v>331</v>
      </c>
      <c r="B6" s="248" t="str">
        <f>'2a. Database N flows'!J7</f>
        <v>Emissions</v>
      </c>
      <c r="C6" s="250" t="str">
        <f>'2a. Database N flows'!G7</f>
        <v>AT</v>
      </c>
      <c r="D6" s="188" t="str">
        <f>VLOOKUP(Flows[[#This Row],[Input]],'5.a Definitions'!$B$3:$C$11,2,FALSE)</f>
        <v>Atmosphere</v>
      </c>
      <c r="E6" s="248" t="str">
        <f>'2a. Database N flows'!D7</f>
        <v>EF</v>
      </c>
      <c r="F6" s="188" t="str">
        <f>VLOOKUP(Flows[[#This Row],[Output]],'5.a Definitions'!$B$3:$C$11,2,FALSE)</f>
        <v>Energy and fuels</v>
      </c>
      <c r="G6" s="487" t="str">
        <f>'2a. Database N flows'!M7</f>
        <v>NH3</v>
      </c>
      <c r="H6" s="248" t="str">
        <f>'2a. Database N flows'!U7</f>
        <v>N wastedd</v>
      </c>
    </row>
    <row r="7" spans="1:8" x14ac:dyDescent="0.2">
      <c r="A7" s="248" t="s">
        <v>336</v>
      </c>
      <c r="B7" s="248" t="str">
        <f>'2a. Database N flows'!J8</f>
        <v>Emissions</v>
      </c>
      <c r="C7" s="250" t="str">
        <f>'2a. Database N flows'!G8</f>
        <v>AT</v>
      </c>
      <c r="D7" s="188" t="str">
        <f>VLOOKUP(Flows[[#This Row],[Input]],'5.a Definitions'!$B$3:$C$11,2,FALSE)</f>
        <v>Atmosphere</v>
      </c>
      <c r="E7" s="248" t="str">
        <f>'2a. Database N flows'!D8</f>
        <v>EF</v>
      </c>
      <c r="F7" s="188" t="str">
        <f>VLOOKUP(Flows[[#This Row],[Output]],'5.a Definitions'!$B$3:$C$11,2,FALSE)</f>
        <v>Energy and fuels</v>
      </c>
      <c r="G7" s="487" t="str">
        <f>'2a. Database N flows'!M8</f>
        <v>NOx</v>
      </c>
      <c r="H7" s="248" t="str">
        <f>'2a. Database N flows'!U8</f>
        <v>N wasted</v>
      </c>
    </row>
    <row r="8" spans="1:8" x14ac:dyDescent="0.2">
      <c r="A8" s="248" t="s">
        <v>341</v>
      </c>
      <c r="B8" s="248" t="str">
        <f>'2a. Database N flows'!J9</f>
        <v>Emissions</v>
      </c>
      <c r="C8" s="250" t="str">
        <f>'2a. Database N flows'!G9</f>
        <v>AT</v>
      </c>
      <c r="D8" s="188" t="str">
        <f>VLOOKUP(Flows[[#This Row],[Input]],'5.a Definitions'!$B$3:$C$11,2,FALSE)</f>
        <v>Atmosphere</v>
      </c>
      <c r="E8" s="248" t="str">
        <f>'2a. Database N flows'!D9</f>
        <v>EF</v>
      </c>
      <c r="F8" s="188" t="str">
        <f>VLOOKUP(Flows[[#This Row],[Output]],'5.a Definitions'!$B$3:$C$11,2,FALSE)</f>
        <v>Energy and fuels</v>
      </c>
      <c r="G8" s="487" t="str">
        <f>'2a. Database N flows'!M9</f>
        <v>N2O</v>
      </c>
      <c r="H8" s="248" t="str">
        <f>'2a. Database N flows'!U9</f>
        <v>N wasted</v>
      </c>
    </row>
    <row r="9" spans="1:8" x14ac:dyDescent="0.2">
      <c r="A9" s="248" t="s">
        <v>956</v>
      </c>
      <c r="B9" s="248" t="str">
        <f>'2a. Database N flows'!J10</f>
        <v>Emissions</v>
      </c>
      <c r="C9" s="250" t="str">
        <f>'2a. Database N flows'!G10</f>
        <v>AT</v>
      </c>
      <c r="D9" s="188" t="str">
        <f>VLOOKUP(Flows[[#This Row],[Input]],'5.a Definitions'!$B$3:$C$11,2,FALSE)</f>
        <v>Atmosphere</v>
      </c>
      <c r="E9" s="248" t="str">
        <f>'2a. Database N flows'!D10</f>
        <v>EF</v>
      </c>
      <c r="F9" s="188" t="str">
        <f>VLOOKUP(Flows[[#This Row],[Output]],'5.a Definitions'!$B$3:$C$11,2,FALSE)</f>
        <v>Energy and fuels</v>
      </c>
      <c r="G9" s="487" t="str">
        <f>'2a. Database N flows'!M10</f>
        <v>N2</v>
      </c>
      <c r="H9" s="248" t="str">
        <f>'2a. Database N flows'!U10</f>
        <v>N wasted</v>
      </c>
    </row>
    <row r="10" spans="1:8" x14ac:dyDescent="0.2">
      <c r="A10" s="248" t="s">
        <v>333</v>
      </c>
      <c r="B10" s="248" t="str">
        <f>'2a. Database N flows'!J11</f>
        <v>Fuel export</v>
      </c>
      <c r="C10" s="250" t="str">
        <f>'2a. Database N flows'!G11</f>
        <v>RW</v>
      </c>
      <c r="D10" s="188" t="str">
        <f>VLOOKUP(Flows[[#This Row],[Input]],'5.a Definitions'!$B$3:$C$11,2,FALSE)</f>
        <v>Rest of the world</v>
      </c>
      <c r="E10" s="248" t="str">
        <f>'2a. Database N flows'!D11</f>
        <v>EF</v>
      </c>
      <c r="F10" s="188" t="str">
        <f>VLOOKUP(Flows[[#This Row],[Output]],'5.a Definitions'!$B$3:$C$11,2,FALSE)</f>
        <v>Energy and fuels</v>
      </c>
      <c r="G10" s="487" t="str">
        <f>'2a. Database N flows'!M11</f>
        <v>Nmix</v>
      </c>
      <c r="H10" s="248" t="str">
        <f>'2a. Database N flows'!U11</f>
        <v>useful output</v>
      </c>
    </row>
    <row r="11" spans="1:8" x14ac:dyDescent="0.2">
      <c r="A11" s="248" t="s">
        <v>344</v>
      </c>
      <c r="B11" s="248" t="str">
        <f>'2a. Database N flows'!J12</f>
        <v>Emissions</v>
      </c>
      <c r="C11" s="250" t="str">
        <f>'2a. Database N flows'!G12</f>
        <v>AT</v>
      </c>
      <c r="D11" s="188" t="str">
        <f>VLOOKUP(Flows[[#This Row],[Input]],'5.a Definitions'!$B$3:$C$11,2,FALSE)</f>
        <v>Atmosphere</v>
      </c>
      <c r="E11" s="248" t="str">
        <f>'2a. Database N flows'!D12</f>
        <v>EF</v>
      </c>
      <c r="F11" s="188" t="str">
        <f>VLOOKUP(Flows[[#This Row],[Output]],'5.a Definitions'!$B$3:$C$11,2,FALSE)</f>
        <v>Energy and fuels</v>
      </c>
      <c r="G11" s="487" t="str">
        <f>'2a. Database N flows'!M12</f>
        <v>NH3</v>
      </c>
      <c r="H11" s="248" t="str">
        <f>'2a. Database N flows'!U12</f>
        <v>N wasted</v>
      </c>
    </row>
    <row r="12" spans="1:8" x14ac:dyDescent="0.2">
      <c r="A12" s="248" t="s">
        <v>346</v>
      </c>
      <c r="B12" s="248" t="str">
        <f>'2a. Database N flows'!J13</f>
        <v>Emissions</v>
      </c>
      <c r="C12" s="250" t="str">
        <f>'2a. Database N flows'!G13</f>
        <v>AT</v>
      </c>
      <c r="D12" s="188" t="str">
        <f>VLOOKUP(Flows[[#This Row],[Input]],'5.a Definitions'!$B$3:$C$11,2,FALSE)</f>
        <v>Atmosphere</v>
      </c>
      <c r="E12" s="248" t="str">
        <f>'2a. Database N flows'!D13</f>
        <v>EF</v>
      </c>
      <c r="F12" s="188" t="str">
        <f>VLOOKUP(Flows[[#This Row],[Output]],'5.a Definitions'!$B$3:$C$11,2,FALSE)</f>
        <v>Energy and fuels</v>
      </c>
      <c r="G12" s="487" t="str">
        <f>'2a. Database N flows'!M13</f>
        <v>NOx</v>
      </c>
      <c r="H12" s="248" t="str">
        <f>'2a. Database N flows'!U13</f>
        <v>N wasted</v>
      </c>
    </row>
    <row r="13" spans="1:8" x14ac:dyDescent="0.2">
      <c r="A13" s="248" t="s">
        <v>352</v>
      </c>
      <c r="B13" s="248" t="str">
        <f>'2a. Database N flows'!J14</f>
        <v>Emissions</v>
      </c>
      <c r="C13" s="250" t="str">
        <f>'2a. Database N flows'!G14</f>
        <v>AT</v>
      </c>
      <c r="D13" s="188" t="str">
        <f>VLOOKUP(Flows[[#This Row],[Input]],'5.a Definitions'!$B$3:$C$11,2,FALSE)</f>
        <v>Atmosphere</v>
      </c>
      <c r="E13" s="248" t="str">
        <f>'2a. Database N flows'!D14</f>
        <v>EF</v>
      </c>
      <c r="F13" s="188" t="str">
        <f>VLOOKUP(Flows[[#This Row],[Output]],'5.a Definitions'!$B$3:$C$11,2,FALSE)</f>
        <v>Energy and fuels</v>
      </c>
      <c r="G13" s="487" t="str">
        <f>'2a. Database N flows'!M14</f>
        <v>N2O</v>
      </c>
      <c r="H13" s="248" t="str">
        <f>'2a. Database N flows'!U14</f>
        <v>N wasted</v>
      </c>
    </row>
    <row r="14" spans="1:8" x14ac:dyDescent="0.2">
      <c r="A14" s="248" t="s">
        <v>957</v>
      </c>
      <c r="B14" s="248" t="str">
        <f>'2a. Database N flows'!J15</f>
        <v>Emissions</v>
      </c>
      <c r="C14" s="250" t="str">
        <f>'2a. Database N flows'!G15</f>
        <v>AT</v>
      </c>
      <c r="D14" s="188" t="str">
        <f>VLOOKUP(Flows[[#This Row],[Input]],'5.a Definitions'!$B$3:$C$11,2,FALSE)</f>
        <v>Atmosphere</v>
      </c>
      <c r="E14" s="248" t="str">
        <f>'2a. Database N flows'!D15</f>
        <v>EF</v>
      </c>
      <c r="F14" s="188" t="str">
        <f>VLOOKUP(Flows[[#This Row],[Output]],'5.a Definitions'!$B$3:$C$11,2,FALSE)</f>
        <v>Energy and fuels</v>
      </c>
      <c r="G14" s="487" t="str">
        <f>'2a. Database N flows'!M15</f>
        <v>N2</v>
      </c>
      <c r="H14" s="248" t="str">
        <f>'2a. Database N flows'!U15</f>
        <v>N wasted</v>
      </c>
    </row>
    <row r="15" spans="1:8" x14ac:dyDescent="0.2">
      <c r="A15" s="248" t="s">
        <v>356</v>
      </c>
      <c r="B15" s="248" t="str">
        <f>'2a. Database N flows'!J16</f>
        <v>Emissions</v>
      </c>
      <c r="C15" s="250" t="str">
        <f>'2a. Database N flows'!G16</f>
        <v>AT</v>
      </c>
      <c r="D15" s="188" t="str">
        <f>VLOOKUP(Flows[[#This Row],[Input]],'5.a Definitions'!$B$3:$C$11,2,FALSE)</f>
        <v>Atmosphere</v>
      </c>
      <c r="E15" s="248" t="str">
        <f>'2a. Database N flows'!D16</f>
        <v>EF</v>
      </c>
      <c r="F15" s="188" t="str">
        <f>VLOOKUP(Flows[[#This Row],[Output]],'5.a Definitions'!$B$3:$C$11,2,FALSE)</f>
        <v>Energy and fuels</v>
      </c>
      <c r="G15" s="487" t="str">
        <f>'2a. Database N flows'!M16</f>
        <v>NH3</v>
      </c>
      <c r="H15" s="248" t="str">
        <f>'2a. Database N flows'!U16</f>
        <v>N wasted</v>
      </c>
    </row>
    <row r="16" spans="1:8" x14ac:dyDescent="0.2">
      <c r="A16" s="248" t="s">
        <v>359</v>
      </c>
      <c r="B16" s="248" t="str">
        <f>'2a. Database N flows'!J17</f>
        <v>Emissions</v>
      </c>
      <c r="C16" s="250" t="str">
        <f>'2a. Database N flows'!G17</f>
        <v>AT</v>
      </c>
      <c r="D16" s="188" t="str">
        <f>VLOOKUP(Flows[[#This Row],[Input]],'5.a Definitions'!$B$3:$C$11,2,FALSE)</f>
        <v>Atmosphere</v>
      </c>
      <c r="E16" s="248" t="str">
        <f>'2a. Database N flows'!D17</f>
        <v>EF</v>
      </c>
      <c r="F16" s="188" t="str">
        <f>VLOOKUP(Flows[[#This Row],[Output]],'5.a Definitions'!$B$3:$C$11,2,FALSE)</f>
        <v>Energy and fuels</v>
      </c>
      <c r="G16" s="487" t="str">
        <f>'2a. Database N flows'!M17</f>
        <v>NOx</v>
      </c>
      <c r="H16" s="248" t="str">
        <f>'2a. Database N flows'!U17</f>
        <v>N wasted</v>
      </c>
    </row>
    <row r="17" spans="1:8" x14ac:dyDescent="0.2">
      <c r="A17" s="248" t="s">
        <v>361</v>
      </c>
      <c r="B17" s="248" t="str">
        <f>'2a. Database N flows'!J18</f>
        <v>Emissions</v>
      </c>
      <c r="C17" s="250" t="str">
        <f>'2a. Database N flows'!G18</f>
        <v>AT</v>
      </c>
      <c r="D17" s="188" t="str">
        <f>VLOOKUP(Flows[[#This Row],[Input]],'5.a Definitions'!$B$3:$C$11,2,FALSE)</f>
        <v>Atmosphere</v>
      </c>
      <c r="E17" s="248" t="str">
        <f>'2a. Database N flows'!D18</f>
        <v>EF</v>
      </c>
      <c r="F17" s="188" t="str">
        <f>VLOOKUP(Flows[[#This Row],[Output]],'5.a Definitions'!$B$3:$C$11,2,FALSE)</f>
        <v>Energy and fuels</v>
      </c>
      <c r="G17" s="487" t="str">
        <f>'2a. Database N flows'!M18</f>
        <v>N2O</v>
      </c>
      <c r="H17" s="248" t="str">
        <f>'2a. Database N flows'!U18</f>
        <v>N wasted</v>
      </c>
    </row>
    <row r="18" spans="1:8" x14ac:dyDescent="0.2">
      <c r="A18" s="248" t="s">
        <v>958</v>
      </c>
      <c r="B18" s="248" t="str">
        <f>'2a. Database N flows'!J19</f>
        <v>Emissions</v>
      </c>
      <c r="C18" s="250" t="str">
        <f>'2a. Database N flows'!G19</f>
        <v>AT</v>
      </c>
      <c r="D18" s="188" t="str">
        <f>VLOOKUP(Flows[[#This Row],[Input]],'5.a Definitions'!$B$3:$C$11,2,FALSE)</f>
        <v>Atmosphere</v>
      </c>
      <c r="E18" s="248" t="str">
        <f>'2a. Database N flows'!D19</f>
        <v>EF</v>
      </c>
      <c r="F18" s="188" t="str">
        <f>VLOOKUP(Flows[[#This Row],[Output]],'5.a Definitions'!$B$3:$C$11,2,FALSE)</f>
        <v>Energy and fuels</v>
      </c>
      <c r="G18" s="487" t="str">
        <f>'2a. Database N flows'!M19</f>
        <v>N2</v>
      </c>
      <c r="H18" s="248" t="str">
        <f>'2a. Database N flows'!U19</f>
        <v>N wasted</v>
      </c>
    </row>
    <row r="19" spans="1:8" x14ac:dyDescent="0.2">
      <c r="A19" s="248" t="s">
        <v>338</v>
      </c>
      <c r="B19" s="248" t="str">
        <f>'2a. Database N flows'!J20</f>
        <v>Export of transport fuels</v>
      </c>
      <c r="C19" s="250" t="str">
        <f>'2a. Database N flows'!G20</f>
        <v>RW</v>
      </c>
      <c r="D19" s="188" t="str">
        <f>VLOOKUP(Flows[[#This Row],[Input]],'5.a Definitions'!$B$3:$C$11,2,FALSE)</f>
        <v>Rest of the world</v>
      </c>
      <c r="E19" s="248" t="str">
        <f>'2a. Database N flows'!D20</f>
        <v>EF</v>
      </c>
      <c r="F19" s="188" t="str">
        <f>VLOOKUP(Flows[[#This Row],[Output]],'5.a Definitions'!$B$3:$C$11,2,FALSE)</f>
        <v>Energy and fuels</v>
      </c>
      <c r="G19" s="487" t="str">
        <f>'2a. Database N flows'!M20</f>
        <v>Nmix</v>
      </c>
      <c r="H19" s="248" t="str">
        <f>'2a. Database N flows'!U20</f>
        <v>useful output</v>
      </c>
    </row>
    <row r="20" spans="1:8" x14ac:dyDescent="0.2">
      <c r="A20" s="248" t="s">
        <v>362</v>
      </c>
      <c r="B20" s="248" t="str">
        <f>'2a. Database N flows'!J21</f>
        <v>Emissions</v>
      </c>
      <c r="C20" s="250" t="str">
        <f>'2a. Database N flows'!G21</f>
        <v>AT</v>
      </c>
      <c r="D20" s="188" t="str">
        <f>VLOOKUP(Flows[[#This Row],[Input]],'5.a Definitions'!$B$3:$C$11,2,FALSE)</f>
        <v>Atmosphere</v>
      </c>
      <c r="E20" s="248" t="str">
        <f>'2a. Database N flows'!D21</f>
        <v>EF</v>
      </c>
      <c r="F20" s="188" t="str">
        <f>VLOOKUP(Flows[[#This Row],[Output]],'5.a Definitions'!$B$3:$C$11,2,FALSE)</f>
        <v>Energy and fuels</v>
      </c>
      <c r="G20" s="487" t="str">
        <f>'2a. Database N flows'!M21</f>
        <v>NH3</v>
      </c>
      <c r="H20" s="248" t="str">
        <f>'2a. Database N flows'!U21</f>
        <v>N wasted</v>
      </c>
    </row>
    <row r="21" spans="1:8" x14ac:dyDescent="0.2">
      <c r="A21" s="248" t="s">
        <v>364</v>
      </c>
      <c r="B21" s="248" t="str">
        <f>'2a. Database N flows'!J22</f>
        <v>Emissions</v>
      </c>
      <c r="C21" s="250" t="str">
        <f>'2a. Database N flows'!G22</f>
        <v>AT</v>
      </c>
      <c r="D21" s="188" t="str">
        <f>VLOOKUP(Flows[[#This Row],[Input]],'5.a Definitions'!$B$3:$C$11,2,FALSE)</f>
        <v>Atmosphere</v>
      </c>
      <c r="E21" s="248" t="str">
        <f>'2a. Database N flows'!D22</f>
        <v>EF</v>
      </c>
      <c r="F21" s="188" t="str">
        <f>VLOOKUP(Flows[[#This Row],[Output]],'5.a Definitions'!$B$3:$C$11,2,FALSE)</f>
        <v>Energy and fuels</v>
      </c>
      <c r="G21" s="487" t="str">
        <f>'2a. Database N flows'!M22</f>
        <v>NOx</v>
      </c>
      <c r="H21" s="248" t="str">
        <f>'2a. Database N flows'!U22</f>
        <v>N wasted</v>
      </c>
    </row>
    <row r="22" spans="1:8" x14ac:dyDescent="0.2">
      <c r="A22" s="248" t="s">
        <v>369</v>
      </c>
      <c r="B22" s="248" t="str">
        <f>'2a. Database N flows'!J23</f>
        <v>Emissions</v>
      </c>
      <c r="C22" s="250" t="str">
        <f>'2a. Database N flows'!G23</f>
        <v>AT</v>
      </c>
      <c r="D22" s="188" t="str">
        <f>VLOOKUP(Flows[[#This Row],[Input]],'5.a Definitions'!$B$3:$C$11,2,FALSE)</f>
        <v>Atmosphere</v>
      </c>
      <c r="E22" s="248" t="str">
        <f>'2a. Database N flows'!D23</f>
        <v>EF</v>
      </c>
      <c r="F22" s="188" t="str">
        <f>VLOOKUP(Flows[[#This Row],[Output]],'5.a Definitions'!$B$3:$C$11,2,FALSE)</f>
        <v>Energy and fuels</v>
      </c>
      <c r="G22" s="487" t="str">
        <f>'2a. Database N flows'!M23</f>
        <v>N2O</v>
      </c>
      <c r="H22" s="248" t="str">
        <f>'2a. Database N flows'!U23</f>
        <v>N wasted</v>
      </c>
    </row>
    <row r="23" spans="1:8" x14ac:dyDescent="0.2">
      <c r="A23" s="248" t="s">
        <v>959</v>
      </c>
      <c r="B23" s="248" t="str">
        <f>'2a. Database N flows'!J24</f>
        <v>Emissions</v>
      </c>
      <c r="C23" s="250" t="str">
        <f>'2a. Database N flows'!G24</f>
        <v>AT</v>
      </c>
      <c r="D23" s="188" t="str">
        <f>VLOOKUP(Flows[[#This Row],[Input]],'5.a Definitions'!$B$3:$C$11,2,FALSE)</f>
        <v>Atmosphere</v>
      </c>
      <c r="E23" s="248" t="str">
        <f>'2a. Database N flows'!D24</f>
        <v>EF</v>
      </c>
      <c r="F23" s="188" t="str">
        <f>VLOOKUP(Flows[[#This Row],[Output]],'5.a Definitions'!$B$3:$C$11,2,FALSE)</f>
        <v>Energy and fuels</v>
      </c>
      <c r="G23" s="487" t="str">
        <f>'2a. Database N flows'!M24</f>
        <v>N2</v>
      </c>
      <c r="H23" s="248" t="str">
        <f>'2a. Database N flows'!U24</f>
        <v>N wasted</v>
      </c>
    </row>
    <row r="24" spans="1:8" x14ac:dyDescent="0.2">
      <c r="A24" s="248" t="s">
        <v>247</v>
      </c>
      <c r="B24" s="248" t="str">
        <f>'2a. Database N flows'!J25</f>
        <v xml:space="preserve">Seeds and planting material </v>
      </c>
      <c r="C24" s="250" t="str">
        <f>'2a. Database N flows'!G25</f>
        <v>AG</v>
      </c>
      <c r="D24" s="188" t="str">
        <f>VLOOKUP(Flows[[#This Row],[Input]],'5.a Definitions'!$B$3:$C$11,2,FALSE)</f>
        <v>Agriculture</v>
      </c>
      <c r="E24" s="248" t="str">
        <f>'2a. Database N flows'!D25</f>
        <v>MP</v>
      </c>
      <c r="F24" s="188" t="str">
        <f>VLOOKUP(Flows[[#This Row],[Output]],'5.a Definitions'!$B$3:$C$11,2,FALSE)</f>
        <v>Materials and products in industry</v>
      </c>
      <c r="G24" s="487" t="str">
        <f>'2a. Database N flows'!M25</f>
        <v>Nmix</v>
      </c>
      <c r="H24" s="248" t="str">
        <f>'2a. Database N flows'!U25</f>
        <v>useful output</v>
      </c>
    </row>
    <row r="25" spans="1:8" x14ac:dyDescent="0.2">
      <c r="A25" s="248" t="s">
        <v>259</v>
      </c>
      <c r="B25" s="248" t="str">
        <f>'2a. Database N flows'!J26</f>
        <v>Farm animal feed</v>
      </c>
      <c r="C25" s="250" t="str">
        <f>'2a. Database N flows'!G26</f>
        <v>AG</v>
      </c>
      <c r="D25" s="188" t="str">
        <f>VLOOKUP(Flows[[#This Row],[Input]],'5.a Definitions'!$B$3:$C$11,2,FALSE)</f>
        <v>Agriculture</v>
      </c>
      <c r="E25" s="248" t="str">
        <f>'2a. Database N flows'!D26</f>
        <v>MP</v>
      </c>
      <c r="F25" s="188" t="str">
        <f>VLOOKUP(Flows[[#This Row],[Output]],'5.a Definitions'!$B$3:$C$11,2,FALSE)</f>
        <v>Materials and products in industry</v>
      </c>
      <c r="G25" s="487" t="str">
        <f>'2a. Database N flows'!M26</f>
        <v>Nmix</v>
      </c>
      <c r="H25" s="248" t="str">
        <f>'2a. Database N flows'!U26</f>
        <v>useful output</v>
      </c>
    </row>
    <row r="26" spans="1:8" x14ac:dyDescent="0.2">
      <c r="A26" s="248" t="s">
        <v>915</v>
      </c>
      <c r="B26" s="248" t="str">
        <f>'2a. Database N flows'!J27</f>
        <v>Organic waste as biofuels substrate</v>
      </c>
      <c r="C26" s="250" t="str">
        <f>'2a. Database N flows'!G27</f>
        <v>PR</v>
      </c>
      <c r="D26" s="188" t="str">
        <f>VLOOKUP(Flows[[#This Row],[Input]],'5.a Definitions'!$B$3:$C$11,2,FALSE)</f>
        <v>Processing of residues</v>
      </c>
      <c r="E26" s="248" t="str">
        <f>'2a. Database N flows'!D27</f>
        <v>MP</v>
      </c>
      <c r="F26" s="188" t="str">
        <f>VLOOKUP(Flows[[#This Row],[Output]],'5.a Definitions'!$B$3:$C$11,2,FALSE)</f>
        <v>Materials and products in industry</v>
      </c>
      <c r="G26" s="487" t="str">
        <f>'2a. Database N flows'!M27</f>
        <v>Nmix</v>
      </c>
      <c r="H26" s="248" t="str">
        <f>'2a. Database N flows'!U27</f>
        <v>recycling</v>
      </c>
    </row>
    <row r="27" spans="1:8" x14ac:dyDescent="0.2">
      <c r="A27" s="248" t="s">
        <v>916</v>
      </c>
      <c r="B27" s="248" t="str">
        <f>'2a. Database N flows'!J28</f>
        <v>Organic waste for composting</v>
      </c>
      <c r="C27" s="250" t="str">
        <f>'2a. Database N flows'!G28</f>
        <v>PR</v>
      </c>
      <c r="D27" s="188" t="str">
        <f>VLOOKUP(Flows[[#This Row],[Input]],'5.a Definitions'!$B$3:$C$11,2,FALSE)</f>
        <v>Processing of residues</v>
      </c>
      <c r="E27" s="248" t="str">
        <f>'2a. Database N flows'!D28</f>
        <v>MP</v>
      </c>
      <c r="F27" s="188" t="str">
        <f>VLOOKUP(Flows[[#This Row],[Output]],'5.a Definitions'!$B$3:$C$11,2,FALSE)</f>
        <v>Materials and products in industry</v>
      </c>
      <c r="G27" s="487" t="str">
        <f>'2a. Database N flows'!M28</f>
        <v>Nmix</v>
      </c>
      <c r="H27" s="248" t="str">
        <f>'2a. Database N flows'!U28</f>
        <v>recycling</v>
      </c>
    </row>
    <row r="28" spans="1:8" x14ac:dyDescent="0.2">
      <c r="A28" s="248" t="s">
        <v>917</v>
      </c>
      <c r="B28" s="248" t="str">
        <f>'2a. Database N flows'!J29</f>
        <v>Food industry waste</v>
      </c>
      <c r="C28" s="250" t="str">
        <f>'2a. Database N flows'!G29</f>
        <v>PR</v>
      </c>
      <c r="D28" s="188" t="str">
        <f>VLOOKUP(Flows[[#This Row],[Input]],'5.a Definitions'!$B$3:$C$11,2,FALSE)</f>
        <v>Processing of residues</v>
      </c>
      <c r="E28" s="248" t="str">
        <f>'2a. Database N flows'!D29</f>
        <v>MP</v>
      </c>
      <c r="F28" s="188" t="str">
        <f>VLOOKUP(Flows[[#This Row],[Output]],'5.a Definitions'!$B$3:$C$11,2,FALSE)</f>
        <v>Materials and products in industry</v>
      </c>
      <c r="G28" s="487" t="str">
        <f>'2a. Database N flows'!M29</f>
        <v>Nmix</v>
      </c>
      <c r="H28" s="248" t="str">
        <f>'2a. Database N flows'!U29</f>
        <v>N wasted</v>
      </c>
    </row>
    <row r="29" spans="1:8" x14ac:dyDescent="0.2">
      <c r="A29" s="248" t="s">
        <v>918</v>
      </c>
      <c r="B29" s="248" t="str">
        <f>'2a. Database N flows'!J30</f>
        <v>Food industry wastewater</v>
      </c>
      <c r="C29" s="250" t="str">
        <f>'2a. Database N flows'!G30</f>
        <v>PR</v>
      </c>
      <c r="D29" s="188" t="str">
        <f>VLOOKUP(Flows[[#This Row],[Input]],'5.a Definitions'!$B$3:$C$11,2,FALSE)</f>
        <v>Processing of residues</v>
      </c>
      <c r="E29" s="248" t="str">
        <f>'2a. Database N flows'!D30</f>
        <v>MP</v>
      </c>
      <c r="F29" s="188" t="str">
        <f>VLOOKUP(Flows[[#This Row],[Output]],'5.a Definitions'!$B$3:$C$11,2,FALSE)</f>
        <v>Materials and products in industry</v>
      </c>
      <c r="G29" s="487" t="str">
        <f>'2a. Database N flows'!M30</f>
        <v>Nmix</v>
      </c>
      <c r="H29" s="248" t="str">
        <f>'2a. Database N flows'!U30</f>
        <v>N wasted</v>
      </c>
    </row>
    <row r="30" spans="1:8" x14ac:dyDescent="0.2">
      <c r="A30" s="248" t="s">
        <v>330</v>
      </c>
      <c r="B30" s="248" t="str">
        <f>'2a. Database N flows'!J31</f>
        <v>Food products</v>
      </c>
      <c r="C30" s="250" t="str">
        <f>'2a. Database N flows'!G31</f>
        <v>HS</v>
      </c>
      <c r="D30" s="188" t="str">
        <f>VLOOKUP(Flows[[#This Row],[Input]],'5.a Definitions'!$B$3:$C$11,2,FALSE)</f>
        <v>Humans and settlements</v>
      </c>
      <c r="E30" s="248" t="str">
        <f>'2a. Database N flows'!D31</f>
        <v>MP</v>
      </c>
      <c r="F30" s="188" t="str">
        <f>VLOOKUP(Flows[[#This Row],[Output]],'5.a Definitions'!$B$3:$C$11,2,FALSE)</f>
        <v>Materials and products in industry</v>
      </c>
      <c r="G30" s="487" t="str">
        <f>'2a. Database N flows'!M31</f>
        <v>Nmix</v>
      </c>
      <c r="H30" s="248" t="str">
        <f>'2a. Database N flows'!U31</f>
        <v>useful output</v>
      </c>
    </row>
    <row r="31" spans="1:8" x14ac:dyDescent="0.2">
      <c r="A31" s="248" t="s">
        <v>332</v>
      </c>
      <c r="B31" s="248" t="str">
        <f>'2a. Database N flows'!J32</f>
        <v>Untreated wastewater</v>
      </c>
      <c r="C31" s="250" t="str">
        <f>'2a. Database N flows'!G32</f>
        <v>HY</v>
      </c>
      <c r="D31" s="188" t="str">
        <f>VLOOKUP(Flows[[#This Row],[Input]],'5.a Definitions'!$B$3:$C$11,2,FALSE)</f>
        <v>Hydrosphere</v>
      </c>
      <c r="E31" s="248" t="str">
        <f>'2a. Database N flows'!D32</f>
        <v>MP</v>
      </c>
      <c r="F31" s="188" t="str">
        <f>VLOOKUP(Flows[[#This Row],[Output]],'5.a Definitions'!$B$3:$C$11,2,FALSE)</f>
        <v>Materials and products in industry</v>
      </c>
      <c r="G31" s="487" t="str">
        <f>'2a. Database N flows'!M32</f>
        <v>Nmix</v>
      </c>
      <c r="H31" s="248" t="str">
        <f>'2a. Database N flows'!U32</f>
        <v>N wasted</v>
      </c>
    </row>
    <row r="32" spans="1:8" x14ac:dyDescent="0.2">
      <c r="A32" s="248" t="s">
        <v>837</v>
      </c>
      <c r="B32" s="248" t="str">
        <f>'2a. Database N flows'!J33</f>
        <v>Feed to freshwater aquaculture</v>
      </c>
      <c r="C32" s="250" t="str">
        <f>'2a. Database N flows'!G33</f>
        <v>HY</v>
      </c>
      <c r="D32" s="188" t="str">
        <f>VLOOKUP(Flows[[#This Row],[Input]],'5.a Definitions'!$B$3:$C$11,2,FALSE)</f>
        <v>Hydrosphere</v>
      </c>
      <c r="E32" s="248" t="str">
        <f>'2a. Database N flows'!D33</f>
        <v>MP</v>
      </c>
      <c r="F32" s="188" t="str">
        <f>VLOOKUP(Flows[[#This Row],[Output]],'5.a Definitions'!$B$3:$C$11,2,FALSE)</f>
        <v>Materials and products in industry</v>
      </c>
      <c r="G32" s="487" t="str">
        <f>'2a. Database N flows'!M33</f>
        <v>Nmix</v>
      </c>
      <c r="H32" s="248" t="str">
        <f>'2a. Database N flows'!U33</f>
        <v>useful output</v>
      </c>
    </row>
    <row r="33" spans="1:8" x14ac:dyDescent="0.2">
      <c r="A33" s="248" t="s">
        <v>838</v>
      </c>
      <c r="B33" s="248" t="str">
        <f>'2a. Database N flows'!J34</f>
        <v>Feed to coastal aquaculture</v>
      </c>
      <c r="C33" s="250" t="str">
        <f>'2a. Database N flows'!G34</f>
        <v>HY</v>
      </c>
      <c r="D33" s="188" t="str">
        <f>VLOOKUP(Flows[[#This Row],[Input]],'5.a Definitions'!$B$3:$C$11,2,FALSE)</f>
        <v>Hydrosphere</v>
      </c>
      <c r="E33" s="248" t="str">
        <f>'2a. Database N flows'!D34</f>
        <v>MP</v>
      </c>
      <c r="F33" s="188" t="str">
        <f>VLOOKUP(Flows[[#This Row],[Output]],'5.a Definitions'!$B$3:$C$11,2,FALSE)</f>
        <v>Materials and products in industry</v>
      </c>
      <c r="G33" s="487" t="str">
        <f>'2a. Database N flows'!M34</f>
        <v>Nmix</v>
      </c>
      <c r="H33" s="248" t="str">
        <f>'2a. Database N flows'!U34</f>
        <v>useful output</v>
      </c>
    </row>
    <row r="34" spans="1:8" x14ac:dyDescent="0.2">
      <c r="A34" s="248" t="s">
        <v>343</v>
      </c>
      <c r="B34" s="248" t="str">
        <f>'2a. Database N flows'!J35</f>
        <v>Food export</v>
      </c>
      <c r="C34" s="250" t="str">
        <f>'2a. Database N flows'!G35</f>
        <v>RW</v>
      </c>
      <c r="D34" s="188" t="str">
        <f>VLOOKUP(Flows[[#This Row],[Input]],'5.a Definitions'!$B$3:$C$11,2,FALSE)</f>
        <v>Rest of the world</v>
      </c>
      <c r="E34" s="248" t="str">
        <f>'2a. Database N flows'!D35</f>
        <v>MP</v>
      </c>
      <c r="F34" s="188" t="str">
        <f>VLOOKUP(Flows[[#This Row],[Output]],'5.a Definitions'!$B$3:$C$11,2,FALSE)</f>
        <v>Materials and products in industry</v>
      </c>
      <c r="G34" s="487" t="str">
        <f>'2a. Database N flows'!M35</f>
        <v>Nmix</v>
      </c>
      <c r="H34" s="248" t="str">
        <f>'2a. Database N flows'!U35</f>
        <v>useful output</v>
      </c>
    </row>
    <row r="35" spans="1:8" x14ac:dyDescent="0.2">
      <c r="A35" s="248" t="s">
        <v>328</v>
      </c>
      <c r="B35" s="248" t="str">
        <f>'2a. Database N flows'!J36</f>
        <v>Industrial waste fuels</v>
      </c>
      <c r="C35" s="250" t="str">
        <f>'2a. Database N flows'!G36</f>
        <v>EF</v>
      </c>
      <c r="D35" s="188" t="str">
        <f>VLOOKUP(Flows[[#This Row],[Input]],'5.a Definitions'!$B$3:$C$11,2,FALSE)</f>
        <v>Energy and fuels</v>
      </c>
      <c r="E35" s="248" t="str">
        <f>'2a. Database N flows'!D36</f>
        <v>MP</v>
      </c>
      <c r="F35" s="188" t="str">
        <f>VLOOKUP(Flows[[#This Row],[Output]],'5.a Definitions'!$B$3:$C$11,2,FALSE)</f>
        <v>Materials and products in industry</v>
      </c>
      <c r="G35" s="487" t="str">
        <f>'2a. Database N flows'!M36</f>
        <v>Nmix</v>
      </c>
      <c r="H35" s="248" t="str">
        <f>'2a. Database N flows'!U36</f>
        <v>recycling</v>
      </c>
    </row>
    <row r="36" spans="1:8" x14ac:dyDescent="0.2">
      <c r="A36" s="248" t="s">
        <v>608</v>
      </c>
      <c r="B36" s="248" t="str">
        <f>'2a. Database N flows'!J37</f>
        <v>Ammonia as fuel</v>
      </c>
      <c r="C36" s="250" t="str">
        <f>'2a. Database N flows'!G37</f>
        <v>EF</v>
      </c>
      <c r="D36" s="188" t="str">
        <f>VLOOKUP(Flows[[#This Row],[Input]],'5.a Definitions'!$B$3:$C$11,2,FALSE)</f>
        <v>Energy and fuels</v>
      </c>
      <c r="E36" s="248" t="str">
        <f>'2a. Database N flows'!D37</f>
        <v>MP</v>
      </c>
      <c r="F36" s="188" t="str">
        <f>VLOOKUP(Flows[[#This Row],[Output]],'5.a Definitions'!$B$3:$C$11,2,FALSE)</f>
        <v>Materials and products in industry</v>
      </c>
      <c r="G36" s="487" t="str">
        <f>'2a. Database N flows'!M37</f>
        <v>NH3</v>
      </c>
      <c r="H36" s="248" t="str">
        <f>'2a. Database N flows'!U37</f>
        <v>useful output</v>
      </c>
    </row>
    <row r="37" spans="1:8" x14ac:dyDescent="0.2">
      <c r="A37" s="248" t="s">
        <v>245</v>
      </c>
      <c r="B37" s="248" t="str">
        <f>'2a. Database N flows'!J38</f>
        <v>Mineral fertilizer</v>
      </c>
      <c r="C37" s="250" t="str">
        <f>'2a. Database N flows'!G38</f>
        <v>AG</v>
      </c>
      <c r="D37" s="188" t="str">
        <f>VLOOKUP(Flows[[#This Row],[Input]],'5.a Definitions'!$B$3:$C$11,2,FALSE)</f>
        <v>Agriculture</v>
      </c>
      <c r="E37" s="248" t="str">
        <f>'2a. Database N flows'!D38</f>
        <v>MP</v>
      </c>
      <c r="F37" s="188" t="str">
        <f>VLOOKUP(Flows[[#This Row],[Output]],'5.a Definitions'!$B$3:$C$11,2,FALSE)</f>
        <v>Materials and products in industry</v>
      </c>
      <c r="G37" s="487" t="str">
        <f>'2a. Database N flows'!M38</f>
        <v>Nmix</v>
      </c>
      <c r="H37" s="248" t="str">
        <f>'2a. Database N flows'!U38</f>
        <v>useful output</v>
      </c>
    </row>
    <row r="38" spans="1:8" x14ac:dyDescent="0.2">
      <c r="A38" s="248" t="s">
        <v>919</v>
      </c>
      <c r="B38" s="248" t="str">
        <f>'2a. Database N flows'!J39</f>
        <v>Other industry waste</v>
      </c>
      <c r="C38" s="250" t="str">
        <f>'2a. Database N flows'!G39</f>
        <v>PR</v>
      </c>
      <c r="D38" s="188" t="str">
        <f>VLOOKUP(Flows[[#This Row],[Input]],'5.a Definitions'!$B$3:$C$11,2,FALSE)</f>
        <v>Processing of residues</v>
      </c>
      <c r="E38" s="248" t="str">
        <f>'2a. Database N flows'!D39</f>
        <v>MP</v>
      </c>
      <c r="F38" s="188" t="str">
        <f>VLOOKUP(Flows[[#This Row],[Output]],'5.a Definitions'!$B$3:$C$11,2,FALSE)</f>
        <v>Materials and products in industry</v>
      </c>
      <c r="G38" s="487" t="str">
        <f>'2a. Database N flows'!M39</f>
        <v>Nmix</v>
      </c>
      <c r="H38" s="248" t="str">
        <f>'2a. Database N flows'!U39</f>
        <v>N wasted</v>
      </c>
    </row>
    <row r="39" spans="1:8" x14ac:dyDescent="0.2">
      <c r="A39" s="248" t="s">
        <v>920</v>
      </c>
      <c r="B39" s="248" t="str">
        <f>'2a. Database N flows'!J40</f>
        <v>Other industry wastewater</v>
      </c>
      <c r="C39" s="250" t="str">
        <f>'2a. Database N flows'!G40</f>
        <v>PR</v>
      </c>
      <c r="D39" s="188" t="str">
        <f>VLOOKUP(Flows[[#This Row],[Input]],'5.a Definitions'!$B$3:$C$11,2,FALSE)</f>
        <v>Processing of residues</v>
      </c>
      <c r="E39" s="248" t="str">
        <f>'2a. Database N flows'!D40</f>
        <v>MP</v>
      </c>
      <c r="F39" s="188" t="str">
        <f>VLOOKUP(Flows[[#This Row],[Output]],'5.a Definitions'!$B$3:$C$11,2,FALSE)</f>
        <v>Materials and products in industry</v>
      </c>
      <c r="G39" s="487" t="str">
        <f>'2a. Database N flows'!M40</f>
        <v>Nmix</v>
      </c>
      <c r="H39" s="248" t="str">
        <f>'2a. Database N flows'!U40</f>
        <v>N wasted</v>
      </c>
    </row>
    <row r="40" spans="1:8" x14ac:dyDescent="0.2">
      <c r="A40" s="248" t="s">
        <v>340</v>
      </c>
      <c r="B40" s="248" t="str">
        <f>'2a. Database N flows'!J41</f>
        <v>Mineral fertilizer</v>
      </c>
      <c r="C40" s="250" t="str">
        <f>'2a. Database N flows'!G41</f>
        <v>HS</v>
      </c>
      <c r="D40" s="188" t="str">
        <f>VLOOKUP(Flows[[#This Row],[Input]],'5.a Definitions'!$B$3:$C$11,2,FALSE)</f>
        <v>Humans and settlements</v>
      </c>
      <c r="E40" s="248" t="str">
        <f>'2a. Database N flows'!D41</f>
        <v>MP</v>
      </c>
      <c r="F40" s="188" t="str">
        <f>VLOOKUP(Flows[[#This Row],[Output]],'5.a Definitions'!$B$3:$C$11,2,FALSE)</f>
        <v>Materials and products in industry</v>
      </c>
      <c r="G40" s="487" t="str">
        <f>'2a. Database N flows'!M41</f>
        <v>Nmix</v>
      </c>
      <c r="H40" s="248" t="str">
        <f>'2a. Database N flows'!U41</f>
        <v>useful output</v>
      </c>
    </row>
    <row r="41" spans="1:8" x14ac:dyDescent="0.2">
      <c r="A41" s="248" t="s">
        <v>335</v>
      </c>
      <c r="B41" s="248" t="str">
        <f>'2a. Database N flows'!J42</f>
        <v>Consumer goods</v>
      </c>
      <c r="C41" s="250" t="str">
        <f>'2a. Database N flows'!G42</f>
        <v>HS</v>
      </c>
      <c r="D41" s="188" t="str">
        <f>VLOOKUP(Flows[[#This Row],[Input]],'5.a Definitions'!$B$3:$C$11,2,FALSE)</f>
        <v>Humans and settlements</v>
      </c>
      <c r="E41" s="248" t="str">
        <f>'2a. Database N flows'!D42</f>
        <v>MP</v>
      </c>
      <c r="F41" s="188" t="str">
        <f>VLOOKUP(Flows[[#This Row],[Output]],'5.a Definitions'!$B$3:$C$11,2,FALSE)</f>
        <v>Materials and products in industry</v>
      </c>
      <c r="G41" s="487" t="str">
        <f>'2a. Database N flows'!M42</f>
        <v>Nmix</v>
      </c>
      <c r="H41" s="248" t="str">
        <f>'2a. Database N flows'!U42</f>
        <v>useful output</v>
      </c>
    </row>
    <row r="42" spans="1:8" x14ac:dyDescent="0.2">
      <c r="A42" s="248" t="s">
        <v>372</v>
      </c>
      <c r="B42" s="248" t="str">
        <f>'2a. Database N flows'!J43</f>
        <v>Emissions</v>
      </c>
      <c r="C42" s="250" t="str">
        <f>'2a. Database N flows'!G43</f>
        <v>AT</v>
      </c>
      <c r="D42" s="188" t="str">
        <f>VLOOKUP(Flows[[#This Row],[Input]],'5.a Definitions'!$B$3:$C$11,2,FALSE)</f>
        <v>Atmosphere</v>
      </c>
      <c r="E42" s="248" t="str">
        <f>'2a. Database N flows'!D43</f>
        <v>MP</v>
      </c>
      <c r="F42" s="188" t="str">
        <f>VLOOKUP(Flows[[#This Row],[Output]],'5.a Definitions'!$B$3:$C$11,2,FALSE)</f>
        <v>Materials and products in industry</v>
      </c>
      <c r="G42" s="487" t="str">
        <f>'2a. Database N flows'!M43</f>
        <v>NH3</v>
      </c>
      <c r="H42" s="248" t="str">
        <f>'2a. Database N flows'!U43</f>
        <v>N wasted</v>
      </c>
    </row>
    <row r="43" spans="1:8" x14ac:dyDescent="0.2">
      <c r="A43" s="248" t="s">
        <v>374</v>
      </c>
      <c r="B43" s="248" t="str">
        <f>'2a. Database N flows'!J44</f>
        <v>Emissions</v>
      </c>
      <c r="C43" s="250" t="str">
        <f>'2a. Database N flows'!G44</f>
        <v>AT</v>
      </c>
      <c r="D43" s="188" t="str">
        <f>VLOOKUP(Flows[[#This Row],[Input]],'5.a Definitions'!$B$3:$C$11,2,FALSE)</f>
        <v>Atmosphere</v>
      </c>
      <c r="E43" s="248" t="str">
        <f>'2a. Database N flows'!D44</f>
        <v>MP</v>
      </c>
      <c r="F43" s="188" t="str">
        <f>VLOOKUP(Flows[[#This Row],[Output]],'5.a Definitions'!$B$3:$C$11,2,FALSE)</f>
        <v>Materials and products in industry</v>
      </c>
      <c r="G43" s="487" t="str">
        <f>'2a. Database N flows'!M44</f>
        <v>NOx</v>
      </c>
      <c r="H43" s="248" t="str">
        <f>'2a. Database N flows'!U44</f>
        <v>N wasted</v>
      </c>
    </row>
    <row r="44" spans="1:8" x14ac:dyDescent="0.2">
      <c r="A44" s="248" t="s">
        <v>375</v>
      </c>
      <c r="B44" s="248" t="str">
        <f>'2a. Database N flows'!J45</f>
        <v>Emissions</v>
      </c>
      <c r="C44" s="250" t="str">
        <f>'2a. Database N flows'!G45</f>
        <v>AT</v>
      </c>
      <c r="D44" s="188" t="str">
        <f>VLOOKUP(Flows[[#This Row],[Input]],'5.a Definitions'!$B$3:$C$11,2,FALSE)</f>
        <v>Atmosphere</v>
      </c>
      <c r="E44" s="248" t="str">
        <f>'2a. Database N flows'!D45</f>
        <v>MP</v>
      </c>
      <c r="F44" s="188" t="str">
        <f>VLOOKUP(Flows[[#This Row],[Output]],'5.a Definitions'!$B$3:$C$11,2,FALSE)</f>
        <v>Materials and products in industry</v>
      </c>
      <c r="G44" s="487" t="str">
        <f>'2a. Database N flows'!M45</f>
        <v>N2O</v>
      </c>
      <c r="H44" s="248" t="str">
        <f>'2a. Database N flows'!U45</f>
        <v>N wasted</v>
      </c>
    </row>
    <row r="45" spans="1:8" x14ac:dyDescent="0.2">
      <c r="A45" s="248" t="s">
        <v>337</v>
      </c>
      <c r="B45" s="248" t="str">
        <f>'2a. Database N flows'!J46</f>
        <v>Untreated wastewater</v>
      </c>
      <c r="C45" s="250" t="str">
        <f>'2a. Database N flows'!G46</f>
        <v>HY</v>
      </c>
      <c r="D45" s="188" t="str">
        <f>VLOOKUP(Flows[[#This Row],[Input]],'5.a Definitions'!$B$3:$C$11,2,FALSE)</f>
        <v>Hydrosphere</v>
      </c>
      <c r="E45" s="248" t="str">
        <f>'2a. Database N flows'!D46</f>
        <v>MP</v>
      </c>
      <c r="F45" s="188" t="str">
        <f>VLOOKUP(Flows[[#This Row],[Output]],'5.a Definitions'!$B$3:$C$11,2,FALSE)</f>
        <v>Materials and products in industry</v>
      </c>
      <c r="G45" s="487" t="str">
        <f>'2a. Database N flows'!M46</f>
        <v>Nmix</v>
      </c>
      <c r="H45" s="248" t="str">
        <f>'2a. Database N flows'!U46</f>
        <v>N wasted</v>
      </c>
    </row>
    <row r="46" spans="1:8" x14ac:dyDescent="0.2">
      <c r="A46" s="248" t="s">
        <v>839</v>
      </c>
      <c r="B46" s="248" t="str">
        <f>'2a. Database N flows'!J47</f>
        <v>Mineral fertilizer export</v>
      </c>
      <c r="C46" s="250" t="str">
        <f>'2a. Database N flows'!G47</f>
        <v>RW</v>
      </c>
      <c r="D46" s="188" t="str">
        <f>VLOOKUP(Flows[[#This Row],[Input]],'5.a Definitions'!$B$3:$C$11,2,FALSE)</f>
        <v>Rest of the world</v>
      </c>
      <c r="E46" s="248" t="str">
        <f>'2a. Database N flows'!D47</f>
        <v>MP</v>
      </c>
      <c r="F46" s="188" t="str">
        <f>VLOOKUP(Flows[[#This Row],[Output]],'5.a Definitions'!$B$3:$C$11,2,FALSE)</f>
        <v>Materials and products in industry</v>
      </c>
      <c r="G46" s="487" t="str">
        <f>'2a. Database N flows'!M47</f>
        <v>Nmix</v>
      </c>
      <c r="H46" s="248" t="str">
        <f>'2a. Database N flows'!U47</f>
        <v>useful output</v>
      </c>
    </row>
    <row r="47" spans="1:8" x14ac:dyDescent="0.2">
      <c r="A47" s="248" t="s">
        <v>348</v>
      </c>
      <c r="B47" s="248" t="str">
        <f>'2a. Database N flows'!J48</f>
        <v>Other goods export</v>
      </c>
      <c r="C47" s="250" t="str">
        <f>'2a. Database N flows'!G48</f>
        <v>RW</v>
      </c>
      <c r="D47" s="188" t="str">
        <f>VLOOKUP(Flows[[#This Row],[Input]],'5.a Definitions'!$B$3:$C$11,2,FALSE)</f>
        <v>Rest of the world</v>
      </c>
      <c r="E47" s="248" t="str">
        <f>'2a. Database N flows'!D48</f>
        <v>MP</v>
      </c>
      <c r="F47" s="188" t="str">
        <f>VLOOKUP(Flows[[#This Row],[Output]],'5.a Definitions'!$B$3:$C$11,2,FALSE)</f>
        <v>Materials and products in industry</v>
      </c>
      <c r="G47" s="487" t="str">
        <f>'2a. Database N flows'!M48</f>
        <v>Nmix</v>
      </c>
      <c r="H47" s="248" t="str">
        <f>'2a. Database N flows'!U48</f>
        <v>useful output</v>
      </c>
    </row>
    <row r="48" spans="1:8" x14ac:dyDescent="0.2">
      <c r="A48" s="248" t="s">
        <v>250</v>
      </c>
      <c r="B48" s="248" t="str">
        <f>'2a. Database N flows'!J49</f>
        <v>Food crop products</v>
      </c>
      <c r="C48" s="250" t="str">
        <f>'2a. Database N flows'!G49</f>
        <v>MP</v>
      </c>
      <c r="D48" s="188" t="str">
        <f>VLOOKUP(Flows[[#This Row],[Input]],'5.a Definitions'!$B$3:$C$11,2,FALSE)</f>
        <v>Materials and products in industry</v>
      </c>
      <c r="E48" s="248" t="str">
        <f>'2a. Database N flows'!D49</f>
        <v>AG</v>
      </c>
      <c r="F48" s="188" t="str">
        <f>VLOOKUP(Flows[[#This Row],[Output]],'5.a Definitions'!$B$3:$C$11,2,FALSE)</f>
        <v>Agriculture</v>
      </c>
      <c r="G48" s="487" t="str">
        <f>'2a. Database N flows'!M49</f>
        <v>Nmix</v>
      </c>
      <c r="H48" s="248" t="str">
        <f>'2a. Database N flows'!U49</f>
        <v>useful output</v>
      </c>
    </row>
    <row r="49" spans="1:8" x14ac:dyDescent="0.2">
      <c r="A49" s="248" t="s">
        <v>252</v>
      </c>
      <c r="B49" s="248" t="str">
        <f>'2a. Database N flows'!J50</f>
        <v>Crop products for industrial use</v>
      </c>
      <c r="C49" s="250" t="str">
        <f>'2a. Database N flows'!G50</f>
        <v>MP</v>
      </c>
      <c r="D49" s="188" t="str">
        <f>VLOOKUP(Flows[[#This Row],[Input]],'5.a Definitions'!$B$3:$C$11,2,FALSE)</f>
        <v>Materials and products in industry</v>
      </c>
      <c r="E49" s="248" t="str">
        <f>'2a. Database N flows'!D50</f>
        <v>AG</v>
      </c>
      <c r="F49" s="188" t="str">
        <f>VLOOKUP(Flows[[#This Row],[Output]],'5.a Definitions'!$B$3:$C$11,2,FALSE)</f>
        <v>Agriculture</v>
      </c>
      <c r="G49" s="487" t="str">
        <f>'2a. Database N flows'!M50</f>
        <v>Nmix</v>
      </c>
      <c r="H49" s="248" t="str">
        <f>'2a. Database N flows'!U50</f>
        <v>useful output</v>
      </c>
    </row>
    <row r="50" spans="1:8" x14ac:dyDescent="0.2">
      <c r="A50" s="248" t="s">
        <v>246</v>
      </c>
      <c r="B50" s="248" t="str">
        <f>'2a. Database N flows'!J51</f>
        <v>Fodder crops</v>
      </c>
      <c r="C50" s="250" t="str">
        <f>'2a. Database N flows'!G51</f>
        <v>AG</v>
      </c>
      <c r="D50" s="188" t="str">
        <f>VLOOKUP(Flows[[#This Row],[Input]],'5.a Definitions'!$B$3:$C$11,2,FALSE)</f>
        <v>Agriculture</v>
      </c>
      <c r="E50" s="248" t="str">
        <f>'2a. Database N flows'!D51</f>
        <v>AG</v>
      </c>
      <c r="F50" s="188" t="str">
        <f>VLOOKUP(Flows[[#This Row],[Output]],'5.a Definitions'!$B$3:$C$11,2,FALSE)</f>
        <v>Agriculture</v>
      </c>
      <c r="G50" s="487" t="str">
        <f>'2a. Database N flows'!M51</f>
        <v>Nmix</v>
      </c>
      <c r="H50" s="248" t="str">
        <f>'2a. Database N flows'!U51</f>
        <v>useful output</v>
      </c>
    </row>
    <row r="51" spans="1:8" x14ac:dyDescent="0.2">
      <c r="A51" s="248" t="s">
        <v>248</v>
      </c>
      <c r="B51" s="248" t="str">
        <f>'2a. Database N flows'!J52</f>
        <v>Farm crops substrate</v>
      </c>
      <c r="C51" s="250" t="str">
        <f>'2a. Database N flows'!G52</f>
        <v>AG</v>
      </c>
      <c r="D51" s="188" t="str">
        <f>VLOOKUP(Flows[[#This Row],[Input]],'5.a Definitions'!$B$3:$C$11,2,FALSE)</f>
        <v>Agriculture</v>
      </c>
      <c r="E51" s="248" t="str">
        <f>'2a. Database N flows'!D52</f>
        <v>AG</v>
      </c>
      <c r="F51" s="188" t="str">
        <f>VLOOKUP(Flows[[#This Row],[Output]],'5.a Definitions'!$B$3:$C$11,2,FALSE)</f>
        <v>Agriculture</v>
      </c>
      <c r="G51" s="487" t="str">
        <f>'2a. Database N flows'!M52</f>
        <v>Nmix</v>
      </c>
      <c r="H51" s="248" t="str">
        <f>'2a. Database N flows'!U52</f>
        <v>useful output</v>
      </c>
    </row>
    <row r="52" spans="1:8" x14ac:dyDescent="0.2">
      <c r="A52" s="248" t="s">
        <v>609</v>
      </c>
      <c r="B52" s="248" t="str">
        <f>'2a. Database N flows'!J53</f>
        <v>Overland flow</v>
      </c>
      <c r="C52" s="250" t="str">
        <f>'2a. Database N flows'!G53</f>
        <v>FS</v>
      </c>
      <c r="D52" s="188" t="str">
        <f>VLOOKUP(Flows[[#This Row],[Input]],'5.a Definitions'!$B$3:$C$11,2,FALSE)</f>
        <v>Forests and semi-natural vegetation</v>
      </c>
      <c r="E52" s="248" t="str">
        <f>'2a. Database N flows'!D53</f>
        <v>AG</v>
      </c>
      <c r="F52" s="188" t="str">
        <f>VLOOKUP(Flows[[#This Row],[Output]],'5.a Definitions'!$B$3:$C$11,2,FALSE)</f>
        <v>Agriculture</v>
      </c>
      <c r="G52" s="487" t="str">
        <f>'2a. Database N flows'!M53</f>
        <v>Nmix</v>
      </c>
      <c r="H52" s="248" t="str">
        <f>'2a. Database N flows'!U53</f>
        <v>N wasted</v>
      </c>
    </row>
    <row r="53" spans="1:8" x14ac:dyDescent="0.2">
      <c r="A53" s="248" t="s">
        <v>611</v>
      </c>
      <c r="B53" s="248" t="str">
        <f>'2a. Database N flows'!J54</f>
        <v>Overland flow</v>
      </c>
      <c r="C53" s="250" t="str">
        <f>'2a. Database N flows'!G54</f>
        <v>FS</v>
      </c>
      <c r="D53" s="188" t="str">
        <f>VLOOKUP(Flows[[#This Row],[Input]],'5.a Definitions'!$B$3:$C$11,2,FALSE)</f>
        <v>Forests and semi-natural vegetation</v>
      </c>
      <c r="E53" s="248" t="str">
        <f>'2a. Database N flows'!D54</f>
        <v>AG</v>
      </c>
      <c r="F53" s="188" t="str">
        <f>VLOOKUP(Flows[[#This Row],[Output]],'5.a Definitions'!$B$3:$C$11,2,FALSE)</f>
        <v>Agriculture</v>
      </c>
      <c r="G53" s="487" t="str">
        <f>'2a. Database N flows'!M54</f>
        <v>Nmix</v>
      </c>
      <c r="H53" s="248" t="str">
        <f>'2a. Database N flows'!U54</f>
        <v>N wasted</v>
      </c>
    </row>
    <row r="54" spans="1:8" x14ac:dyDescent="0.2">
      <c r="A54" s="248" t="s">
        <v>610</v>
      </c>
      <c r="B54" s="248" t="str">
        <f>'2a. Database N flows'!J55</f>
        <v>Overland flow</v>
      </c>
      <c r="C54" s="250" t="str">
        <f>'2a. Database N flows'!G55</f>
        <v>FS</v>
      </c>
      <c r="D54" s="188" t="str">
        <f>VLOOKUP(Flows[[#This Row],[Input]],'5.a Definitions'!$B$3:$C$11,2,FALSE)</f>
        <v>Forests and semi-natural vegetation</v>
      </c>
      <c r="E54" s="248" t="str">
        <f>'2a. Database N flows'!D55</f>
        <v>AG</v>
      </c>
      <c r="F54" s="188" t="str">
        <f>VLOOKUP(Flows[[#This Row],[Output]],'5.a Definitions'!$B$3:$C$11,2,FALSE)</f>
        <v>Agriculture</v>
      </c>
      <c r="G54" s="487" t="str">
        <f>'2a. Database N flows'!M55</f>
        <v>Nmix</v>
      </c>
      <c r="H54" s="248" t="str">
        <f>'2a. Database N flows'!U55</f>
        <v>N wasted</v>
      </c>
    </row>
    <row r="55" spans="1:8" x14ac:dyDescent="0.2">
      <c r="A55" s="248" t="s">
        <v>376</v>
      </c>
      <c r="B55" s="248" t="str">
        <f>'2a. Database N flows'!J56</f>
        <v>Emissions</v>
      </c>
      <c r="C55" s="250" t="str">
        <f>'2a. Database N flows'!G56</f>
        <v>AT</v>
      </c>
      <c r="D55" s="188" t="str">
        <f>VLOOKUP(Flows[[#This Row],[Input]],'5.a Definitions'!$B$3:$C$11,2,FALSE)</f>
        <v>Atmosphere</v>
      </c>
      <c r="E55" s="248" t="str">
        <f>'2a. Database N flows'!D56</f>
        <v>AG</v>
      </c>
      <c r="F55" s="188" t="str">
        <f>VLOOKUP(Flows[[#This Row],[Output]],'5.a Definitions'!$B$3:$C$11,2,FALSE)</f>
        <v>Agriculture</v>
      </c>
      <c r="G55" s="487" t="str">
        <f>'2a. Database N flows'!M56</f>
        <v>NH3</v>
      </c>
      <c r="H55" s="248" t="str">
        <f>'2a. Database N flows'!U56</f>
        <v>N wasted</v>
      </c>
    </row>
    <row r="56" spans="1:8" x14ac:dyDescent="0.2">
      <c r="A56" s="248" t="s">
        <v>378</v>
      </c>
      <c r="B56" s="248" t="str">
        <f>'2a. Database N flows'!J57</f>
        <v>Emissions</v>
      </c>
      <c r="C56" s="250" t="str">
        <f>'2a. Database N flows'!G57</f>
        <v>AT</v>
      </c>
      <c r="D56" s="188" t="str">
        <f>VLOOKUP(Flows[[#This Row],[Input]],'5.a Definitions'!$B$3:$C$11,2,FALSE)</f>
        <v>Atmosphere</v>
      </c>
      <c r="E56" s="248" t="str">
        <f>'2a. Database N flows'!D57</f>
        <v>AG</v>
      </c>
      <c r="F56" s="188" t="str">
        <f>VLOOKUP(Flows[[#This Row],[Output]],'5.a Definitions'!$B$3:$C$11,2,FALSE)</f>
        <v>Agriculture</v>
      </c>
      <c r="G56" s="487" t="str">
        <f>'2a. Database N flows'!M57</f>
        <v>N2O</v>
      </c>
      <c r="H56" s="248" t="str">
        <f>'2a. Database N flows'!U57</f>
        <v>N wasted</v>
      </c>
    </row>
    <row r="57" spans="1:8" x14ac:dyDescent="0.2">
      <c r="A57" s="248" t="s">
        <v>379</v>
      </c>
      <c r="B57" s="248" t="str">
        <f>'2a. Database N flows'!J58</f>
        <v>Emissions</v>
      </c>
      <c r="C57" s="250" t="str">
        <f>'2a. Database N flows'!G58</f>
        <v>AT</v>
      </c>
      <c r="D57" s="188" t="str">
        <f>VLOOKUP(Flows[[#This Row],[Input]],'5.a Definitions'!$B$3:$C$11,2,FALSE)</f>
        <v>Atmosphere</v>
      </c>
      <c r="E57" s="248" t="str">
        <f>'2a. Database N flows'!D58</f>
        <v>AG</v>
      </c>
      <c r="F57" s="188" t="str">
        <f>VLOOKUP(Flows[[#This Row],[Output]],'5.a Definitions'!$B$3:$C$11,2,FALSE)</f>
        <v>Agriculture</v>
      </c>
      <c r="G57" s="487" t="str">
        <f>'2a. Database N flows'!M58</f>
        <v>NOx</v>
      </c>
      <c r="H57" s="248" t="str">
        <f>'2a. Database N flows'!U58</f>
        <v>N wasted</v>
      </c>
    </row>
    <row r="58" spans="1:8" x14ac:dyDescent="0.2">
      <c r="A58" s="248" t="s">
        <v>612</v>
      </c>
      <c r="B58" s="248" t="str">
        <f>'2a. Database N flows'!J59</f>
        <v>Emissions</v>
      </c>
      <c r="C58" s="250" t="str">
        <f>'2a. Database N flows'!G59</f>
        <v>AT</v>
      </c>
      <c r="D58" s="188" t="str">
        <f>VLOOKUP(Flows[[#This Row],[Input]],'5.a Definitions'!$B$3:$C$11,2,FALSE)</f>
        <v>Atmosphere</v>
      </c>
      <c r="E58" s="248" t="str">
        <f>'2a. Database N flows'!D59</f>
        <v>AG</v>
      </c>
      <c r="F58" s="188" t="str">
        <f>VLOOKUP(Flows[[#This Row],[Output]],'5.a Definitions'!$B$3:$C$11,2,FALSE)</f>
        <v>Agriculture</v>
      </c>
      <c r="G58" s="487" t="str">
        <f>'2a. Database N flows'!M59</f>
        <v>N2</v>
      </c>
      <c r="H58" s="248" t="str">
        <f>'2a. Database N flows'!U59</f>
        <v>N wasted</v>
      </c>
    </row>
    <row r="59" spans="1:8" x14ac:dyDescent="0.2">
      <c r="A59" s="248" t="s">
        <v>342</v>
      </c>
      <c r="B59" s="248" t="str">
        <f>'2a. Database N flows'!J60</f>
        <v>Leaching</v>
      </c>
      <c r="C59" s="250" t="str">
        <f>'2a. Database N flows'!G60</f>
        <v>HY</v>
      </c>
      <c r="D59" s="188" t="str">
        <f>VLOOKUP(Flows[[#This Row],[Input]],'5.a Definitions'!$B$3:$C$11,2,FALSE)</f>
        <v>Hydrosphere</v>
      </c>
      <c r="E59" s="248" t="str">
        <f>'2a. Database N flows'!D60</f>
        <v>AG</v>
      </c>
      <c r="F59" s="188" t="str">
        <f>VLOOKUP(Flows[[#This Row],[Output]],'5.a Definitions'!$B$3:$C$11,2,FALSE)</f>
        <v>Agriculture</v>
      </c>
      <c r="G59" s="487" t="str">
        <f>'2a. Database N flows'!M60</f>
        <v>Nmix</v>
      </c>
      <c r="H59" s="248" t="str">
        <f>'2a. Database N flows'!U60</f>
        <v>N wasted</v>
      </c>
    </row>
    <row r="60" spans="1:8" x14ac:dyDescent="0.2">
      <c r="A60" s="248" t="s">
        <v>613</v>
      </c>
      <c r="B60" s="248" t="str">
        <f>'2a. Database N flows'!J61</f>
        <v>Overland flow</v>
      </c>
      <c r="C60" s="250" t="str">
        <f>'2a. Database N flows'!G61</f>
        <v>HY</v>
      </c>
      <c r="D60" s="188" t="str">
        <f>VLOOKUP(Flows[[#This Row],[Input]],'5.a Definitions'!$B$3:$C$11,2,FALSE)</f>
        <v>Hydrosphere</v>
      </c>
      <c r="E60" s="248" t="str">
        <f>'2a. Database N flows'!D61</f>
        <v>AG</v>
      </c>
      <c r="F60" s="188" t="str">
        <f>VLOOKUP(Flows[[#This Row],[Output]],'5.a Definitions'!$B$3:$C$11,2,FALSE)</f>
        <v>Agriculture</v>
      </c>
      <c r="G60" s="487" t="str">
        <f>'2a. Database N flows'!M61</f>
        <v>Nmix</v>
      </c>
      <c r="H60" s="248" t="str">
        <f>'2a. Database N flows'!U61</f>
        <v>N wasted</v>
      </c>
    </row>
    <row r="61" spans="1:8" x14ac:dyDescent="0.2">
      <c r="A61" s="248" t="s">
        <v>260</v>
      </c>
      <c r="B61" s="248" t="str">
        <f>'2a. Database N flows'!J62</f>
        <v>Animal products</v>
      </c>
      <c r="C61" s="250" t="str">
        <f>'2a. Database N flows'!G62</f>
        <v>MP</v>
      </c>
      <c r="D61" s="188" t="str">
        <f>VLOOKUP(Flows[[#This Row],[Input]],'5.a Definitions'!$B$3:$C$11,2,FALSE)</f>
        <v>Materials and products in industry</v>
      </c>
      <c r="E61" s="248" t="str">
        <f>'2a. Database N flows'!D62</f>
        <v>AG</v>
      </c>
      <c r="F61" s="188" t="str">
        <f>VLOOKUP(Flows[[#This Row],[Output]],'5.a Definitions'!$B$3:$C$11,2,FALSE)</f>
        <v>Agriculture</v>
      </c>
      <c r="G61" s="487" t="str">
        <f>'2a. Database N flows'!M62</f>
        <v>Nmix</v>
      </c>
      <c r="H61" s="248" t="str">
        <f>'2a. Database N flows'!U62</f>
        <v>useful output</v>
      </c>
    </row>
    <row r="62" spans="1:8" x14ac:dyDescent="0.2">
      <c r="A62" s="248" t="s">
        <v>261</v>
      </c>
      <c r="B62" s="248" t="str">
        <f>'2a. Database N flows'!J63</f>
        <v>Non-edible animal products</v>
      </c>
      <c r="C62" s="250" t="str">
        <f>'2a. Database N flows'!G63</f>
        <v>MP</v>
      </c>
      <c r="D62" s="188" t="str">
        <f>VLOOKUP(Flows[[#This Row],[Input]],'5.a Definitions'!$B$3:$C$11,2,FALSE)</f>
        <v>Materials and products in industry</v>
      </c>
      <c r="E62" s="248" t="str">
        <f>'2a. Database N flows'!D63</f>
        <v>AG</v>
      </c>
      <c r="F62" s="188" t="str">
        <f>VLOOKUP(Flows[[#This Row],[Output]],'5.a Definitions'!$B$3:$C$11,2,FALSE)</f>
        <v>Agriculture</v>
      </c>
      <c r="G62" s="487" t="str">
        <f>'2a. Database N flows'!M63</f>
        <v>Nmix</v>
      </c>
      <c r="H62" s="248" t="str">
        <f>'2a. Database N flows'!U63</f>
        <v>useful output</v>
      </c>
    </row>
    <row r="63" spans="1:8" x14ac:dyDescent="0.2">
      <c r="A63" s="248" t="s">
        <v>249</v>
      </c>
      <c r="B63" s="248" t="str">
        <f>'2a. Database N flows'!J64</f>
        <v>Manure application</v>
      </c>
      <c r="C63" s="250" t="str">
        <f>'2a. Database N flows'!G64</f>
        <v>AG</v>
      </c>
      <c r="D63" s="188" t="str">
        <f>VLOOKUP(Flows[[#This Row],[Input]],'5.a Definitions'!$B$3:$C$11,2,FALSE)</f>
        <v>Agriculture</v>
      </c>
      <c r="E63" s="248" t="str">
        <f>'2a. Database N flows'!D64</f>
        <v>AG</v>
      </c>
      <c r="F63" s="188" t="str">
        <f>VLOOKUP(Flows[[#This Row],[Output]],'5.a Definitions'!$B$3:$C$11,2,FALSE)</f>
        <v>Agriculture</v>
      </c>
      <c r="G63" s="487" t="str">
        <f>'2a. Database N flows'!M64</f>
        <v>Nmix</v>
      </c>
      <c r="H63" s="248" t="str">
        <f>'2a. Database N flows'!U64</f>
        <v>recycling</v>
      </c>
    </row>
    <row r="64" spans="1:8" x14ac:dyDescent="0.2">
      <c r="A64" s="248" t="s">
        <v>268</v>
      </c>
      <c r="B64" s="248" t="str">
        <f>'2a. Database N flows'!J65</f>
        <v>Manure for biofuel production</v>
      </c>
      <c r="C64" s="250" t="str">
        <f>'2a. Database N flows'!G65</f>
        <v>AG</v>
      </c>
      <c r="D64" s="188" t="str">
        <f>VLOOKUP(Flows[[#This Row],[Input]],'5.a Definitions'!$B$3:$C$11,2,FALSE)</f>
        <v>Agriculture</v>
      </c>
      <c r="E64" s="248" t="str">
        <f>'2a. Database N flows'!D65</f>
        <v>AG</v>
      </c>
      <c r="F64" s="188" t="str">
        <f>VLOOKUP(Flows[[#This Row],[Output]],'5.a Definitions'!$B$3:$C$11,2,FALSE)</f>
        <v>Agriculture</v>
      </c>
      <c r="G64" s="487" t="str">
        <f>'2a. Database N flows'!M65</f>
        <v>Nmix</v>
      </c>
      <c r="H64" s="248" t="str">
        <f>'2a. Database N flows'!U65</f>
        <v>recycling</v>
      </c>
    </row>
    <row r="65" spans="1:8" x14ac:dyDescent="0.2">
      <c r="A65" s="248" t="s">
        <v>381</v>
      </c>
      <c r="B65" s="248" t="str">
        <f>'2a. Database N flows'!J66</f>
        <v>Emissions</v>
      </c>
      <c r="C65" s="250" t="str">
        <f>'2a. Database N flows'!G66</f>
        <v>AT</v>
      </c>
      <c r="D65" s="188" t="str">
        <f>VLOOKUP(Flows[[#This Row],[Input]],'5.a Definitions'!$B$3:$C$11,2,FALSE)</f>
        <v>Atmosphere</v>
      </c>
      <c r="E65" s="248" t="str">
        <f>'2a. Database N flows'!D66</f>
        <v>AG</v>
      </c>
      <c r="F65" s="188" t="str">
        <f>VLOOKUP(Flows[[#This Row],[Output]],'5.a Definitions'!$B$3:$C$11,2,FALSE)</f>
        <v>Agriculture</v>
      </c>
      <c r="G65" s="487" t="str">
        <f>'2a. Database N flows'!M66</f>
        <v>NH3</v>
      </c>
      <c r="H65" s="248" t="str">
        <f>'2a. Database N flows'!U66</f>
        <v>N wasted</v>
      </c>
    </row>
    <row r="66" spans="1:8" x14ac:dyDescent="0.2">
      <c r="A66" s="248" t="s">
        <v>383</v>
      </c>
      <c r="B66" s="248" t="str">
        <f>'2a. Database N flows'!J67</f>
        <v>Emissions</v>
      </c>
      <c r="C66" s="250" t="str">
        <f>'2a. Database N flows'!G67</f>
        <v>AT</v>
      </c>
      <c r="D66" s="188" t="str">
        <f>VLOOKUP(Flows[[#This Row],[Input]],'5.a Definitions'!$B$3:$C$11,2,FALSE)</f>
        <v>Atmosphere</v>
      </c>
      <c r="E66" s="248" t="str">
        <f>'2a. Database N flows'!D67</f>
        <v>AG</v>
      </c>
      <c r="F66" s="188" t="str">
        <f>VLOOKUP(Flows[[#This Row],[Output]],'5.a Definitions'!$B$3:$C$11,2,FALSE)</f>
        <v>Agriculture</v>
      </c>
      <c r="G66" s="487" t="str">
        <f>'2a. Database N flows'!M67</f>
        <v>N2O</v>
      </c>
      <c r="H66" s="248" t="str">
        <f>'2a. Database N flows'!U67</f>
        <v>N wasted</v>
      </c>
    </row>
    <row r="67" spans="1:8" x14ac:dyDescent="0.2">
      <c r="A67" s="248" t="s">
        <v>385</v>
      </c>
      <c r="B67" s="248" t="str">
        <f>'2a. Database N flows'!J68</f>
        <v>Emissions</v>
      </c>
      <c r="C67" s="250" t="str">
        <f>'2a. Database N flows'!G68</f>
        <v>AT</v>
      </c>
      <c r="D67" s="188" t="str">
        <f>VLOOKUP(Flows[[#This Row],[Input]],'5.a Definitions'!$B$3:$C$11,2,FALSE)</f>
        <v>Atmosphere</v>
      </c>
      <c r="E67" s="248" t="str">
        <f>'2a. Database N flows'!D68</f>
        <v>AG</v>
      </c>
      <c r="F67" s="188" t="str">
        <f>VLOOKUP(Flows[[#This Row],[Output]],'5.a Definitions'!$B$3:$C$11,2,FALSE)</f>
        <v>Agriculture</v>
      </c>
      <c r="G67" s="487" t="str">
        <f>'2a. Database N flows'!M68</f>
        <v>NOx</v>
      </c>
      <c r="H67" s="248" t="str">
        <f>'2a. Database N flows'!U68</f>
        <v>N wasted</v>
      </c>
    </row>
    <row r="68" spans="1:8" x14ac:dyDescent="0.2">
      <c r="A68" s="248" t="s">
        <v>840</v>
      </c>
      <c r="B68" s="248" t="str">
        <f>'2a. Database N flows'!J69</f>
        <v>Leaching</v>
      </c>
      <c r="C68" s="250" t="str">
        <f>'2a. Database N flows'!G69</f>
        <v>HY</v>
      </c>
      <c r="D68" s="188" t="str">
        <f>VLOOKUP(Flows[[#This Row],[Input]],'5.a Definitions'!$B$3:$C$11,2,FALSE)</f>
        <v>Hydrosphere</v>
      </c>
      <c r="E68" s="248" t="str">
        <f>'2a. Database N flows'!D69</f>
        <v>AG</v>
      </c>
      <c r="F68" s="188" t="str">
        <f>VLOOKUP(Flows[[#This Row],[Output]],'5.a Definitions'!$B$3:$C$11,2,FALSE)</f>
        <v>Agriculture</v>
      </c>
      <c r="G68" s="487" t="str">
        <f>'2a. Database N flows'!M69</f>
        <v>Nmix</v>
      </c>
      <c r="H68" s="248" t="str">
        <f>'2a. Database N flows'!U69</f>
        <v>N wasted</v>
      </c>
    </row>
    <row r="69" spans="1:8" x14ac:dyDescent="0.2">
      <c r="A69" s="248" t="s">
        <v>262</v>
      </c>
      <c r="B69" s="248" t="str">
        <f>'2a. Database N flows'!J70</f>
        <v>Live animal export</v>
      </c>
      <c r="C69" s="250" t="str">
        <f>'2a. Database N flows'!G70</f>
        <v>RW</v>
      </c>
      <c r="D69" s="188" t="str">
        <f>VLOOKUP(Flows[[#This Row],[Input]],'5.a Definitions'!$B$3:$C$11,2,FALSE)</f>
        <v>Rest of the world</v>
      </c>
      <c r="E69" s="248" t="str">
        <f>'2a. Database N flows'!D70</f>
        <v>AG</v>
      </c>
      <c r="F69" s="188" t="str">
        <f>VLOOKUP(Flows[[#This Row],[Output]],'5.a Definitions'!$B$3:$C$11,2,FALSE)</f>
        <v>Agriculture</v>
      </c>
      <c r="G69" s="487" t="str">
        <f>'2a. Database N flows'!M70</f>
        <v>Nmix</v>
      </c>
      <c r="H69" s="248" t="str">
        <f>'2a. Database N flows'!U70</f>
        <v>useful output</v>
      </c>
    </row>
    <row r="70" spans="1:8" x14ac:dyDescent="0.2">
      <c r="A70" s="248" t="s">
        <v>264</v>
      </c>
      <c r="B70" s="248" t="str">
        <f>'2a. Database N flows'!J71</f>
        <v>Manure export</v>
      </c>
      <c r="C70" s="250" t="str">
        <f>'2a. Database N flows'!G71</f>
        <v>RW</v>
      </c>
      <c r="D70" s="188" t="str">
        <f>VLOOKUP(Flows[[#This Row],[Input]],'5.a Definitions'!$B$3:$C$11,2,FALSE)</f>
        <v>Rest of the world</v>
      </c>
      <c r="E70" s="248" t="str">
        <f>'2a. Database N flows'!D71</f>
        <v>AG</v>
      </c>
      <c r="F70" s="188" t="str">
        <f>VLOOKUP(Flows[[#This Row],[Output]],'5.a Definitions'!$B$3:$C$11,2,FALSE)</f>
        <v>Agriculture</v>
      </c>
      <c r="G70" s="487" t="str">
        <f>'2a. Database N flows'!M71</f>
        <v>Nmix</v>
      </c>
      <c r="H70" s="248" t="str">
        <f>'2a. Database N flows'!U71</f>
        <v>N wasted</v>
      </c>
    </row>
    <row r="71" spans="1:8" x14ac:dyDescent="0.2">
      <c r="A71" s="248" t="s">
        <v>614</v>
      </c>
      <c r="B71" s="248" t="str">
        <f>'2a. Database N flows'!J72</f>
        <v>Biofuels</v>
      </c>
      <c r="C71" s="250" t="str">
        <f>'2a. Database N flows'!G72</f>
        <v>EF</v>
      </c>
      <c r="D71" s="188" t="str">
        <f>VLOOKUP(Flows[[#This Row],[Input]],'5.a Definitions'!$B$3:$C$11,2,FALSE)</f>
        <v>Energy and fuels</v>
      </c>
      <c r="E71" s="248" t="str">
        <f>'2a. Database N flows'!D72</f>
        <v>AG</v>
      </c>
      <c r="F71" s="188" t="str">
        <f>VLOOKUP(Flows[[#This Row],[Output]],'5.a Definitions'!$B$3:$C$11,2,FALSE)</f>
        <v>Agriculture</v>
      </c>
      <c r="G71" s="487" t="str">
        <f>'2a. Database N flows'!M72</f>
        <v>Nmix</v>
      </c>
      <c r="H71" s="248" t="str">
        <f>'2a. Database N flows'!U72</f>
        <v>useful output</v>
      </c>
    </row>
    <row r="72" spans="1:8" x14ac:dyDescent="0.2">
      <c r="A72" s="248" t="s">
        <v>615</v>
      </c>
      <c r="B72" s="248" t="str">
        <f>'2a. Database N flows'!J73</f>
        <v>Biofuels</v>
      </c>
      <c r="C72" s="250" t="str">
        <f>'2a. Database N flows'!G73</f>
        <v>EF</v>
      </c>
      <c r="D72" s="188" t="str">
        <f>VLOOKUP(Flows[[#This Row],[Input]],'5.a Definitions'!$B$3:$C$11,2,FALSE)</f>
        <v>Energy and fuels</v>
      </c>
      <c r="E72" s="248" t="str">
        <f>'2a. Database N flows'!D73</f>
        <v>AG</v>
      </c>
      <c r="F72" s="188" t="str">
        <f>VLOOKUP(Flows[[#This Row],[Output]],'5.a Definitions'!$B$3:$C$11,2,FALSE)</f>
        <v>Agriculture</v>
      </c>
      <c r="G72" s="487" t="str">
        <f>'2a. Database N flows'!M73</f>
        <v>Nmix</v>
      </c>
      <c r="H72" s="248" t="str">
        <f>'2a. Database N flows'!U73</f>
        <v>useful output</v>
      </c>
    </row>
    <row r="73" spans="1:8" x14ac:dyDescent="0.2">
      <c r="A73" s="248" t="s">
        <v>616</v>
      </c>
      <c r="B73" s="248" t="str">
        <f>'2a. Database N flows'!J74</f>
        <v>Biofuels</v>
      </c>
      <c r="C73" s="250" t="str">
        <f>'2a. Database N flows'!G74</f>
        <v>EF</v>
      </c>
      <c r="D73" s="188" t="str">
        <f>VLOOKUP(Flows[[#This Row],[Input]],'5.a Definitions'!$B$3:$C$11,2,FALSE)</f>
        <v>Energy and fuels</v>
      </c>
      <c r="E73" s="248" t="str">
        <f>'2a. Database N flows'!D74</f>
        <v>AG</v>
      </c>
      <c r="F73" s="188" t="str">
        <f>VLOOKUP(Flows[[#This Row],[Output]],'5.a Definitions'!$B$3:$C$11,2,FALSE)</f>
        <v>Agriculture</v>
      </c>
      <c r="G73" s="487" t="str">
        <f>'2a. Database N flows'!M74</f>
        <v>Nmix</v>
      </c>
      <c r="H73" s="248" t="str">
        <f>'2a. Database N flows'!U74</f>
        <v>useful output</v>
      </c>
    </row>
    <row r="74" spans="1:8" x14ac:dyDescent="0.2">
      <c r="A74" s="248" t="s">
        <v>251</v>
      </c>
      <c r="B74" s="248" t="str">
        <f>'2a. Database N flows'!J75</f>
        <v>Digestate fertilizer</v>
      </c>
      <c r="C74" s="250" t="str">
        <f>'2a. Database N flows'!G75</f>
        <v>AG</v>
      </c>
      <c r="D74" s="188" t="str">
        <f>VLOOKUP(Flows[[#This Row],[Input]],'5.a Definitions'!$B$3:$C$11,2,FALSE)</f>
        <v>Agriculture</v>
      </c>
      <c r="E74" s="248" t="str">
        <f>'2a. Database N flows'!D75</f>
        <v>AG</v>
      </c>
      <c r="F74" s="188" t="str">
        <f>VLOOKUP(Flows[[#This Row],[Output]],'5.a Definitions'!$B$3:$C$11,2,FALSE)</f>
        <v>Agriculture</v>
      </c>
      <c r="G74" s="487" t="str">
        <f>'2a. Database N flows'!M75</f>
        <v>Nmix</v>
      </c>
      <c r="H74" s="248" t="str">
        <f>'2a. Database N flows'!U75</f>
        <v>recycling</v>
      </c>
    </row>
    <row r="75" spans="1:8" x14ac:dyDescent="0.2">
      <c r="A75" s="248" t="s">
        <v>617</v>
      </c>
      <c r="B75" s="248" t="str">
        <f>'2a. Database N flows'!J76</f>
        <v>Compost for agriculture</v>
      </c>
      <c r="C75" s="250" t="str">
        <f>'2a. Database N flows'!G76</f>
        <v>AG</v>
      </c>
      <c r="D75" s="188" t="str">
        <f>VLOOKUP(Flows[[#This Row],[Input]],'5.a Definitions'!$B$3:$C$11,2,FALSE)</f>
        <v>Agriculture</v>
      </c>
      <c r="E75" s="248" t="str">
        <f>'2a. Database N flows'!D76</f>
        <v>AG</v>
      </c>
      <c r="F75" s="188" t="str">
        <f>VLOOKUP(Flows[[#This Row],[Output]],'5.a Definitions'!$B$3:$C$11,2,FALSE)</f>
        <v>Agriculture</v>
      </c>
      <c r="G75" s="487" t="str">
        <f>'2a. Database N flows'!M76</f>
        <v>Nmix</v>
      </c>
      <c r="H75" s="248" t="str">
        <f>'2a. Database N flows'!U76</f>
        <v>recycling</v>
      </c>
    </row>
    <row r="76" spans="1:8" x14ac:dyDescent="0.2">
      <c r="A76" s="248" t="s">
        <v>618</v>
      </c>
      <c r="B76" s="248" t="str">
        <f>'2a. Database N flows'!J77</f>
        <v>Biofuels production residues</v>
      </c>
      <c r="C76" s="250" t="str">
        <f>'2a. Database N flows'!G77</f>
        <v>AG</v>
      </c>
      <c r="D76" s="188" t="str">
        <f>VLOOKUP(Flows[[#This Row],[Input]],'5.a Definitions'!$B$3:$C$11,2,FALSE)</f>
        <v>Agriculture</v>
      </c>
      <c r="E76" s="248" t="str">
        <f>'2a. Database N flows'!D77</f>
        <v>AG</v>
      </c>
      <c r="F76" s="188" t="str">
        <f>VLOOKUP(Flows[[#This Row],[Output]],'5.a Definitions'!$B$3:$C$11,2,FALSE)</f>
        <v>Agriculture</v>
      </c>
      <c r="G76" s="487" t="str">
        <f>'2a. Database N flows'!M77</f>
        <v>Nmix</v>
      </c>
      <c r="H76" s="248" t="str">
        <f>'2a. Database N flows'!U77</f>
        <v>recycling</v>
      </c>
    </row>
    <row r="77" spans="1:8" x14ac:dyDescent="0.2">
      <c r="A77" s="248" t="s">
        <v>921</v>
      </c>
      <c r="B77" s="248" t="str">
        <f>'2a. Database N flows'!J78</f>
        <v>Wastewater</v>
      </c>
      <c r="C77" s="250" t="str">
        <f>'2a. Database N flows'!G78</f>
        <v>PR</v>
      </c>
      <c r="D77" s="188" t="str">
        <f>VLOOKUP(Flows[[#This Row],[Input]],'5.a Definitions'!$B$3:$C$11,2,FALSE)</f>
        <v>Processing of residues</v>
      </c>
      <c r="E77" s="248" t="str">
        <f>'2a. Database N flows'!D78</f>
        <v>AG</v>
      </c>
      <c r="F77" s="188" t="str">
        <f>VLOOKUP(Flows[[#This Row],[Output]],'5.a Definitions'!$B$3:$C$11,2,FALSE)</f>
        <v>Agriculture</v>
      </c>
      <c r="G77" s="487" t="str">
        <f>'2a. Database N flows'!M78</f>
        <v>Nmix</v>
      </c>
      <c r="H77" s="248" t="str">
        <f>'2a. Database N flows'!U78</f>
        <v>N wasted</v>
      </c>
    </row>
    <row r="78" spans="1:8" x14ac:dyDescent="0.2">
      <c r="A78" s="248" t="s">
        <v>271</v>
      </c>
      <c r="B78" s="248" t="str">
        <f>'2a. Database N flows'!J79</f>
        <v>Compost for private gardens</v>
      </c>
      <c r="C78" s="250" t="str">
        <f>'2a. Database N flows'!G79</f>
        <v>HS</v>
      </c>
      <c r="D78" s="188" t="str">
        <f>VLOOKUP(Flows[[#This Row],[Input]],'5.a Definitions'!$B$3:$C$11,2,FALSE)</f>
        <v>Humans and settlements</v>
      </c>
      <c r="E78" s="248" t="str">
        <f>'2a. Database N flows'!D79</f>
        <v>AG</v>
      </c>
      <c r="F78" s="188" t="str">
        <f>VLOOKUP(Flows[[#This Row],[Output]],'5.a Definitions'!$B$3:$C$11,2,FALSE)</f>
        <v>Agriculture</v>
      </c>
      <c r="G78" s="487" t="str">
        <f>'2a. Database N flows'!M79</f>
        <v>Nmix</v>
      </c>
      <c r="H78" s="248" t="str">
        <f>'2a. Database N flows'!U79</f>
        <v>recycling</v>
      </c>
    </row>
    <row r="79" spans="1:8" x14ac:dyDescent="0.2">
      <c r="A79" s="248" t="s">
        <v>386</v>
      </c>
      <c r="B79" s="248" t="str">
        <f>'2a. Database N flows'!J80</f>
        <v>Emissions</v>
      </c>
      <c r="C79" s="250" t="str">
        <f>'2a. Database N flows'!G80</f>
        <v>AT</v>
      </c>
      <c r="D79" s="188" t="str">
        <f>VLOOKUP(Flows[[#This Row],[Input]],'5.a Definitions'!$B$3:$C$11,2,FALSE)</f>
        <v>Atmosphere</v>
      </c>
      <c r="E79" s="248" t="str">
        <f>'2a. Database N flows'!D80</f>
        <v>AG</v>
      </c>
      <c r="F79" s="188" t="str">
        <f>VLOOKUP(Flows[[#This Row],[Output]],'5.a Definitions'!$B$3:$C$11,2,FALSE)</f>
        <v>Agriculture</v>
      </c>
      <c r="G79" s="487" t="str">
        <f>'2a. Database N flows'!M80</f>
        <v>NOx</v>
      </c>
      <c r="H79" s="248" t="str">
        <f>'2a. Database N flows'!U80</f>
        <v>N wasted</v>
      </c>
    </row>
    <row r="80" spans="1:8" x14ac:dyDescent="0.2">
      <c r="A80" s="248" t="s">
        <v>387</v>
      </c>
      <c r="B80" s="248" t="str">
        <f>'2a. Database N flows'!J81</f>
        <v>Emissions</v>
      </c>
      <c r="C80" s="250" t="str">
        <f>'2a. Database N flows'!G81</f>
        <v>AT</v>
      </c>
      <c r="D80" s="188" t="str">
        <f>VLOOKUP(Flows[[#This Row],[Input]],'5.a Definitions'!$B$3:$C$11,2,FALSE)</f>
        <v>Atmosphere</v>
      </c>
      <c r="E80" s="248" t="str">
        <f>'2a. Database N flows'!D81</f>
        <v>AG</v>
      </c>
      <c r="F80" s="188" t="str">
        <f>VLOOKUP(Flows[[#This Row],[Output]],'5.a Definitions'!$B$3:$C$11,2,FALSE)</f>
        <v>Agriculture</v>
      </c>
      <c r="G80" s="487" t="str">
        <f>'2a. Database N flows'!M81</f>
        <v>N2O</v>
      </c>
      <c r="H80" s="248" t="str">
        <f>'2a. Database N flows'!U81</f>
        <v>N wasted</v>
      </c>
    </row>
    <row r="81" spans="1:8" x14ac:dyDescent="0.2">
      <c r="A81" s="248" t="s">
        <v>388</v>
      </c>
      <c r="B81" s="248" t="str">
        <f>'2a. Database N flows'!J82</f>
        <v>Emissions</v>
      </c>
      <c r="C81" s="250" t="str">
        <f>'2a. Database N flows'!G82</f>
        <v>AT</v>
      </c>
      <c r="D81" s="188" t="str">
        <f>VLOOKUP(Flows[[#This Row],[Input]],'5.a Definitions'!$B$3:$C$11,2,FALSE)</f>
        <v>Atmosphere</v>
      </c>
      <c r="E81" s="248" t="str">
        <f>'2a. Database N flows'!D82</f>
        <v>AG</v>
      </c>
      <c r="F81" s="188" t="str">
        <f>VLOOKUP(Flows[[#This Row],[Output]],'5.a Definitions'!$B$3:$C$11,2,FALSE)</f>
        <v>Agriculture</v>
      </c>
      <c r="G81" s="487" t="str">
        <f>'2a. Database N flows'!M82</f>
        <v>NH3</v>
      </c>
      <c r="H81" s="248" t="str">
        <f>'2a. Database N flows'!U82</f>
        <v>N wasted</v>
      </c>
    </row>
    <row r="82" spans="1:8" x14ac:dyDescent="0.2">
      <c r="A82" s="248" t="s">
        <v>841</v>
      </c>
      <c r="B82" s="248" t="str">
        <f>'2a. Database N flows'!J83</f>
        <v>Emissions</v>
      </c>
      <c r="C82" s="250" t="str">
        <f>'2a. Database N flows'!G83</f>
        <v>AT</v>
      </c>
      <c r="D82" s="188" t="str">
        <f>VLOOKUP(Flows[[#This Row],[Input]],'5.a Definitions'!$B$3:$C$11,2,FALSE)</f>
        <v>Atmosphere</v>
      </c>
      <c r="E82" s="248" t="str">
        <f>'2a. Database N flows'!D83</f>
        <v>FS</v>
      </c>
      <c r="F82" s="188" t="str">
        <f>VLOOKUP(Flows[[#This Row],[Output]],'5.a Definitions'!$B$3:$C$11,2,FALSE)</f>
        <v>Forests and semi-natural vegetation</v>
      </c>
      <c r="G82" s="487" t="str">
        <f>'2a. Database N flows'!M83</f>
        <v>N2</v>
      </c>
      <c r="H82" s="248" t="str">
        <f>'2a. Database N flows'!U83</f>
        <v>N wasted</v>
      </c>
    </row>
    <row r="83" spans="1:8" x14ac:dyDescent="0.2">
      <c r="A83" s="248" t="s">
        <v>389</v>
      </c>
      <c r="B83" s="248" t="str">
        <f>'2a. Database N flows'!J84</f>
        <v>Emissions</v>
      </c>
      <c r="C83" s="250" t="str">
        <f>'2a. Database N flows'!G84</f>
        <v>AT</v>
      </c>
      <c r="D83" s="188" t="str">
        <f>VLOOKUP(Flows[[#This Row],[Input]],'5.a Definitions'!$B$3:$C$11,2,FALSE)</f>
        <v>Atmosphere</v>
      </c>
      <c r="E83" s="248" t="str">
        <f>'2a. Database N flows'!D84</f>
        <v>FS</v>
      </c>
      <c r="F83" s="188" t="str">
        <f>VLOOKUP(Flows[[#This Row],[Output]],'5.a Definitions'!$B$3:$C$11,2,FALSE)</f>
        <v>Forests and semi-natural vegetation</v>
      </c>
      <c r="G83" s="487" t="str">
        <f>'2a. Database N flows'!M84</f>
        <v>N2O</v>
      </c>
      <c r="H83" s="248" t="str">
        <f>'2a. Database N flows'!U84</f>
        <v>N wasted</v>
      </c>
    </row>
    <row r="84" spans="1:8" x14ac:dyDescent="0.2">
      <c r="A84" s="248" t="s">
        <v>390</v>
      </c>
      <c r="B84" s="248" t="str">
        <f>'2a. Database N flows'!J85</f>
        <v>Emissions</v>
      </c>
      <c r="C84" s="250" t="str">
        <f>'2a. Database N flows'!G85</f>
        <v>AT</v>
      </c>
      <c r="D84" s="188" t="str">
        <f>VLOOKUP(Flows[[#This Row],[Input]],'5.a Definitions'!$B$3:$C$11,2,FALSE)</f>
        <v>Atmosphere</v>
      </c>
      <c r="E84" s="248" t="str">
        <f>'2a. Database N flows'!D85</f>
        <v>FS</v>
      </c>
      <c r="F84" s="188" t="str">
        <f>VLOOKUP(Flows[[#This Row],[Output]],'5.a Definitions'!$B$3:$C$11,2,FALSE)</f>
        <v>Forests and semi-natural vegetation</v>
      </c>
      <c r="G84" s="487" t="str">
        <f>'2a. Database N flows'!M85</f>
        <v>NOx</v>
      </c>
      <c r="H84" s="248" t="str">
        <f>'2a. Database N flows'!U85</f>
        <v>N wasted</v>
      </c>
    </row>
    <row r="85" spans="1:8" x14ac:dyDescent="0.2">
      <c r="A85" s="248" t="s">
        <v>347</v>
      </c>
      <c r="B85" s="248" t="str">
        <f>'2a. Database N flows'!J86</f>
        <v>Leaching</v>
      </c>
      <c r="C85" s="250" t="str">
        <f>'2a. Database N flows'!G86</f>
        <v>HY</v>
      </c>
      <c r="D85" s="188" t="str">
        <f>VLOOKUP(Flows[[#This Row],[Input]],'5.a Definitions'!$B$3:$C$11,2,FALSE)</f>
        <v>Hydrosphere</v>
      </c>
      <c r="E85" s="248" t="str">
        <f>'2a. Database N flows'!D86</f>
        <v>FS</v>
      </c>
      <c r="F85" s="188" t="str">
        <f>VLOOKUP(Flows[[#This Row],[Output]],'5.a Definitions'!$B$3:$C$11,2,FALSE)</f>
        <v>Forests and semi-natural vegetation</v>
      </c>
      <c r="G85" s="487" t="str">
        <f>'2a. Database N flows'!M86</f>
        <v>Nmix</v>
      </c>
      <c r="H85" s="248" t="str">
        <f>'2a. Database N flows'!U86</f>
        <v>N wasted</v>
      </c>
    </row>
    <row r="86" spans="1:8" x14ac:dyDescent="0.2">
      <c r="A86" s="248" t="s">
        <v>350</v>
      </c>
      <c r="B86" s="248" t="str">
        <f>'2a. Database N flows'!J87</f>
        <v>Industrial round wood</v>
      </c>
      <c r="C86" s="250" t="str">
        <f>'2a. Database N flows'!G87</f>
        <v>MP</v>
      </c>
      <c r="D86" s="188" t="str">
        <f>VLOOKUP(Flows[[#This Row],[Input]],'5.a Definitions'!$B$3:$C$11,2,FALSE)</f>
        <v>Materials and products in industry</v>
      </c>
      <c r="E86" s="248" t="str">
        <f>'2a. Database N flows'!D87</f>
        <v>FS</v>
      </c>
      <c r="F86" s="188" t="str">
        <f>VLOOKUP(Flows[[#This Row],[Output]],'5.a Definitions'!$B$3:$C$11,2,FALSE)</f>
        <v>Forests and semi-natural vegetation</v>
      </c>
      <c r="G86" s="487" t="str">
        <f>'2a. Database N flows'!M87</f>
        <v>Nmix</v>
      </c>
      <c r="H86" s="248" t="str">
        <f>'2a. Database N flows'!U87</f>
        <v>useful output</v>
      </c>
    </row>
    <row r="87" spans="1:8" x14ac:dyDescent="0.2">
      <c r="A87" s="248" t="s">
        <v>334</v>
      </c>
      <c r="B87" s="248" t="str">
        <f>'2a. Database N flows'!J88</f>
        <v>Fuel wood for households</v>
      </c>
      <c r="C87" s="250" t="str">
        <f>'2a. Database N flows'!G88</f>
        <v>EF</v>
      </c>
      <c r="D87" s="188" t="str">
        <f>VLOOKUP(Flows[[#This Row],[Input]],'5.a Definitions'!$B$3:$C$11,2,FALSE)</f>
        <v>Energy and fuels</v>
      </c>
      <c r="E87" s="248" t="str">
        <f>'2a. Database N flows'!D88</f>
        <v>FS</v>
      </c>
      <c r="F87" s="188" t="str">
        <f>VLOOKUP(Flows[[#This Row],[Output]],'5.a Definitions'!$B$3:$C$11,2,FALSE)</f>
        <v>Forests and semi-natural vegetation</v>
      </c>
      <c r="G87" s="487" t="str">
        <f>'2a. Database N flows'!M88</f>
        <v>Nmix</v>
      </c>
      <c r="H87" s="248" t="str">
        <f>'2a. Database N flows'!U88</f>
        <v>useful output</v>
      </c>
    </row>
    <row r="88" spans="1:8" x14ac:dyDescent="0.2">
      <c r="A88" s="248" t="s">
        <v>339</v>
      </c>
      <c r="B88" s="248" t="str">
        <f>'2a. Database N flows'!J89</f>
        <v>Fuel wood for industry</v>
      </c>
      <c r="C88" s="250" t="str">
        <f>'2a. Database N flows'!G89</f>
        <v>EF</v>
      </c>
      <c r="D88" s="188" t="str">
        <f>VLOOKUP(Flows[[#This Row],[Input]],'5.a Definitions'!$B$3:$C$11,2,FALSE)</f>
        <v>Energy and fuels</v>
      </c>
      <c r="E88" s="248" t="str">
        <f>'2a. Database N flows'!D89</f>
        <v>FS</v>
      </c>
      <c r="F88" s="188" t="str">
        <f>VLOOKUP(Flows[[#This Row],[Output]],'5.a Definitions'!$B$3:$C$11,2,FALSE)</f>
        <v>Forests and semi-natural vegetation</v>
      </c>
      <c r="G88" s="487" t="str">
        <f>'2a. Database N flows'!M89</f>
        <v>Nmix</v>
      </c>
      <c r="H88" s="248" t="str">
        <f>'2a. Database N flows'!U89</f>
        <v>useful output</v>
      </c>
    </row>
    <row r="89" spans="1:8" x14ac:dyDescent="0.2">
      <c r="A89" s="248" t="s">
        <v>842</v>
      </c>
      <c r="B89" s="248" t="str">
        <f>'2a. Database N flows'!J90</f>
        <v>Fuel wood for co-fired power plants</v>
      </c>
      <c r="C89" s="250" t="str">
        <f>'2a. Database N flows'!G90</f>
        <v>EF</v>
      </c>
      <c r="D89" s="188" t="str">
        <f>VLOOKUP(Flows[[#This Row],[Input]],'5.a Definitions'!$B$3:$C$11,2,FALSE)</f>
        <v>Energy and fuels</v>
      </c>
      <c r="E89" s="248" t="str">
        <f>'2a. Database N flows'!D90</f>
        <v>FS</v>
      </c>
      <c r="F89" s="188" t="str">
        <f>VLOOKUP(Flows[[#This Row],[Output]],'5.a Definitions'!$B$3:$C$11,2,FALSE)</f>
        <v>Forests and semi-natural vegetation</v>
      </c>
      <c r="G89" s="487" t="str">
        <f>'2a. Database N flows'!M90</f>
        <v>Nmix</v>
      </c>
      <c r="H89" s="248" t="str">
        <f>'2a. Database N flows'!U90</f>
        <v>useful output</v>
      </c>
    </row>
    <row r="90" spans="1:8" x14ac:dyDescent="0.2">
      <c r="A90" s="248" t="s">
        <v>619</v>
      </c>
      <c r="B90" s="248" t="str">
        <f>'2a. Database N flows'!J91</f>
        <v>Emissions</v>
      </c>
      <c r="C90" s="250" t="str">
        <f>'2a. Database N flows'!G91</f>
        <v>AT</v>
      </c>
      <c r="D90" s="188" t="str">
        <f>VLOOKUP(Flows[[#This Row],[Input]],'5.a Definitions'!$B$3:$C$11,2,FALSE)</f>
        <v>Atmosphere</v>
      </c>
      <c r="E90" s="248" t="str">
        <f>'2a. Database N flows'!D91</f>
        <v>FS</v>
      </c>
      <c r="F90" s="188" t="str">
        <f>VLOOKUP(Flows[[#This Row],[Output]],'5.a Definitions'!$B$3:$C$11,2,FALSE)</f>
        <v>Forests and semi-natural vegetation</v>
      </c>
      <c r="G90" s="487" t="str">
        <f>'2a. Database N flows'!M91</f>
        <v>N2</v>
      </c>
      <c r="H90" s="248" t="str">
        <f>'2a. Database N flows'!U91</f>
        <v>N wasted</v>
      </c>
    </row>
    <row r="91" spans="1:8" x14ac:dyDescent="0.2">
      <c r="A91" s="248" t="s">
        <v>391</v>
      </c>
      <c r="B91" s="248" t="str">
        <f>'2a. Database N flows'!J92</f>
        <v>Emissions</v>
      </c>
      <c r="C91" s="250" t="str">
        <f>'2a. Database N flows'!G92</f>
        <v>AT</v>
      </c>
      <c r="D91" s="188" t="str">
        <f>VLOOKUP(Flows[[#This Row],[Input]],'5.a Definitions'!$B$3:$C$11,2,FALSE)</f>
        <v>Atmosphere</v>
      </c>
      <c r="E91" s="248" t="str">
        <f>'2a. Database N flows'!D92</f>
        <v>FS</v>
      </c>
      <c r="F91" s="188" t="str">
        <f>VLOOKUP(Flows[[#This Row],[Output]],'5.a Definitions'!$B$3:$C$11,2,FALSE)</f>
        <v>Forests and semi-natural vegetation</v>
      </c>
      <c r="G91" s="487" t="str">
        <f>'2a. Database N flows'!M92</f>
        <v>N2O</v>
      </c>
      <c r="H91" s="248" t="str">
        <f>'2a. Database N flows'!U92</f>
        <v>N wasted</v>
      </c>
    </row>
    <row r="92" spans="1:8" x14ac:dyDescent="0.2">
      <c r="A92" s="248" t="s">
        <v>392</v>
      </c>
      <c r="B92" s="248" t="str">
        <f>'2a. Database N flows'!J93</f>
        <v>Emissions</v>
      </c>
      <c r="C92" s="250" t="str">
        <f>'2a. Database N flows'!G93</f>
        <v>AT</v>
      </c>
      <c r="D92" s="188" t="str">
        <f>VLOOKUP(Flows[[#This Row],[Input]],'5.a Definitions'!$B$3:$C$11,2,FALSE)</f>
        <v>Atmosphere</v>
      </c>
      <c r="E92" s="248" t="str">
        <f>'2a. Database N flows'!D93</f>
        <v>FS</v>
      </c>
      <c r="F92" s="188" t="str">
        <f>VLOOKUP(Flows[[#This Row],[Output]],'5.a Definitions'!$B$3:$C$11,2,FALSE)</f>
        <v>Forests and semi-natural vegetation</v>
      </c>
      <c r="G92" s="487" t="str">
        <f>'2a. Database N flows'!M93</f>
        <v>NOx</v>
      </c>
      <c r="H92" s="248" t="str">
        <f>'2a. Database N flows'!U93</f>
        <v>N wasted</v>
      </c>
    </row>
    <row r="93" spans="1:8" x14ac:dyDescent="0.2">
      <c r="A93" s="248" t="s">
        <v>620</v>
      </c>
      <c r="B93" s="248" t="str">
        <f>'2a. Database N flows'!J94</f>
        <v>Leaching</v>
      </c>
      <c r="C93" s="250" t="str">
        <f>'2a. Database N flows'!G94</f>
        <v>HY</v>
      </c>
      <c r="D93" s="188" t="str">
        <f>VLOOKUP(Flows[[#This Row],[Input]],'5.a Definitions'!$B$3:$C$11,2,FALSE)</f>
        <v>Hydrosphere</v>
      </c>
      <c r="E93" s="248" t="str">
        <f>'2a. Database N flows'!D94</f>
        <v>FS</v>
      </c>
      <c r="F93" s="188" t="str">
        <f>VLOOKUP(Flows[[#This Row],[Output]],'5.a Definitions'!$B$3:$C$11,2,FALSE)</f>
        <v>Forests and semi-natural vegetation</v>
      </c>
      <c r="G93" s="487" t="str">
        <f>'2a. Database N flows'!M94</f>
        <v>Nmix</v>
      </c>
      <c r="H93" s="248" t="str">
        <f>'2a. Database N flows'!U94</f>
        <v>N wasted</v>
      </c>
    </row>
    <row r="94" spans="1:8" x14ac:dyDescent="0.2">
      <c r="A94" s="248" t="s">
        <v>621</v>
      </c>
      <c r="B94" s="248" t="str">
        <f>'2a. Database N flows'!J95</f>
        <v>Emissions</v>
      </c>
      <c r="C94" s="250" t="str">
        <f>'2a. Database N flows'!G95</f>
        <v>AT</v>
      </c>
      <c r="D94" s="188" t="str">
        <f>VLOOKUP(Flows[[#This Row],[Input]],'5.a Definitions'!$B$3:$C$11,2,FALSE)</f>
        <v>Atmosphere</v>
      </c>
      <c r="E94" s="248" t="str">
        <f>'2a. Database N flows'!D95</f>
        <v>FS</v>
      </c>
      <c r="F94" s="188" t="str">
        <f>VLOOKUP(Flows[[#This Row],[Output]],'5.a Definitions'!$B$3:$C$11,2,FALSE)</f>
        <v>Forests and semi-natural vegetation</v>
      </c>
      <c r="G94" s="487" t="str">
        <f>'2a. Database N flows'!M95</f>
        <v>N2</v>
      </c>
      <c r="H94" s="248" t="str">
        <f>'2a. Database N flows'!U95</f>
        <v>N wasted</v>
      </c>
    </row>
    <row r="95" spans="1:8" x14ac:dyDescent="0.2">
      <c r="A95" s="248" t="s">
        <v>393</v>
      </c>
      <c r="B95" s="248" t="str">
        <f>'2a. Database N flows'!J96</f>
        <v>Emissions</v>
      </c>
      <c r="C95" s="250" t="str">
        <f>'2a. Database N flows'!G96</f>
        <v>AT</v>
      </c>
      <c r="D95" s="188" t="str">
        <f>VLOOKUP(Flows[[#This Row],[Input]],'5.a Definitions'!$B$3:$C$11,2,FALSE)</f>
        <v>Atmosphere</v>
      </c>
      <c r="E95" s="248" t="str">
        <f>'2a. Database N flows'!D96</f>
        <v>FS</v>
      </c>
      <c r="F95" s="188" t="str">
        <f>VLOOKUP(Flows[[#This Row],[Output]],'5.a Definitions'!$B$3:$C$11,2,FALSE)</f>
        <v>Forests and semi-natural vegetation</v>
      </c>
      <c r="G95" s="487" t="str">
        <f>'2a. Database N flows'!M96</f>
        <v>N2O</v>
      </c>
      <c r="H95" s="248" t="str">
        <f>'2a. Database N flows'!U96</f>
        <v>N wasted</v>
      </c>
    </row>
    <row r="96" spans="1:8" x14ac:dyDescent="0.2">
      <c r="A96" s="248" t="s">
        <v>394</v>
      </c>
      <c r="B96" s="248" t="str">
        <f>'2a. Database N flows'!J97</f>
        <v>Emissions</v>
      </c>
      <c r="C96" s="250" t="str">
        <f>'2a. Database N flows'!G97</f>
        <v>AT</v>
      </c>
      <c r="D96" s="188" t="str">
        <f>VLOOKUP(Flows[[#This Row],[Input]],'5.a Definitions'!$B$3:$C$11,2,FALSE)</f>
        <v>Atmosphere</v>
      </c>
      <c r="E96" s="248" t="str">
        <f>'2a. Database N flows'!D97</f>
        <v>FS</v>
      </c>
      <c r="F96" s="188" t="str">
        <f>VLOOKUP(Flows[[#This Row],[Output]],'5.a Definitions'!$B$3:$C$11,2,FALSE)</f>
        <v>Forests and semi-natural vegetation</v>
      </c>
      <c r="G96" s="487" t="str">
        <f>'2a. Database N flows'!M97</f>
        <v>NOx</v>
      </c>
      <c r="H96" s="248" t="str">
        <f>'2a. Database N flows'!U97</f>
        <v>N wasted</v>
      </c>
    </row>
    <row r="97" spans="1:8" x14ac:dyDescent="0.2">
      <c r="A97" s="248" t="s">
        <v>357</v>
      </c>
      <c r="B97" s="248" t="str">
        <f>'2a. Database N flows'!J98</f>
        <v xml:space="preserve">Leaching </v>
      </c>
      <c r="C97" s="250" t="str">
        <f>'2a. Database N flows'!G98</f>
        <v>HY</v>
      </c>
      <c r="D97" s="188" t="str">
        <f>VLOOKUP(Flows[[#This Row],[Input]],'5.a Definitions'!$B$3:$C$11,2,FALSE)</f>
        <v>Hydrosphere</v>
      </c>
      <c r="E97" s="248" t="str">
        <f>'2a. Database N flows'!D98</f>
        <v>FS</v>
      </c>
      <c r="F97" s="188" t="str">
        <f>VLOOKUP(Flows[[#This Row],[Output]],'5.a Definitions'!$B$3:$C$11,2,FALSE)</f>
        <v>Forests and semi-natural vegetation</v>
      </c>
      <c r="G97" s="487" t="str">
        <f>'2a. Database N flows'!M98</f>
        <v>Nmix</v>
      </c>
      <c r="H97" s="248" t="str">
        <f>'2a. Database N flows'!U98</f>
        <v>N wasted</v>
      </c>
    </row>
    <row r="98" spans="1:8" x14ac:dyDescent="0.2">
      <c r="A98" s="248" t="s">
        <v>895</v>
      </c>
      <c r="B98" s="248" t="str">
        <f>'2a. Database N flows'!J99</f>
        <v>Biofuels</v>
      </c>
      <c r="C98" s="250" t="str">
        <f>'2a. Database N flows'!G99</f>
        <v>EF</v>
      </c>
      <c r="D98" s="188" t="str">
        <f>VLOOKUP(Flows[[#This Row],[Input]],'5.a Definitions'!$B$3:$C$11,2,FALSE)</f>
        <v>Energy and fuels</v>
      </c>
      <c r="E98" s="248" t="str">
        <f>'2a. Database N flows'!D99</f>
        <v>PR</v>
      </c>
      <c r="F98" s="188" t="str">
        <f>VLOOKUP(Flows[[#This Row],[Output]],'5.a Definitions'!$B$3:$C$11,2,FALSE)</f>
        <v>Processing of residues</v>
      </c>
      <c r="G98" s="487" t="str">
        <f>'2a. Database N flows'!M99</f>
        <v>Nmix</v>
      </c>
      <c r="H98" s="248" t="str">
        <f>'2a. Database N flows'!U99</f>
        <v>recycling</v>
      </c>
    </row>
    <row r="99" spans="1:8" x14ac:dyDescent="0.2">
      <c r="A99" s="248" t="s">
        <v>896</v>
      </c>
      <c r="B99" s="248" t="str">
        <f>'2a. Database N flows'!J100</f>
        <v>Biofuels</v>
      </c>
      <c r="C99" s="250" t="str">
        <f>'2a. Database N flows'!G100</f>
        <v>EF</v>
      </c>
      <c r="D99" s="188" t="str">
        <f>VLOOKUP(Flows[[#This Row],[Input]],'5.a Definitions'!$B$3:$C$11,2,FALSE)</f>
        <v>Energy and fuels</v>
      </c>
      <c r="E99" s="248" t="str">
        <f>'2a. Database N flows'!D100</f>
        <v>PR</v>
      </c>
      <c r="F99" s="188" t="str">
        <f>VLOOKUP(Flows[[#This Row],[Output]],'5.a Definitions'!$B$3:$C$11,2,FALSE)</f>
        <v>Processing of residues</v>
      </c>
      <c r="G99" s="487" t="str">
        <f>'2a. Database N flows'!M100</f>
        <v>Nmix</v>
      </c>
      <c r="H99" s="248" t="str">
        <f>'2a. Database N flows'!U100</f>
        <v>recycling</v>
      </c>
    </row>
    <row r="100" spans="1:8" x14ac:dyDescent="0.2">
      <c r="A100" s="248" t="s">
        <v>897</v>
      </c>
      <c r="B100" s="248" t="str">
        <f>'2a. Database N flows'!J101</f>
        <v>Biofuels</v>
      </c>
      <c r="C100" s="250" t="str">
        <f>'2a. Database N flows'!G101</f>
        <v>EF</v>
      </c>
      <c r="D100" s="188" t="str">
        <f>VLOOKUP(Flows[[#This Row],[Input]],'5.a Definitions'!$B$3:$C$11,2,FALSE)</f>
        <v>Energy and fuels</v>
      </c>
      <c r="E100" s="248" t="str">
        <f>'2a. Database N flows'!D101</f>
        <v>PR</v>
      </c>
      <c r="F100" s="188" t="str">
        <f>VLOOKUP(Flows[[#This Row],[Output]],'5.a Definitions'!$B$3:$C$11,2,FALSE)</f>
        <v>Processing of residues</v>
      </c>
      <c r="G100" s="487" t="str">
        <f>'2a. Database N flows'!M101</f>
        <v>Nmix</v>
      </c>
      <c r="H100" s="248" t="str">
        <f>'2a. Database N flows'!U101</f>
        <v>recycling</v>
      </c>
    </row>
    <row r="101" spans="1:8" x14ac:dyDescent="0.2">
      <c r="A101" s="248" t="s">
        <v>898</v>
      </c>
      <c r="B101" s="248" t="str">
        <f>'2a. Database N flows'!J102</f>
        <v>Compost for agriculture</v>
      </c>
      <c r="C101" s="250" t="str">
        <f>'2a. Database N flows'!G102</f>
        <v>AG</v>
      </c>
      <c r="D101" s="188" t="str">
        <f>VLOOKUP(Flows[[#This Row],[Input]],'5.a Definitions'!$B$3:$C$11,2,FALSE)</f>
        <v>Agriculture</v>
      </c>
      <c r="E101" s="248" t="str">
        <f>'2a. Database N flows'!D102</f>
        <v>PR</v>
      </c>
      <c r="F101" s="188" t="str">
        <f>VLOOKUP(Flows[[#This Row],[Output]],'5.a Definitions'!$B$3:$C$11,2,FALSE)</f>
        <v>Processing of residues</v>
      </c>
      <c r="G101" s="487" t="str">
        <f>'2a. Database N flows'!M102</f>
        <v>Nmix</v>
      </c>
      <c r="H101" s="248" t="str">
        <f>'2a. Database N flows'!U102</f>
        <v>recycling</v>
      </c>
    </row>
    <row r="102" spans="1:8" x14ac:dyDescent="0.2">
      <c r="A102" s="248" t="s">
        <v>899</v>
      </c>
      <c r="B102" s="248" t="str">
        <f>'2a. Database N flows'!J103</f>
        <v>Wastewater from landfills</v>
      </c>
      <c r="C102" s="250" t="str">
        <f>'2a. Database N flows'!G103</f>
        <v>PR</v>
      </c>
      <c r="D102" s="188" t="str">
        <f>VLOOKUP(Flows[[#This Row],[Input]],'5.a Definitions'!$B$3:$C$11,2,FALSE)</f>
        <v>Processing of residues</v>
      </c>
      <c r="E102" s="248" t="str">
        <f>'2a. Database N flows'!D103</f>
        <v>PR</v>
      </c>
      <c r="F102" s="188" t="str">
        <f>VLOOKUP(Flows[[#This Row],[Output]],'5.a Definitions'!$B$3:$C$11,2,FALSE)</f>
        <v>Processing of residues</v>
      </c>
      <c r="G102" s="487" t="str">
        <f>'2a. Database N flows'!M103</f>
        <v>Nmix</v>
      </c>
      <c r="H102" s="248" t="str">
        <f>'2a. Database N flows'!U103</f>
        <v>N wasted</v>
      </c>
    </row>
    <row r="103" spans="1:8" x14ac:dyDescent="0.2">
      <c r="A103" s="248" t="s">
        <v>900</v>
      </c>
      <c r="B103" s="248" t="str">
        <f>'2a. Database N flows'!J104</f>
        <v>Biofuels production wastewater</v>
      </c>
      <c r="C103" s="250" t="str">
        <f>'2a. Database N flows'!G104</f>
        <v>PR</v>
      </c>
      <c r="D103" s="188" t="str">
        <f>VLOOKUP(Flows[[#This Row],[Input]],'5.a Definitions'!$B$3:$C$11,2,FALSE)</f>
        <v>Processing of residues</v>
      </c>
      <c r="E103" s="248" t="str">
        <f>'2a. Database N flows'!D104</f>
        <v>PR</v>
      </c>
      <c r="F103" s="188" t="str">
        <f>VLOOKUP(Flows[[#This Row],[Output]],'5.a Definitions'!$B$3:$C$11,2,FALSE)</f>
        <v>Processing of residues</v>
      </c>
      <c r="G103" s="487" t="str">
        <f>'2a. Database N flows'!M104</f>
        <v>Nmix</v>
      </c>
      <c r="H103" s="248" t="str">
        <f>'2a. Database N flows'!U104</f>
        <v>N wasted</v>
      </c>
    </row>
    <row r="104" spans="1:8" x14ac:dyDescent="0.2">
      <c r="A104" s="248" t="s">
        <v>901</v>
      </c>
      <c r="B104" s="248" t="str">
        <f>'2a. Database N flows'!J105</f>
        <v>Compost for private gardens</v>
      </c>
      <c r="C104" s="250" t="str">
        <f>'2a. Database N flows'!G105</f>
        <v>HS</v>
      </c>
      <c r="D104" s="188" t="str">
        <f>VLOOKUP(Flows[[#This Row],[Input]],'5.a Definitions'!$B$3:$C$11,2,FALSE)</f>
        <v>Humans and settlements</v>
      </c>
      <c r="E104" s="248" t="str">
        <f>'2a. Database N flows'!D105</f>
        <v>PR</v>
      </c>
      <c r="F104" s="188" t="str">
        <f>VLOOKUP(Flows[[#This Row],[Output]],'5.a Definitions'!$B$3:$C$11,2,FALSE)</f>
        <v>Processing of residues</v>
      </c>
      <c r="G104" s="487" t="str">
        <f>'2a. Database N flows'!M105</f>
        <v>Nmix</v>
      </c>
      <c r="H104" s="248" t="str">
        <f>'2a. Database N flows'!U105</f>
        <v>recycling</v>
      </c>
    </row>
    <row r="105" spans="1:8" x14ac:dyDescent="0.2">
      <c r="A105" s="248" t="s">
        <v>902</v>
      </c>
      <c r="B105" s="248" t="str">
        <f>'2a. Database N flows'!J106</f>
        <v>Emissions</v>
      </c>
      <c r="C105" s="250" t="str">
        <f>'2a. Database N flows'!G106</f>
        <v>AT</v>
      </c>
      <c r="D105" s="188" t="str">
        <f>VLOOKUP(Flows[[#This Row],[Input]],'5.a Definitions'!$B$3:$C$11,2,FALSE)</f>
        <v>Atmosphere</v>
      </c>
      <c r="E105" s="248" t="str">
        <f>'2a. Database N flows'!D106</f>
        <v>PR</v>
      </c>
      <c r="F105" s="188" t="str">
        <f>VLOOKUP(Flows[[#This Row],[Output]],'5.a Definitions'!$B$3:$C$11,2,FALSE)</f>
        <v>Processing of residues</v>
      </c>
      <c r="G105" s="487" t="str">
        <f>'2a. Database N flows'!M106</f>
        <v>NH3</v>
      </c>
      <c r="H105" s="248" t="str">
        <f>'2a. Database N flows'!U106</f>
        <v>N wasted</v>
      </c>
    </row>
    <row r="106" spans="1:8" x14ac:dyDescent="0.2">
      <c r="A106" s="248" t="s">
        <v>903</v>
      </c>
      <c r="B106" s="248" t="str">
        <f>'2a. Database N flows'!J107</f>
        <v>Emissions</v>
      </c>
      <c r="C106" s="250" t="str">
        <f>'2a. Database N flows'!G107</f>
        <v>AT</v>
      </c>
      <c r="D106" s="188" t="str">
        <f>VLOOKUP(Flows[[#This Row],[Input]],'5.a Definitions'!$B$3:$C$11,2,FALSE)</f>
        <v>Atmosphere</v>
      </c>
      <c r="E106" s="248" t="str">
        <f>'2a. Database N flows'!D107</f>
        <v>PR</v>
      </c>
      <c r="F106" s="188" t="str">
        <f>VLOOKUP(Flows[[#This Row],[Output]],'5.a Definitions'!$B$3:$C$11,2,FALSE)</f>
        <v>Processing of residues</v>
      </c>
      <c r="G106" s="487" t="str">
        <f>'2a. Database N flows'!M107</f>
        <v>NOx</v>
      </c>
      <c r="H106" s="248" t="str">
        <f>'2a. Database N flows'!U107</f>
        <v>N wasted</v>
      </c>
    </row>
    <row r="107" spans="1:8" x14ac:dyDescent="0.2">
      <c r="A107" s="248" t="s">
        <v>904</v>
      </c>
      <c r="B107" s="248" t="str">
        <f>'2a. Database N flows'!J108</f>
        <v>Emissions</v>
      </c>
      <c r="C107" s="250" t="str">
        <f>'2a. Database N flows'!G108</f>
        <v>AT</v>
      </c>
      <c r="D107" s="188" t="str">
        <f>VLOOKUP(Flows[[#This Row],[Input]],'5.a Definitions'!$B$3:$C$11,2,FALSE)</f>
        <v>Atmosphere</v>
      </c>
      <c r="E107" s="248" t="str">
        <f>'2a. Database N flows'!D108</f>
        <v>PR</v>
      </c>
      <c r="F107" s="188" t="str">
        <f>VLOOKUP(Flows[[#This Row],[Output]],'5.a Definitions'!$B$3:$C$11,2,FALSE)</f>
        <v>Processing of residues</v>
      </c>
      <c r="G107" s="487" t="str">
        <f>'2a. Database N flows'!M108</f>
        <v>N2O</v>
      </c>
      <c r="H107" s="248" t="str">
        <f>'2a. Database N flows'!U108</f>
        <v>N wasted</v>
      </c>
    </row>
    <row r="108" spans="1:8" x14ac:dyDescent="0.2">
      <c r="A108" s="248" t="s">
        <v>905</v>
      </c>
      <c r="B108" s="248" t="str">
        <f>'2a. Database N flows'!J109</f>
        <v>Leaching</v>
      </c>
      <c r="C108" s="250" t="str">
        <f>'2a. Database N flows'!G109</f>
        <v>HY</v>
      </c>
      <c r="D108" s="188" t="str">
        <f>VLOOKUP(Flows[[#This Row],[Input]],'5.a Definitions'!$B$3:$C$11,2,FALSE)</f>
        <v>Hydrosphere</v>
      </c>
      <c r="E108" s="248" t="str">
        <f>'2a. Database N flows'!D109</f>
        <v>PR</v>
      </c>
      <c r="F108" s="188" t="str">
        <f>VLOOKUP(Flows[[#This Row],[Output]],'5.a Definitions'!$B$3:$C$11,2,FALSE)</f>
        <v>Processing of residues</v>
      </c>
      <c r="G108" s="487" t="str">
        <f>'2a. Database N flows'!M109</f>
        <v>Nmix</v>
      </c>
      <c r="H108" s="248" t="str">
        <f>'2a. Database N flows'!U109</f>
        <v>N wasted</v>
      </c>
    </row>
    <row r="109" spans="1:8" x14ac:dyDescent="0.2">
      <c r="A109" s="248" t="s">
        <v>906</v>
      </c>
      <c r="B109" s="248" t="str">
        <f>'2a. Database N flows'!J110</f>
        <v>Solid waste export</v>
      </c>
      <c r="C109" s="250" t="str">
        <f>'2a. Database N flows'!G110</f>
        <v>RW</v>
      </c>
      <c r="D109" s="188" t="str">
        <f>VLOOKUP(Flows[[#This Row],[Input]],'5.a Definitions'!$B$3:$C$11,2,FALSE)</f>
        <v>Rest of the world</v>
      </c>
      <c r="E109" s="248" t="str">
        <f>'2a. Database N flows'!D110</f>
        <v>PR</v>
      </c>
      <c r="F109" s="188" t="str">
        <f>VLOOKUP(Flows[[#This Row],[Output]],'5.a Definitions'!$B$3:$C$11,2,FALSE)</f>
        <v>Processing of residues</v>
      </c>
      <c r="G109" s="487" t="str">
        <f>'2a. Database N flows'!M110</f>
        <v>Nmix</v>
      </c>
      <c r="H109" s="248" t="str">
        <f>'2a. Database N flows'!U110</f>
        <v>N wasted</v>
      </c>
    </row>
    <row r="110" spans="1:8" x14ac:dyDescent="0.2">
      <c r="A110" s="248" t="s">
        <v>907</v>
      </c>
      <c r="B110" s="248" t="str">
        <f>'2a. Database N flows'!J111</f>
        <v>Sewage sludge fertilizer</v>
      </c>
      <c r="C110" s="250" t="str">
        <f>'2a. Database N flows'!G111</f>
        <v>AG</v>
      </c>
      <c r="D110" s="188" t="str">
        <f>VLOOKUP(Flows[[#This Row],[Input]],'5.a Definitions'!$B$3:$C$11,2,FALSE)</f>
        <v>Agriculture</v>
      </c>
      <c r="E110" s="248" t="str">
        <f>'2a. Database N flows'!D111</f>
        <v>PR</v>
      </c>
      <c r="F110" s="188" t="str">
        <f>VLOOKUP(Flows[[#This Row],[Output]],'5.a Definitions'!$B$3:$C$11,2,FALSE)</f>
        <v>Processing of residues</v>
      </c>
      <c r="G110" s="487" t="str">
        <f>'2a. Database N flows'!M111</f>
        <v>Nmix</v>
      </c>
      <c r="H110" s="248" t="str">
        <f>'2a. Database N flows'!U111</f>
        <v>recycling</v>
      </c>
    </row>
    <row r="111" spans="1:8" x14ac:dyDescent="0.2">
      <c r="A111" s="248" t="s">
        <v>908</v>
      </c>
      <c r="B111" s="248" t="str">
        <f>'2a. Database N flows'!J112</f>
        <v>Sewage sludge incineration</v>
      </c>
      <c r="C111" s="250" t="str">
        <f>'2a. Database N flows'!G112</f>
        <v>PR</v>
      </c>
      <c r="D111" s="188" t="str">
        <f>VLOOKUP(Flows[[#This Row],[Input]],'5.a Definitions'!$B$3:$C$11,2,FALSE)</f>
        <v>Processing of residues</v>
      </c>
      <c r="E111" s="248" t="str">
        <f>'2a. Database N flows'!D112</f>
        <v>PR</v>
      </c>
      <c r="F111" s="188" t="str">
        <f>VLOOKUP(Flows[[#This Row],[Output]],'5.a Definitions'!$B$3:$C$11,2,FALSE)</f>
        <v>Processing of residues</v>
      </c>
      <c r="G111" s="487" t="str">
        <f>'2a. Database N flows'!M112</f>
        <v>Nmix</v>
      </c>
      <c r="H111" s="248" t="str">
        <f>'2a. Database N flows'!U112</f>
        <v>N wasted</v>
      </c>
    </row>
    <row r="112" spans="1:8" x14ac:dyDescent="0.2">
      <c r="A112" s="248" t="s">
        <v>909</v>
      </c>
      <c r="B112" s="248" t="str">
        <f>'2a. Database N flows'!J113</f>
        <v>Emissions</v>
      </c>
      <c r="C112" s="250" t="str">
        <f>'2a. Database N flows'!G113</f>
        <v>AT</v>
      </c>
      <c r="D112" s="188" t="str">
        <f>VLOOKUP(Flows[[#This Row],[Input]],'5.a Definitions'!$B$3:$C$11,2,FALSE)</f>
        <v>Atmosphere</v>
      </c>
      <c r="E112" s="248" t="str">
        <f>'2a. Database N flows'!D113</f>
        <v>PR</v>
      </c>
      <c r="F112" s="188" t="str">
        <f>VLOOKUP(Flows[[#This Row],[Output]],'5.a Definitions'!$B$3:$C$11,2,FALSE)</f>
        <v>Processing of residues</v>
      </c>
      <c r="G112" s="487" t="str">
        <f>'2a. Database N flows'!M113</f>
        <v>NH3</v>
      </c>
      <c r="H112" s="248" t="str">
        <f>'2a. Database N flows'!U113</f>
        <v>N wasted</v>
      </c>
    </row>
    <row r="113" spans="1:8" x14ac:dyDescent="0.2">
      <c r="A113" s="248" t="s">
        <v>910</v>
      </c>
      <c r="B113" s="248" t="str">
        <f>'2a. Database N flows'!J114</f>
        <v>Emissions</v>
      </c>
      <c r="C113" s="250" t="str">
        <f>'2a. Database N flows'!G114</f>
        <v>AT</v>
      </c>
      <c r="D113" s="188" t="str">
        <f>VLOOKUP(Flows[[#This Row],[Input]],'5.a Definitions'!$B$3:$C$11,2,FALSE)</f>
        <v>Atmosphere</v>
      </c>
      <c r="E113" s="248" t="str">
        <f>'2a. Database N flows'!D114</f>
        <v>PR</v>
      </c>
      <c r="F113" s="188" t="str">
        <f>VLOOKUP(Flows[[#This Row],[Output]],'5.a Definitions'!$B$3:$C$11,2,FALSE)</f>
        <v>Processing of residues</v>
      </c>
      <c r="G113" s="487" t="str">
        <f>'2a. Database N flows'!M114</f>
        <v>NOx</v>
      </c>
      <c r="H113" s="248" t="str">
        <f>'2a. Database N flows'!U114</f>
        <v>N wasted</v>
      </c>
    </row>
    <row r="114" spans="1:8" x14ac:dyDescent="0.2">
      <c r="A114" s="248" t="s">
        <v>911</v>
      </c>
      <c r="B114" s="248" t="str">
        <f>'2a. Database N flows'!J115</f>
        <v>Emissions</v>
      </c>
      <c r="C114" s="250" t="str">
        <f>'2a. Database N flows'!G115</f>
        <v>AT</v>
      </c>
      <c r="D114" s="188" t="str">
        <f>VLOOKUP(Flows[[#This Row],[Input]],'5.a Definitions'!$B$3:$C$11,2,FALSE)</f>
        <v>Atmosphere</v>
      </c>
      <c r="E114" s="248" t="str">
        <f>'2a. Database N flows'!D115</f>
        <v>PR</v>
      </c>
      <c r="F114" s="188" t="str">
        <f>VLOOKUP(Flows[[#This Row],[Output]],'5.a Definitions'!$B$3:$C$11,2,FALSE)</f>
        <v>Processing of residues</v>
      </c>
      <c r="G114" s="487" t="str">
        <f>'2a. Database N flows'!M115</f>
        <v>N2O</v>
      </c>
      <c r="H114" s="248" t="str">
        <f>'2a. Database N flows'!U115</f>
        <v>N wasted</v>
      </c>
    </row>
    <row r="115" spans="1:8" x14ac:dyDescent="0.2">
      <c r="A115" s="248" t="s">
        <v>912</v>
      </c>
      <c r="B115" s="248" t="str">
        <f>'2a. Database N flows'!J116</f>
        <v>Emissions</v>
      </c>
      <c r="C115" s="250" t="str">
        <f>'2a. Database N flows'!G116</f>
        <v>AT</v>
      </c>
      <c r="D115" s="188" t="str">
        <f>VLOOKUP(Flows[[#This Row],[Input]],'5.a Definitions'!$B$3:$C$11,2,FALSE)</f>
        <v>Atmosphere</v>
      </c>
      <c r="E115" s="248" t="str">
        <f>'2a. Database N flows'!D116</f>
        <v>PR</v>
      </c>
      <c r="F115" s="188" t="str">
        <f>VLOOKUP(Flows[[#This Row],[Output]],'5.a Definitions'!$B$3:$C$11,2,FALSE)</f>
        <v>Processing of residues</v>
      </c>
      <c r="G115" s="487" t="str">
        <f>'2a. Database N flows'!M116</f>
        <v>N2</v>
      </c>
      <c r="H115" s="248" t="str">
        <f>'2a. Database N flows'!U116</f>
        <v>N wasted</v>
      </c>
    </row>
    <row r="116" spans="1:8" x14ac:dyDescent="0.2">
      <c r="A116" s="248" t="s">
        <v>913</v>
      </c>
      <c r="B116" s="248" t="str">
        <f>'2a. Database N flows'!J117</f>
        <v>Treated wastewater discharge</v>
      </c>
      <c r="C116" s="250" t="str">
        <f>'2a. Database N flows'!G117</f>
        <v>HY</v>
      </c>
      <c r="D116" s="188" t="str">
        <f>VLOOKUP(Flows[[#This Row],[Input]],'5.a Definitions'!$B$3:$C$11,2,FALSE)</f>
        <v>Hydrosphere</v>
      </c>
      <c r="E116" s="248" t="str">
        <f>'2a. Database N flows'!D117</f>
        <v>PR</v>
      </c>
      <c r="F116" s="188" t="str">
        <f>VLOOKUP(Flows[[#This Row],[Output]],'5.a Definitions'!$B$3:$C$11,2,FALSE)</f>
        <v>Processing of residues</v>
      </c>
      <c r="G116" s="487" t="str">
        <f>'2a. Database N flows'!M117</f>
        <v>Nmix</v>
      </c>
      <c r="H116" s="248" t="str">
        <f>'2a. Database N flows'!U117</f>
        <v>N wasted</v>
      </c>
    </row>
    <row r="117" spans="1:8" x14ac:dyDescent="0.2">
      <c r="A117" s="248" t="s">
        <v>914</v>
      </c>
      <c r="B117" s="248" t="str">
        <f>'2a. Database N flows'!J118</f>
        <v>Treated wastewater discharge</v>
      </c>
      <c r="C117" s="250" t="str">
        <f>'2a. Database N flows'!G118</f>
        <v>HY</v>
      </c>
      <c r="D117" s="188" t="str">
        <f>VLOOKUP(Flows[[#This Row],[Input]],'5.a Definitions'!$B$3:$C$11,2,FALSE)</f>
        <v>Hydrosphere</v>
      </c>
      <c r="E117" s="248" t="str">
        <f>'2a. Database N flows'!D118</f>
        <v>PR</v>
      </c>
      <c r="F117" s="188" t="str">
        <f>VLOOKUP(Flows[[#This Row],[Output]],'5.a Definitions'!$B$3:$C$11,2,FALSE)</f>
        <v>Processing of residues</v>
      </c>
      <c r="G117" s="487" t="str">
        <f>'2a. Database N flows'!M118</f>
        <v>Nmix</v>
      </c>
      <c r="H117" s="248" t="str">
        <f>'2a. Database N flows'!U118</f>
        <v>N wasted</v>
      </c>
    </row>
    <row r="118" spans="1:8" x14ac:dyDescent="0.2">
      <c r="A118" s="248" t="s">
        <v>354</v>
      </c>
      <c r="B118" s="248" t="str">
        <f>'2a. Database N flows'!J119</f>
        <v>Recycling</v>
      </c>
      <c r="C118" s="250" t="str">
        <f>'2a. Database N flows'!G119</f>
        <v>MP</v>
      </c>
      <c r="D118" s="188" t="str">
        <f>VLOOKUP(Flows[[#This Row],[Input]],'5.a Definitions'!$B$3:$C$11,2,FALSE)</f>
        <v>Materials and products in industry</v>
      </c>
      <c r="E118" s="248" t="str">
        <f>'2a. Database N flows'!D119</f>
        <v>HS</v>
      </c>
      <c r="F118" s="188" t="str">
        <f>VLOOKUP(Flows[[#This Row],[Output]],'5.a Definitions'!$B$3:$C$11,2,FALSE)</f>
        <v>Humans and settlements</v>
      </c>
      <c r="G118" s="487" t="str">
        <f>'2a. Database N flows'!M119</f>
        <v>Nmix</v>
      </c>
      <c r="H118" s="248" t="str">
        <f>'2a. Database N flows'!U119</f>
        <v>recycling</v>
      </c>
    </row>
    <row r="119" spans="1:8" x14ac:dyDescent="0.2">
      <c r="A119" s="248" t="s">
        <v>922</v>
      </c>
      <c r="B119" s="248" t="str">
        <f>'2a. Database N flows'!J120</f>
        <v>Organic waste biofuel substrate</v>
      </c>
      <c r="C119" s="250" t="str">
        <f>'2a. Database N flows'!G120</f>
        <v>PR</v>
      </c>
      <c r="D119" s="188" t="str">
        <f>VLOOKUP(Flows[[#This Row],[Input]],'5.a Definitions'!$B$3:$C$11,2,FALSE)</f>
        <v>Processing of residues</v>
      </c>
      <c r="E119" s="248" t="str">
        <f>'2a. Database N flows'!D120</f>
        <v>HS</v>
      </c>
      <c r="F119" s="188" t="str">
        <f>VLOOKUP(Flows[[#This Row],[Output]],'5.a Definitions'!$B$3:$C$11,2,FALSE)</f>
        <v>Humans and settlements</v>
      </c>
      <c r="G119" s="487" t="str">
        <f>'2a. Database N flows'!M120</f>
        <v>Nmix</v>
      </c>
      <c r="H119" s="248" t="str">
        <f>'2a. Database N flows'!U120</f>
        <v>recycling</v>
      </c>
    </row>
    <row r="120" spans="1:8" x14ac:dyDescent="0.2">
      <c r="A120" s="248" t="s">
        <v>923</v>
      </c>
      <c r="B120" s="248" t="str">
        <f>'2a. Database N flows'!J121</f>
        <v>Organic waste for composting</v>
      </c>
      <c r="C120" s="250" t="str">
        <f>'2a. Database N flows'!G121</f>
        <v>PR</v>
      </c>
      <c r="D120" s="188" t="str">
        <f>VLOOKUP(Flows[[#This Row],[Input]],'5.a Definitions'!$B$3:$C$11,2,FALSE)</f>
        <v>Processing of residues</v>
      </c>
      <c r="E120" s="248" t="str">
        <f>'2a. Database N flows'!D121</f>
        <v>HS</v>
      </c>
      <c r="F120" s="188" t="str">
        <f>VLOOKUP(Flows[[#This Row],[Output]],'5.a Definitions'!$B$3:$C$11,2,FALSE)</f>
        <v>Humans and settlements</v>
      </c>
      <c r="G120" s="487" t="str">
        <f>'2a. Database N flows'!M121</f>
        <v>Nmix</v>
      </c>
      <c r="H120" s="248" t="str">
        <f>'2a. Database N flows'!U121</f>
        <v>recycling</v>
      </c>
    </row>
    <row r="121" spans="1:8" x14ac:dyDescent="0.2">
      <c r="A121" s="248" t="s">
        <v>924</v>
      </c>
      <c r="B121" s="248" t="str">
        <f>'2a. Database N flows'!J122</f>
        <v>Household waste</v>
      </c>
      <c r="C121" s="250" t="str">
        <f>'2a. Database N flows'!G122</f>
        <v>PR</v>
      </c>
      <c r="D121" s="188" t="str">
        <f>VLOOKUP(Flows[[#This Row],[Input]],'5.a Definitions'!$B$3:$C$11,2,FALSE)</f>
        <v>Processing of residues</v>
      </c>
      <c r="E121" s="248" t="str">
        <f>'2a. Database N flows'!D122</f>
        <v>HS</v>
      </c>
      <c r="F121" s="188" t="str">
        <f>VLOOKUP(Flows[[#This Row],[Output]],'5.a Definitions'!$B$3:$C$11,2,FALSE)</f>
        <v>Humans and settlements</v>
      </c>
      <c r="G121" s="487" t="str">
        <f>'2a. Database N flows'!M122</f>
        <v>Nmix</v>
      </c>
      <c r="H121" s="248" t="str">
        <f>'2a. Database N flows'!U122</f>
        <v>N wasted</v>
      </c>
    </row>
    <row r="122" spans="1:8" x14ac:dyDescent="0.2">
      <c r="A122" s="248" t="s">
        <v>925</v>
      </c>
      <c r="B122" s="248" t="str">
        <f>'2a. Database N flows'!J123</f>
        <v>Municipal wastewater</v>
      </c>
      <c r="C122" s="250" t="str">
        <f>'2a. Database N flows'!G123</f>
        <v>PR</v>
      </c>
      <c r="D122" s="188" t="str">
        <f>VLOOKUP(Flows[[#This Row],[Input]],'5.a Definitions'!$B$3:$C$11,2,FALSE)</f>
        <v>Processing of residues</v>
      </c>
      <c r="E122" s="248" t="str">
        <f>'2a. Database N flows'!D123</f>
        <v>HS</v>
      </c>
      <c r="F122" s="188" t="str">
        <f>VLOOKUP(Flows[[#This Row],[Output]],'5.a Definitions'!$B$3:$C$11,2,FALSE)</f>
        <v>Humans and settlements</v>
      </c>
      <c r="G122" s="487" t="str">
        <f>'2a. Database N flows'!M123</f>
        <v>Nmix</v>
      </c>
      <c r="H122" s="248" t="str">
        <f>'2a. Database N flows'!U123</f>
        <v>N wasted</v>
      </c>
    </row>
    <row r="123" spans="1:8" x14ac:dyDescent="0.2">
      <c r="A123" s="248" t="s">
        <v>395</v>
      </c>
      <c r="B123" s="248" t="str">
        <f>'2a. Database N flows'!J124</f>
        <v>Emissions</v>
      </c>
      <c r="C123" s="250" t="str">
        <f>'2a. Database N flows'!G124</f>
        <v>AT</v>
      </c>
      <c r="D123" s="188" t="str">
        <f>VLOOKUP(Flows[[#This Row],[Input]],'5.a Definitions'!$B$3:$C$11,2,FALSE)</f>
        <v>Atmosphere</v>
      </c>
      <c r="E123" s="248" t="str">
        <f>'2a. Database N flows'!D124</f>
        <v>HS</v>
      </c>
      <c r="F123" s="188" t="str">
        <f>VLOOKUP(Flows[[#This Row],[Output]],'5.a Definitions'!$B$3:$C$11,2,FALSE)</f>
        <v>Humans and settlements</v>
      </c>
      <c r="G123" s="487" t="str">
        <f>'2a. Database N flows'!M124</f>
        <v>NH3</v>
      </c>
      <c r="H123" s="248" t="str">
        <f>'2a. Database N flows'!U124</f>
        <v>N wasted</v>
      </c>
    </row>
    <row r="124" spans="1:8" x14ac:dyDescent="0.2">
      <c r="A124" s="248" t="s">
        <v>622</v>
      </c>
      <c r="B124" s="248" t="str">
        <f>'2a. Database N flows'!J125</f>
        <v>LUC emissions</v>
      </c>
      <c r="C124" s="250" t="str">
        <f>'2a. Database N flows'!G125</f>
        <v>AT</v>
      </c>
      <c r="D124" s="188" t="str">
        <f>VLOOKUP(Flows[[#This Row],[Input]],'5.a Definitions'!$B$3:$C$11,2,FALSE)</f>
        <v>Atmosphere</v>
      </c>
      <c r="E124" s="248" t="str">
        <f>'2a. Database N flows'!D125</f>
        <v>HS</v>
      </c>
      <c r="F124" s="188" t="str">
        <f>VLOOKUP(Flows[[#This Row],[Output]],'5.a Definitions'!$B$3:$C$11,2,FALSE)</f>
        <v>Humans and settlements</v>
      </c>
      <c r="G124" s="487" t="str">
        <f>'2a. Database N flows'!M125</f>
        <v>NH3</v>
      </c>
      <c r="H124" s="248" t="str">
        <f>'2a. Database N flows'!U125</f>
        <v>N wasted</v>
      </c>
    </row>
    <row r="125" spans="1:8" x14ac:dyDescent="0.2">
      <c r="A125" s="248" t="s">
        <v>623</v>
      </c>
      <c r="B125" s="248" t="str">
        <f>'2a. Database N flows'!J126</f>
        <v>LUC emissions</v>
      </c>
      <c r="C125" s="250" t="str">
        <f>'2a. Database N flows'!G126</f>
        <v>AT</v>
      </c>
      <c r="D125" s="188" t="str">
        <f>VLOOKUP(Flows[[#This Row],[Input]],'5.a Definitions'!$B$3:$C$11,2,FALSE)</f>
        <v>Atmosphere</v>
      </c>
      <c r="E125" s="248" t="str">
        <f>'2a. Database N flows'!D126</f>
        <v>HS</v>
      </c>
      <c r="F125" s="188" t="str">
        <f>VLOOKUP(Flows[[#This Row],[Output]],'5.a Definitions'!$B$3:$C$11,2,FALSE)</f>
        <v>Humans and settlements</v>
      </c>
      <c r="G125" s="487" t="str">
        <f>'2a. Database N flows'!M126</f>
        <v>NOx</v>
      </c>
      <c r="H125" s="248" t="str">
        <f>'2a. Database N flows'!U126</f>
        <v>N wasted</v>
      </c>
    </row>
    <row r="126" spans="1:8" x14ac:dyDescent="0.2">
      <c r="A126" s="248" t="s">
        <v>624</v>
      </c>
      <c r="B126" s="248" t="str">
        <f>'2a. Database N flows'!J127</f>
        <v>LUC emissions</v>
      </c>
      <c r="C126" s="250" t="str">
        <f>'2a. Database N flows'!G127</f>
        <v>AT</v>
      </c>
      <c r="D126" s="188" t="str">
        <f>VLOOKUP(Flows[[#This Row],[Input]],'5.a Definitions'!$B$3:$C$11,2,FALSE)</f>
        <v>Atmosphere</v>
      </c>
      <c r="E126" s="248" t="str">
        <f>'2a. Database N flows'!D127</f>
        <v>HS</v>
      </c>
      <c r="F126" s="188" t="str">
        <f>VLOOKUP(Flows[[#This Row],[Output]],'5.a Definitions'!$B$3:$C$11,2,FALSE)</f>
        <v>Humans and settlements</v>
      </c>
      <c r="G126" s="487" t="str">
        <f>'2a. Database N flows'!M127</f>
        <v>N2O</v>
      </c>
      <c r="H126" s="248" t="str">
        <f>'2a. Database N flows'!U127</f>
        <v>N wasted</v>
      </c>
    </row>
    <row r="127" spans="1:8" x14ac:dyDescent="0.2">
      <c r="A127" s="248" t="s">
        <v>365</v>
      </c>
      <c r="B127" s="248" t="str">
        <f>'2a. Database N flows'!J128</f>
        <v>Untreated wastewater</v>
      </c>
      <c r="C127" s="250" t="str">
        <f>'2a. Database N flows'!G128</f>
        <v>HY</v>
      </c>
      <c r="D127" s="188" t="str">
        <f>VLOOKUP(Flows[[#This Row],[Input]],'5.a Definitions'!$B$3:$C$11,2,FALSE)</f>
        <v>Hydrosphere</v>
      </c>
      <c r="E127" s="248" t="str">
        <f>'2a. Database N flows'!D128</f>
        <v>HS</v>
      </c>
      <c r="F127" s="188" t="str">
        <f>VLOOKUP(Flows[[#This Row],[Output]],'5.a Definitions'!$B$3:$C$11,2,FALSE)</f>
        <v>Humans and settlements</v>
      </c>
      <c r="G127" s="487" t="str">
        <f>'2a. Database N flows'!M128</f>
        <v>Nmix</v>
      </c>
      <c r="H127" s="248" t="str">
        <f>'2a. Database N flows'!U128</f>
        <v>N wasted</v>
      </c>
    </row>
    <row r="128" spans="1:8" x14ac:dyDescent="0.2">
      <c r="A128" s="248" t="s">
        <v>370</v>
      </c>
      <c r="B128" s="248" t="str">
        <f>'2a. Database N flows'!J129</f>
        <v>Untreated wastewater</v>
      </c>
      <c r="C128" s="250" t="str">
        <f>'2a. Database N flows'!G129</f>
        <v>HY</v>
      </c>
      <c r="D128" s="188" t="str">
        <f>VLOOKUP(Flows[[#This Row],[Input]],'5.a Definitions'!$B$3:$C$11,2,FALSE)</f>
        <v>Hydrosphere</v>
      </c>
      <c r="E128" s="248" t="str">
        <f>'2a. Database N flows'!D129</f>
        <v>HS</v>
      </c>
      <c r="F128" s="188" t="str">
        <f>VLOOKUP(Flows[[#This Row],[Output]],'5.a Definitions'!$B$3:$C$11,2,FALSE)</f>
        <v>Humans and settlements</v>
      </c>
      <c r="G128" s="487" t="str">
        <f>'2a. Database N flows'!M129</f>
        <v>Nmix</v>
      </c>
      <c r="H128" s="248" t="str">
        <f>'2a. Database N flows'!U129</f>
        <v>N wasted</v>
      </c>
    </row>
    <row r="129" spans="1:8" x14ac:dyDescent="0.2">
      <c r="A129" s="248" t="s">
        <v>373</v>
      </c>
      <c r="B129" s="248" t="str">
        <f>'2a. Database N flows'!J130</f>
        <v>Untreated wastewater</v>
      </c>
      <c r="C129" s="250" t="str">
        <f>'2a. Database N flows'!G130</f>
        <v>HY</v>
      </c>
      <c r="D129" s="188" t="str">
        <f>VLOOKUP(Flows[[#This Row],[Input]],'5.a Definitions'!$B$3:$C$11,2,FALSE)</f>
        <v>Hydrosphere</v>
      </c>
      <c r="E129" s="248" t="str">
        <f>'2a. Database N flows'!D130</f>
        <v>HS</v>
      </c>
      <c r="F129" s="188" t="str">
        <f>VLOOKUP(Flows[[#This Row],[Output]],'5.a Definitions'!$B$3:$C$11,2,FALSE)</f>
        <v>Humans and settlements</v>
      </c>
      <c r="G129" s="487" t="str">
        <f>'2a. Database N flows'!M130</f>
        <v>Nmix</v>
      </c>
      <c r="H129" s="248" t="str">
        <f>'2a. Database N flows'!U130</f>
        <v>N wasted</v>
      </c>
    </row>
    <row r="130" spans="1:8" x14ac:dyDescent="0.2">
      <c r="A130" s="248" t="s">
        <v>345</v>
      </c>
      <c r="B130" s="248" t="str">
        <f>'2a. Database N flows'!J131</f>
        <v>Combustion N2 fixation</v>
      </c>
      <c r="C130" s="250" t="str">
        <f>'2a. Database N flows'!G131</f>
        <v>EF</v>
      </c>
      <c r="D130" s="188" t="str">
        <f>VLOOKUP(Flows[[#This Row],[Input]],'5.a Definitions'!$B$3:$C$11,2,FALSE)</f>
        <v>Energy and fuels</v>
      </c>
      <c r="E130" s="248" t="str">
        <f>'2a. Database N flows'!D131</f>
        <v>AT</v>
      </c>
      <c r="F130" s="188" t="str">
        <f>VLOOKUP(Flows[[#This Row],[Output]],'5.a Definitions'!$B$3:$C$11,2,FALSE)</f>
        <v>Atmosphere</v>
      </c>
      <c r="G130" s="487" t="str">
        <f>'2a. Database N flows'!M131</f>
        <v>N2</v>
      </c>
      <c r="H130" s="248" t="str">
        <f>'2a. Database N flows'!U131</f>
        <v>-</v>
      </c>
    </row>
    <row r="131" spans="1:8" x14ac:dyDescent="0.2">
      <c r="A131" s="248" t="s">
        <v>349</v>
      </c>
      <c r="B131" s="248" t="str">
        <f>'2a. Database N flows'!J132</f>
        <v>Combustion N2 fixation</v>
      </c>
      <c r="C131" s="250" t="str">
        <f>'2a. Database N flows'!G132</f>
        <v>EF</v>
      </c>
      <c r="D131" s="188" t="str">
        <f>VLOOKUP(Flows[[#This Row],[Input]],'5.a Definitions'!$B$3:$C$11,2,FALSE)</f>
        <v>Energy and fuels</v>
      </c>
      <c r="E131" s="248" t="str">
        <f>'2a. Database N flows'!D132</f>
        <v>AT</v>
      </c>
      <c r="F131" s="188" t="str">
        <f>VLOOKUP(Flows[[#This Row],[Output]],'5.a Definitions'!$B$3:$C$11,2,FALSE)</f>
        <v>Atmosphere</v>
      </c>
      <c r="G131" s="487" t="str">
        <f>'2a. Database N flows'!M132</f>
        <v>N2</v>
      </c>
      <c r="H131" s="248" t="str">
        <f>'2a. Database N flows'!U132</f>
        <v>-</v>
      </c>
    </row>
    <row r="132" spans="1:8" x14ac:dyDescent="0.2">
      <c r="A132" s="248" t="s">
        <v>353</v>
      </c>
      <c r="B132" s="248" t="str">
        <f>'2a. Database N flows'!J133</f>
        <v>Combustion N2 fixation</v>
      </c>
      <c r="C132" s="250" t="str">
        <f>'2a. Database N flows'!G133</f>
        <v>EF</v>
      </c>
      <c r="D132" s="188" t="str">
        <f>VLOOKUP(Flows[[#This Row],[Input]],'5.a Definitions'!$B$3:$C$11,2,FALSE)</f>
        <v>Energy and fuels</v>
      </c>
      <c r="E132" s="248" t="str">
        <f>'2a. Database N flows'!D133</f>
        <v>AT</v>
      </c>
      <c r="F132" s="188" t="str">
        <f>VLOOKUP(Flows[[#This Row],[Output]],'5.a Definitions'!$B$3:$C$11,2,FALSE)</f>
        <v>Atmosphere</v>
      </c>
      <c r="G132" s="487" t="str">
        <f>'2a. Database N flows'!M133</f>
        <v>N2</v>
      </c>
      <c r="H132" s="248" t="str">
        <f>'2a. Database N flows'!U133</f>
        <v>-</v>
      </c>
    </row>
    <row r="133" spans="1:8" x14ac:dyDescent="0.2">
      <c r="A133" s="248" t="s">
        <v>955</v>
      </c>
      <c r="B133" s="248" t="str">
        <f>'2a. Database N flows'!J134</f>
        <v>Combustion N2 fixation</v>
      </c>
      <c r="C133" s="250" t="str">
        <f>'2a. Database N flows'!G134</f>
        <v>EF</v>
      </c>
      <c r="D133" s="188" t="str">
        <f>VLOOKUP(Flows[[#This Row],[Input]],'5.a Definitions'!$B$3:$C$11,2,FALSE)</f>
        <v>Energy and fuels</v>
      </c>
      <c r="E133" s="248" t="str">
        <f>'2a. Database N flows'!D134</f>
        <v>AT</v>
      </c>
      <c r="F133" s="188" t="str">
        <f>VLOOKUP(Flows[[#This Row],[Output]],'5.a Definitions'!$B$3:$C$11,2,FALSE)</f>
        <v>Atmosphere</v>
      </c>
      <c r="G133" s="487" t="str">
        <f>'2a. Database N flows'!M134</f>
        <v>N2</v>
      </c>
      <c r="H133" s="248" t="str">
        <f>'2a. Database N flows'!U134</f>
        <v>-</v>
      </c>
    </row>
    <row r="134" spans="1:8" x14ac:dyDescent="0.2">
      <c r="A134" s="248" t="s">
        <v>493</v>
      </c>
      <c r="B134" s="248" t="str">
        <f>'2a. Database N flows'!J135</f>
        <v>Ammonia synthesis N2 fixation</v>
      </c>
      <c r="C134" s="250" t="str">
        <f>'2a. Database N flows'!G135</f>
        <v>MP</v>
      </c>
      <c r="D134" s="188" t="str">
        <f>VLOOKUP(Flows[[#This Row],[Input]],'5.a Definitions'!$B$3:$C$11,2,FALSE)</f>
        <v>Materials and products in industry</v>
      </c>
      <c r="E134" s="248" t="str">
        <f>'2a. Database N flows'!D135</f>
        <v>AT</v>
      </c>
      <c r="F134" s="188" t="str">
        <f>VLOOKUP(Flows[[#This Row],[Output]],'5.a Definitions'!$B$3:$C$11,2,FALSE)</f>
        <v>Atmosphere</v>
      </c>
      <c r="G134" s="487" t="str">
        <f>'2a. Database N flows'!M135</f>
        <v>N2</v>
      </c>
      <c r="H134" s="248" t="str">
        <f>'2a. Database N flows'!U135</f>
        <v>-</v>
      </c>
    </row>
    <row r="135" spans="1:8" x14ac:dyDescent="0.2">
      <c r="A135" s="248" t="s">
        <v>477</v>
      </c>
      <c r="B135" s="248" t="str">
        <f>'2a. Database N flows'!J136</f>
        <v>Deposition</v>
      </c>
      <c r="C135" s="250" t="str">
        <f>'2a. Database N flows'!G136</f>
        <v>AG</v>
      </c>
      <c r="D135" s="188" t="str">
        <f>VLOOKUP(Flows[[#This Row],[Input]],'5.a Definitions'!$B$3:$C$11,2,FALSE)</f>
        <v>Agriculture</v>
      </c>
      <c r="E135" s="248" t="str">
        <f>'2a. Database N flows'!D136</f>
        <v>AT</v>
      </c>
      <c r="F135" s="188" t="str">
        <f>VLOOKUP(Flows[[#This Row],[Output]],'5.a Definitions'!$B$3:$C$11,2,FALSE)</f>
        <v>Atmosphere</v>
      </c>
      <c r="G135" s="487" t="str">
        <f>'2a. Database N flows'!M136</f>
        <v>OXN</v>
      </c>
      <c r="H135" s="248" t="str">
        <f>'2a. Database N flows'!U136</f>
        <v>-</v>
      </c>
    </row>
    <row r="136" spans="1:8" x14ac:dyDescent="0.2">
      <c r="A136" s="248" t="s">
        <v>486</v>
      </c>
      <c r="B136" s="248" t="str">
        <f>'2a. Database N flows'!J137</f>
        <v>Deposition</v>
      </c>
      <c r="C136" s="250" t="str">
        <f>'2a. Database N flows'!G137</f>
        <v>AG</v>
      </c>
      <c r="D136" s="188" t="str">
        <f>VLOOKUP(Flows[[#This Row],[Input]],'5.a Definitions'!$B$3:$C$11,2,FALSE)</f>
        <v>Agriculture</v>
      </c>
      <c r="E136" s="248" t="str">
        <f>'2a. Database N flows'!D137</f>
        <v>AT</v>
      </c>
      <c r="F136" s="188" t="str">
        <f>VLOOKUP(Flows[[#This Row],[Output]],'5.a Definitions'!$B$3:$C$11,2,FALSE)</f>
        <v>Atmosphere</v>
      </c>
      <c r="G136" s="487" t="str">
        <f>'2a. Database N flows'!M137</f>
        <v>RDN</v>
      </c>
      <c r="H136" s="248" t="str">
        <f>'2a. Database N flows'!U137</f>
        <v>-</v>
      </c>
    </row>
    <row r="137" spans="1:8" x14ac:dyDescent="0.2">
      <c r="A137" s="248" t="s">
        <v>843</v>
      </c>
      <c r="B137" s="248" t="str">
        <f>'2a. Database N flows'!J138</f>
        <v>Biological N2 fixation</v>
      </c>
      <c r="C137" s="250" t="str">
        <f>'2a. Database N flows'!G138</f>
        <v>AG</v>
      </c>
      <c r="D137" s="188" t="str">
        <f>VLOOKUP(Flows[[#This Row],[Input]],'5.a Definitions'!$B$3:$C$11,2,FALSE)</f>
        <v>Agriculture</v>
      </c>
      <c r="E137" s="248" t="str">
        <f>'2a. Database N flows'!D138</f>
        <v>AT</v>
      </c>
      <c r="F137" s="188" t="str">
        <f>VLOOKUP(Flows[[#This Row],[Output]],'5.a Definitions'!$B$3:$C$11,2,FALSE)</f>
        <v>Atmosphere</v>
      </c>
      <c r="G137" s="487" t="str">
        <f>'2a. Database N flows'!M138</f>
        <v>N2</v>
      </c>
      <c r="H137" s="248" t="str">
        <f>'2a. Database N flows'!U138</f>
        <v>-</v>
      </c>
    </row>
    <row r="138" spans="1:8" x14ac:dyDescent="0.2">
      <c r="A138" s="248" t="s">
        <v>478</v>
      </c>
      <c r="B138" s="248" t="str">
        <f>'2a. Database N flows'!J139</f>
        <v>Deposition</v>
      </c>
      <c r="C138" s="250" t="str">
        <f>'2a. Database N flows'!G139</f>
        <v>FS</v>
      </c>
      <c r="D138" s="188" t="str">
        <f>VLOOKUP(Flows[[#This Row],[Input]],'5.a Definitions'!$B$3:$C$11,2,FALSE)</f>
        <v>Forests and semi-natural vegetation</v>
      </c>
      <c r="E138" s="248" t="str">
        <f>'2a. Database N flows'!D139</f>
        <v>AT</v>
      </c>
      <c r="F138" s="188" t="str">
        <f>VLOOKUP(Flows[[#This Row],[Output]],'5.a Definitions'!$B$3:$C$11,2,FALSE)</f>
        <v>Atmosphere</v>
      </c>
      <c r="G138" s="487" t="str">
        <f>'2a. Database N flows'!M139</f>
        <v>OXN</v>
      </c>
      <c r="H138" s="248" t="str">
        <f>'2a. Database N flows'!U139</f>
        <v>-</v>
      </c>
    </row>
    <row r="139" spans="1:8" x14ac:dyDescent="0.2">
      <c r="A139" s="248" t="s">
        <v>487</v>
      </c>
      <c r="B139" s="248" t="str">
        <f>'2a. Database N flows'!J140</f>
        <v>Deposition</v>
      </c>
      <c r="C139" s="250" t="str">
        <f>'2a. Database N flows'!G140</f>
        <v>FS</v>
      </c>
      <c r="D139" s="188" t="str">
        <f>VLOOKUP(Flows[[#This Row],[Input]],'5.a Definitions'!$B$3:$C$11,2,FALSE)</f>
        <v>Forests and semi-natural vegetation</v>
      </c>
      <c r="E139" s="248" t="str">
        <f>'2a. Database N flows'!D140</f>
        <v>AT</v>
      </c>
      <c r="F139" s="188" t="str">
        <f>VLOOKUP(Flows[[#This Row],[Output]],'5.a Definitions'!$B$3:$C$11,2,FALSE)</f>
        <v>Atmosphere</v>
      </c>
      <c r="G139" s="487" t="str">
        <f>'2a. Database N flows'!M140</f>
        <v>RDN</v>
      </c>
      <c r="H139" s="248" t="str">
        <f>'2a. Database N flows'!U140</f>
        <v>-</v>
      </c>
    </row>
    <row r="140" spans="1:8" x14ac:dyDescent="0.2">
      <c r="A140" s="248" t="s">
        <v>351</v>
      </c>
      <c r="B140" s="248" t="str">
        <f>'2a. Database N flows'!J141</f>
        <v>N2 fixation</v>
      </c>
      <c r="C140" s="250" t="str">
        <f>'2a. Database N flows'!G141</f>
        <v>FS</v>
      </c>
      <c r="D140" s="188" t="str">
        <f>VLOOKUP(Flows[[#This Row],[Input]],'5.a Definitions'!$B$3:$C$11,2,FALSE)</f>
        <v>Forests and semi-natural vegetation</v>
      </c>
      <c r="E140" s="248" t="str">
        <f>'2a. Database N flows'!D141</f>
        <v>AT</v>
      </c>
      <c r="F140" s="188" t="str">
        <f>VLOOKUP(Flows[[#This Row],[Output]],'5.a Definitions'!$B$3:$C$11,2,FALSE)</f>
        <v>Atmosphere</v>
      </c>
      <c r="G140" s="487" t="str">
        <f>'2a. Database N flows'!M141</f>
        <v>N2</v>
      </c>
      <c r="H140" s="248" t="str">
        <f>'2a. Database N flows'!U141</f>
        <v>-</v>
      </c>
    </row>
    <row r="141" spans="1:8" x14ac:dyDescent="0.2">
      <c r="A141" s="248" t="s">
        <v>480</v>
      </c>
      <c r="B141" s="248" t="str">
        <f>'2a. Database N flows'!J142</f>
        <v>Deposition</v>
      </c>
      <c r="C141" s="250" t="str">
        <f>'2a. Database N flows'!G142</f>
        <v>FS</v>
      </c>
      <c r="D141" s="188" t="str">
        <f>VLOOKUP(Flows[[#This Row],[Input]],'5.a Definitions'!$B$3:$C$11,2,FALSE)</f>
        <v>Forests and semi-natural vegetation</v>
      </c>
      <c r="E141" s="248" t="str">
        <f>'2a. Database N flows'!D142</f>
        <v>AT</v>
      </c>
      <c r="F141" s="188" t="str">
        <f>VLOOKUP(Flows[[#This Row],[Output]],'5.a Definitions'!$B$3:$C$11,2,FALSE)</f>
        <v>Atmosphere</v>
      </c>
      <c r="G141" s="487" t="str">
        <f>'2a. Database N flows'!M142</f>
        <v>OXN</v>
      </c>
      <c r="H141" s="248" t="str">
        <f>'2a. Database N flows'!U142</f>
        <v>-</v>
      </c>
    </row>
    <row r="142" spans="1:8" x14ac:dyDescent="0.2">
      <c r="A142" s="248" t="s">
        <v>489</v>
      </c>
      <c r="B142" s="248" t="str">
        <f>'2a. Database N flows'!J143</f>
        <v>Deposition</v>
      </c>
      <c r="C142" s="250" t="str">
        <f>'2a. Database N flows'!G143</f>
        <v>FS</v>
      </c>
      <c r="D142" s="188" t="str">
        <f>VLOOKUP(Flows[[#This Row],[Input]],'5.a Definitions'!$B$3:$C$11,2,FALSE)</f>
        <v>Forests and semi-natural vegetation</v>
      </c>
      <c r="E142" s="248" t="str">
        <f>'2a. Database N flows'!D143</f>
        <v>AT</v>
      </c>
      <c r="F142" s="188" t="str">
        <f>VLOOKUP(Flows[[#This Row],[Output]],'5.a Definitions'!$B$3:$C$11,2,FALSE)</f>
        <v>Atmosphere</v>
      </c>
      <c r="G142" s="487" t="str">
        <f>'2a. Database N flows'!M143</f>
        <v>RDN</v>
      </c>
      <c r="H142" s="248" t="str">
        <f>'2a. Database N flows'!U143</f>
        <v>-</v>
      </c>
    </row>
    <row r="143" spans="1:8" x14ac:dyDescent="0.2">
      <c r="A143" s="248" t="s">
        <v>360</v>
      </c>
      <c r="B143" s="248" t="str">
        <f>'2a. Database N flows'!J144</f>
        <v>N2 fixation</v>
      </c>
      <c r="C143" s="250" t="str">
        <f>'2a. Database N flows'!G144</f>
        <v>FS</v>
      </c>
      <c r="D143" s="188" t="str">
        <f>VLOOKUP(Flows[[#This Row],[Input]],'5.a Definitions'!$B$3:$C$11,2,FALSE)</f>
        <v>Forests and semi-natural vegetation</v>
      </c>
      <c r="E143" s="248" t="str">
        <f>'2a. Database N flows'!D144</f>
        <v>AT</v>
      </c>
      <c r="F143" s="188" t="str">
        <f>VLOOKUP(Flows[[#This Row],[Output]],'5.a Definitions'!$B$3:$C$11,2,FALSE)</f>
        <v>Atmosphere</v>
      </c>
      <c r="G143" s="487" t="str">
        <f>'2a. Database N flows'!M144</f>
        <v>N2</v>
      </c>
      <c r="H143" s="248" t="str">
        <f>'2a. Database N flows'!U144</f>
        <v>-</v>
      </c>
    </row>
    <row r="144" spans="1:8" x14ac:dyDescent="0.2">
      <c r="A144" s="248" t="s">
        <v>481</v>
      </c>
      <c r="B144" s="248" t="str">
        <f>'2a. Database N flows'!J145</f>
        <v>Deposition</v>
      </c>
      <c r="C144" s="250" t="str">
        <f>'2a. Database N flows'!G145</f>
        <v>FS</v>
      </c>
      <c r="D144" s="188" t="str">
        <f>VLOOKUP(Flows[[#This Row],[Input]],'5.a Definitions'!$B$3:$C$11,2,FALSE)</f>
        <v>Forests and semi-natural vegetation</v>
      </c>
      <c r="E144" s="248" t="str">
        <f>'2a. Database N flows'!D145</f>
        <v>AT</v>
      </c>
      <c r="F144" s="188" t="str">
        <f>VLOOKUP(Flows[[#This Row],[Output]],'5.a Definitions'!$B$3:$C$11,2,FALSE)</f>
        <v>Atmosphere</v>
      </c>
      <c r="G144" s="487" t="str">
        <f>'2a. Database N flows'!M145</f>
        <v>OXN</v>
      </c>
      <c r="H144" s="248" t="str">
        <f>'2a. Database N flows'!U145</f>
        <v>-</v>
      </c>
    </row>
    <row r="145" spans="1:8" x14ac:dyDescent="0.2">
      <c r="A145" s="248" t="s">
        <v>490</v>
      </c>
      <c r="B145" s="248" t="str">
        <f>'2a. Database N flows'!J146</f>
        <v>Deposition</v>
      </c>
      <c r="C145" s="250" t="str">
        <f>'2a. Database N flows'!G146</f>
        <v>FS</v>
      </c>
      <c r="D145" s="188" t="str">
        <f>VLOOKUP(Flows[[#This Row],[Input]],'5.a Definitions'!$B$3:$C$11,2,FALSE)</f>
        <v>Forests and semi-natural vegetation</v>
      </c>
      <c r="E145" s="248" t="str">
        <f>'2a. Database N flows'!D146</f>
        <v>AT</v>
      </c>
      <c r="F145" s="188" t="str">
        <f>VLOOKUP(Flows[[#This Row],[Output]],'5.a Definitions'!$B$3:$C$11,2,FALSE)</f>
        <v>Atmosphere</v>
      </c>
      <c r="G145" s="487" t="str">
        <f>'2a. Database N flows'!M146</f>
        <v>RDN</v>
      </c>
      <c r="H145" s="248" t="str">
        <f>'2a. Database N flows'!U146</f>
        <v>-</v>
      </c>
    </row>
    <row r="146" spans="1:8" x14ac:dyDescent="0.2">
      <c r="A146" s="248" t="s">
        <v>368</v>
      </c>
      <c r="B146" s="248" t="str">
        <f>'2a. Database N flows'!J147</f>
        <v>N2 fixation</v>
      </c>
      <c r="C146" s="250" t="str">
        <f>'2a. Database N flows'!G147</f>
        <v>FS</v>
      </c>
      <c r="D146" s="188" t="str">
        <f>VLOOKUP(Flows[[#This Row],[Input]],'5.a Definitions'!$B$3:$C$11,2,FALSE)</f>
        <v>Forests and semi-natural vegetation</v>
      </c>
      <c r="E146" s="248" t="str">
        <f>'2a. Database N flows'!D147</f>
        <v>AT</v>
      </c>
      <c r="F146" s="188" t="str">
        <f>VLOOKUP(Flows[[#This Row],[Output]],'5.a Definitions'!$B$3:$C$11,2,FALSE)</f>
        <v>Atmosphere</v>
      </c>
      <c r="G146" s="487" t="str">
        <f>'2a. Database N flows'!M147</f>
        <v>N2</v>
      </c>
      <c r="H146" s="248" t="str">
        <f>'2a. Database N flows'!U147</f>
        <v>-</v>
      </c>
    </row>
    <row r="147" spans="1:8" x14ac:dyDescent="0.2">
      <c r="A147" s="248" t="s">
        <v>479</v>
      </c>
      <c r="B147" s="248" t="str">
        <f>'2a. Database N flows'!J148</f>
        <v>Deposition</v>
      </c>
      <c r="C147" s="250" t="str">
        <f>'2a. Database N flows'!G148</f>
        <v>HS</v>
      </c>
      <c r="D147" s="188" t="str">
        <f>VLOOKUP(Flows[[#This Row],[Input]],'5.a Definitions'!$B$3:$C$11,2,FALSE)</f>
        <v>Humans and settlements</v>
      </c>
      <c r="E147" s="248" t="str">
        <f>'2a. Database N flows'!D148</f>
        <v>AT</v>
      </c>
      <c r="F147" s="188" t="str">
        <f>VLOOKUP(Flows[[#This Row],[Output]],'5.a Definitions'!$B$3:$C$11,2,FALSE)</f>
        <v>Atmosphere</v>
      </c>
      <c r="G147" s="487" t="str">
        <f>'2a. Database N flows'!M148</f>
        <v>OXN</v>
      </c>
      <c r="H147" s="248" t="str">
        <f>'2a. Database N flows'!U148</f>
        <v>-</v>
      </c>
    </row>
    <row r="148" spans="1:8" x14ac:dyDescent="0.2">
      <c r="A148" s="248" t="s">
        <v>488</v>
      </c>
      <c r="B148" s="248" t="str">
        <f>'2a. Database N flows'!J149</f>
        <v>Deposition</v>
      </c>
      <c r="C148" s="250" t="str">
        <f>'2a. Database N flows'!G149</f>
        <v>HS</v>
      </c>
      <c r="D148" s="188" t="str">
        <f>VLOOKUP(Flows[[#This Row],[Input]],'5.a Definitions'!$B$3:$C$11,2,FALSE)</f>
        <v>Humans and settlements</v>
      </c>
      <c r="E148" s="248" t="str">
        <f>'2a. Database N flows'!D149</f>
        <v>AT</v>
      </c>
      <c r="F148" s="188" t="str">
        <f>VLOOKUP(Flows[[#This Row],[Output]],'5.a Definitions'!$B$3:$C$11,2,FALSE)</f>
        <v>Atmosphere</v>
      </c>
      <c r="G148" s="487" t="str">
        <f>'2a. Database N flows'!M149</f>
        <v>RDN</v>
      </c>
      <c r="H148" s="248" t="str">
        <f>'2a. Database N flows'!U149</f>
        <v>-</v>
      </c>
    </row>
    <row r="149" spans="1:8" x14ac:dyDescent="0.2">
      <c r="A149" s="248" t="s">
        <v>482</v>
      </c>
      <c r="B149" s="248" t="str">
        <f>'2a. Database N flows'!J150</f>
        <v>Deposition</v>
      </c>
      <c r="C149" s="250" t="str">
        <f>'2a. Database N flows'!G150</f>
        <v>HY</v>
      </c>
      <c r="D149" s="188" t="str">
        <f>VLOOKUP(Flows[[#This Row],[Input]],'5.a Definitions'!$B$3:$C$11,2,FALSE)</f>
        <v>Hydrosphere</v>
      </c>
      <c r="E149" s="248" t="str">
        <f>'2a. Database N flows'!D150</f>
        <v>AT</v>
      </c>
      <c r="F149" s="188" t="str">
        <f>VLOOKUP(Flows[[#This Row],[Output]],'5.a Definitions'!$B$3:$C$11,2,FALSE)</f>
        <v>Atmosphere</v>
      </c>
      <c r="G149" s="487" t="str">
        <f>'2a. Database N flows'!M150</f>
        <v>OXN</v>
      </c>
      <c r="H149" s="248" t="str">
        <f>'2a. Database N flows'!U150</f>
        <v>-</v>
      </c>
    </row>
    <row r="150" spans="1:8" x14ac:dyDescent="0.2">
      <c r="A150" s="248" t="s">
        <v>491</v>
      </c>
      <c r="B150" s="248" t="str">
        <f>'2a. Database N flows'!J151</f>
        <v>Deposition</v>
      </c>
      <c r="C150" s="250" t="str">
        <f>'2a. Database N flows'!G151</f>
        <v>HY</v>
      </c>
      <c r="D150" s="188" t="str">
        <f>VLOOKUP(Flows[[#This Row],[Input]],'5.a Definitions'!$B$3:$C$11,2,FALSE)</f>
        <v>Hydrosphere</v>
      </c>
      <c r="E150" s="248" t="str">
        <f>'2a. Database N flows'!D151</f>
        <v>AT</v>
      </c>
      <c r="F150" s="188" t="str">
        <f>VLOOKUP(Flows[[#This Row],[Output]],'5.a Definitions'!$B$3:$C$11,2,FALSE)</f>
        <v>Atmosphere</v>
      </c>
      <c r="G150" s="487" t="str">
        <f>'2a. Database N flows'!M151</f>
        <v>RDN</v>
      </c>
      <c r="H150" s="248" t="str">
        <f>'2a. Database N flows'!U151</f>
        <v>-</v>
      </c>
    </row>
    <row r="151" spans="1:8" x14ac:dyDescent="0.2">
      <c r="A151" s="248" t="s">
        <v>377</v>
      </c>
      <c r="B151" s="248" t="str">
        <f>'2a. Database N flows'!J152</f>
        <v>N2 fixation</v>
      </c>
      <c r="C151" s="250" t="str">
        <f>'2a. Database N flows'!G152</f>
        <v>HY</v>
      </c>
      <c r="D151" s="188" t="str">
        <f>VLOOKUP(Flows[[#This Row],[Input]],'5.a Definitions'!$B$3:$C$11,2,FALSE)</f>
        <v>Hydrosphere</v>
      </c>
      <c r="E151" s="248" t="str">
        <f>'2a. Database N flows'!D152</f>
        <v>AT</v>
      </c>
      <c r="F151" s="188" t="str">
        <f>VLOOKUP(Flows[[#This Row],[Output]],'5.a Definitions'!$B$3:$C$11,2,FALSE)</f>
        <v>Atmosphere</v>
      </c>
      <c r="G151" s="487" t="str">
        <f>'2a. Database N flows'!M152</f>
        <v>N2</v>
      </c>
      <c r="H151" s="248" t="str">
        <f>'2a. Database N flows'!U152</f>
        <v>-</v>
      </c>
    </row>
    <row r="152" spans="1:8" x14ac:dyDescent="0.2">
      <c r="A152" s="248" t="s">
        <v>483</v>
      </c>
      <c r="B152" s="248" t="str">
        <f>'2a. Database N flows'!J153</f>
        <v>Deposition</v>
      </c>
      <c r="C152" s="250" t="str">
        <f>'2a. Database N flows'!G153</f>
        <v>HY</v>
      </c>
      <c r="D152" s="188" t="str">
        <f>VLOOKUP(Flows[[#This Row],[Input]],'5.a Definitions'!$B$3:$C$11,2,FALSE)</f>
        <v>Hydrosphere</v>
      </c>
      <c r="E152" s="248" t="str">
        <f>'2a. Database N flows'!D153</f>
        <v>AT</v>
      </c>
      <c r="F152" s="188" t="str">
        <f>VLOOKUP(Flows[[#This Row],[Output]],'5.a Definitions'!$B$3:$C$11,2,FALSE)</f>
        <v>Atmosphere</v>
      </c>
      <c r="G152" s="487" t="str">
        <f>'2a. Database N flows'!M153</f>
        <v>OXN</v>
      </c>
      <c r="H152" s="248" t="str">
        <f>'2a. Database N flows'!U153</f>
        <v>-</v>
      </c>
    </row>
    <row r="153" spans="1:8" x14ac:dyDescent="0.2">
      <c r="A153" s="248" t="s">
        <v>492</v>
      </c>
      <c r="B153" s="248" t="str">
        <f>'2a. Database N flows'!J154</f>
        <v>Deposition</v>
      </c>
      <c r="C153" s="250" t="str">
        <f>'2a. Database N flows'!G154</f>
        <v>HY</v>
      </c>
      <c r="D153" s="188" t="str">
        <f>VLOOKUP(Flows[[#This Row],[Input]],'5.a Definitions'!$B$3:$C$11,2,FALSE)</f>
        <v>Hydrosphere</v>
      </c>
      <c r="E153" s="248" t="str">
        <f>'2a. Database N flows'!D154</f>
        <v>AT</v>
      </c>
      <c r="F153" s="188" t="str">
        <f>VLOOKUP(Flows[[#This Row],[Output]],'5.a Definitions'!$B$3:$C$11,2,FALSE)</f>
        <v>Atmosphere</v>
      </c>
      <c r="G153" s="487" t="str">
        <f>'2a. Database N flows'!M154</f>
        <v>RDN</v>
      </c>
      <c r="H153" s="248" t="str">
        <f>'2a. Database N flows'!U154</f>
        <v>-</v>
      </c>
    </row>
    <row r="154" spans="1:8" x14ac:dyDescent="0.2">
      <c r="A154" s="248" t="s">
        <v>380</v>
      </c>
      <c r="B154" s="248" t="str">
        <f>'2a. Database N flows'!J155</f>
        <v>N2 fixation</v>
      </c>
      <c r="C154" s="250" t="str">
        <f>'2a. Database N flows'!G155</f>
        <v>HY</v>
      </c>
      <c r="D154" s="188" t="str">
        <f>VLOOKUP(Flows[[#This Row],[Input]],'5.a Definitions'!$B$3:$C$11,2,FALSE)</f>
        <v>Hydrosphere</v>
      </c>
      <c r="E154" s="248" t="str">
        <f>'2a. Database N flows'!D155</f>
        <v>AT</v>
      </c>
      <c r="F154" s="188" t="str">
        <f>VLOOKUP(Flows[[#This Row],[Output]],'5.a Definitions'!$B$3:$C$11,2,FALSE)</f>
        <v>Atmosphere</v>
      </c>
      <c r="G154" s="487" t="str">
        <f>'2a. Database N flows'!M155</f>
        <v>N2</v>
      </c>
      <c r="H154" s="248" t="str">
        <f>'2a. Database N flows'!U155</f>
        <v>-</v>
      </c>
    </row>
    <row r="155" spans="1:8" x14ac:dyDescent="0.2">
      <c r="A155" s="248" t="s">
        <v>593</v>
      </c>
      <c r="B155" s="248" t="str">
        <f>'2a. Database N flows'!J156</f>
        <v>Atmospheric outflow</v>
      </c>
      <c r="C155" s="250" t="str">
        <f>'2a. Database N flows'!G156</f>
        <v>RW</v>
      </c>
      <c r="D155" s="188" t="str">
        <f>VLOOKUP(Flows[[#This Row],[Input]],'5.a Definitions'!$B$3:$C$11,2,FALSE)</f>
        <v>Rest of the world</v>
      </c>
      <c r="E155" s="248" t="str">
        <f>'2a. Database N flows'!D156</f>
        <v>AT</v>
      </c>
      <c r="F155" s="188" t="str">
        <f>VLOOKUP(Flows[[#This Row],[Output]],'5.a Definitions'!$B$3:$C$11,2,FALSE)</f>
        <v>Atmosphere</v>
      </c>
      <c r="G155" s="487" t="str">
        <f>'2a. Database N flows'!M156</f>
        <v>RDN</v>
      </c>
      <c r="H155" s="248" t="str">
        <f>'2a. Database N flows'!U156</f>
        <v>-</v>
      </c>
    </row>
    <row r="156" spans="1:8" x14ac:dyDescent="0.2">
      <c r="A156" s="248" t="s">
        <v>594</v>
      </c>
      <c r="B156" s="248" t="str">
        <f>'2a. Database N flows'!J157</f>
        <v>Atmospheric outflow</v>
      </c>
      <c r="C156" s="250" t="str">
        <f>'2a. Database N flows'!G157</f>
        <v>RW</v>
      </c>
      <c r="D156" s="188" t="str">
        <f>VLOOKUP(Flows[[#This Row],[Input]],'5.a Definitions'!$B$3:$C$11,2,FALSE)</f>
        <v>Rest of the world</v>
      </c>
      <c r="E156" s="248" t="str">
        <f>'2a. Database N flows'!D157</f>
        <v>AT</v>
      </c>
      <c r="F156" s="188" t="str">
        <f>VLOOKUP(Flows[[#This Row],[Output]],'5.a Definitions'!$B$3:$C$11,2,FALSE)</f>
        <v>Atmosphere</v>
      </c>
      <c r="G156" s="487" t="str">
        <f>'2a. Database N flows'!M157</f>
        <v>OXN</v>
      </c>
      <c r="H156" s="248" t="str">
        <f>'2a. Database N flows'!U157</f>
        <v>-</v>
      </c>
    </row>
    <row r="157" spans="1:8" x14ac:dyDescent="0.2">
      <c r="A157" s="248" t="s">
        <v>263</v>
      </c>
      <c r="B157" s="248" t="str">
        <f>'2a. Database N flows'!J158</f>
        <v>Animal drinking water</v>
      </c>
      <c r="C157" s="250" t="str">
        <f>'2a. Database N flows'!G158</f>
        <v>AG</v>
      </c>
      <c r="D157" s="188" t="str">
        <f>VLOOKUP(Flows[[#This Row],[Input]],'5.a Definitions'!$B$3:$C$11,2,FALSE)</f>
        <v>Agriculture</v>
      </c>
      <c r="E157" s="248" t="str">
        <f>'2a. Database N flows'!D158</f>
        <v>HY</v>
      </c>
      <c r="F157" s="188" t="str">
        <f>VLOOKUP(Flows[[#This Row],[Output]],'5.a Definitions'!$B$3:$C$11,2,FALSE)</f>
        <v>Hydrosphere</v>
      </c>
      <c r="G157" s="487" t="str">
        <f>'2a. Database N flows'!M158</f>
        <v>Nmix</v>
      </c>
      <c r="H157" s="248" t="str">
        <f>'2a. Database N flows'!U158</f>
        <v>useful output</v>
      </c>
    </row>
    <row r="158" spans="1:8" x14ac:dyDescent="0.2">
      <c r="A158" s="248" t="s">
        <v>254</v>
      </c>
      <c r="B158" s="248" t="str">
        <f>'2a. Database N flows'!J159</f>
        <v>Irrigation</v>
      </c>
      <c r="C158" s="250" t="str">
        <f>'2a. Database N flows'!G159</f>
        <v>AG</v>
      </c>
      <c r="D158" s="188" t="str">
        <f>VLOOKUP(Flows[[#This Row],[Input]],'5.a Definitions'!$B$3:$C$11,2,FALSE)</f>
        <v>Agriculture</v>
      </c>
      <c r="E158" s="248" t="str">
        <f>'2a. Database N flows'!D159</f>
        <v>HY</v>
      </c>
      <c r="F158" s="188" t="str">
        <f>VLOOKUP(Flows[[#This Row],[Output]],'5.a Definitions'!$B$3:$C$11,2,FALSE)</f>
        <v>Hydrosphere</v>
      </c>
      <c r="G158" s="487" t="str">
        <f>'2a. Database N flows'!M159</f>
        <v>Nmix</v>
      </c>
      <c r="H158" s="248" t="str">
        <f>'2a. Database N flows'!U159</f>
        <v>useful output</v>
      </c>
    </row>
    <row r="159" spans="1:8" x14ac:dyDescent="0.2">
      <c r="A159" s="248" t="s">
        <v>355</v>
      </c>
      <c r="B159" s="248" t="str">
        <f>'2a. Database N flows'!J160</f>
        <v>Drinking water</v>
      </c>
      <c r="C159" s="250" t="str">
        <f>'2a. Database N flows'!G160</f>
        <v>HS</v>
      </c>
      <c r="D159" s="188" t="str">
        <f>VLOOKUP(Flows[[#This Row],[Input]],'5.a Definitions'!$B$3:$C$11,2,FALSE)</f>
        <v>Humans and settlements</v>
      </c>
      <c r="E159" s="248" t="str">
        <f>'2a. Database N flows'!D160</f>
        <v>HY</v>
      </c>
      <c r="F159" s="188" t="str">
        <f>VLOOKUP(Flows[[#This Row],[Output]],'5.a Definitions'!$B$3:$C$11,2,FALSE)</f>
        <v>Hydrosphere</v>
      </c>
      <c r="G159" s="487" t="str">
        <f>'2a. Database N flows'!M160</f>
        <v>Nmix</v>
      </c>
      <c r="H159" s="248" t="str">
        <f>'2a. Database N flows'!U160</f>
        <v>useful output</v>
      </c>
    </row>
    <row r="160" spans="1:8" x14ac:dyDescent="0.2">
      <c r="A160" s="248" t="s">
        <v>625</v>
      </c>
      <c r="B160" s="248" t="str">
        <f>'2a. Database N flows'!J161</f>
        <v>Emissions</v>
      </c>
      <c r="C160" s="250" t="str">
        <f>'2a. Database N flows'!G161</f>
        <v>AT</v>
      </c>
      <c r="D160" s="188" t="str">
        <f>VLOOKUP(Flows[[#This Row],[Input]],'5.a Definitions'!$B$3:$C$11,2,FALSE)</f>
        <v>Atmosphere</v>
      </c>
      <c r="E160" s="248" t="str">
        <f>'2a. Database N flows'!D161</f>
        <v>HY</v>
      </c>
      <c r="F160" s="188" t="str">
        <f>VLOOKUP(Flows[[#This Row],[Output]],'5.a Definitions'!$B$3:$C$11,2,FALSE)</f>
        <v>Hydrosphere</v>
      </c>
      <c r="G160" s="487" t="str">
        <f>'2a. Database N flows'!M161</f>
        <v>N2</v>
      </c>
      <c r="H160" s="248" t="str">
        <f>'2a. Database N flows'!U161</f>
        <v>N wasted</v>
      </c>
    </row>
    <row r="161" spans="1:8" x14ac:dyDescent="0.2">
      <c r="A161" s="248" t="s">
        <v>844</v>
      </c>
      <c r="B161" s="248" t="str">
        <f>'2a. Database N flows'!J162</f>
        <v>Emissions</v>
      </c>
      <c r="C161" s="250" t="str">
        <f>'2a. Database N flows'!G162</f>
        <v>AT</v>
      </c>
      <c r="D161" s="188" t="str">
        <f>VLOOKUP(Flows[[#This Row],[Input]],'5.a Definitions'!$B$3:$C$11,2,FALSE)</f>
        <v>Atmosphere</v>
      </c>
      <c r="E161" s="248" t="str">
        <f>'2a. Database N flows'!D162</f>
        <v>HY</v>
      </c>
      <c r="F161" s="188" t="str">
        <f>VLOOKUP(Flows[[#This Row],[Output]],'5.a Definitions'!$B$3:$C$11,2,FALSE)</f>
        <v>Hydrosphere</v>
      </c>
      <c r="G161" s="487" t="str">
        <f>'2a. Database N flows'!M162</f>
        <v>N2O</v>
      </c>
      <c r="H161" s="248" t="str">
        <f>'2a. Database N flows'!U162</f>
        <v>N wasted</v>
      </c>
    </row>
    <row r="162" spans="1:8" x14ac:dyDescent="0.2">
      <c r="A162" s="248" t="s">
        <v>845</v>
      </c>
      <c r="B162" s="248" t="str">
        <f>'2a. Database N flows'!J163</f>
        <v>Emissions</v>
      </c>
      <c r="C162" s="250" t="str">
        <f>'2a. Database N flows'!G163</f>
        <v>AT</v>
      </c>
      <c r="D162" s="188" t="str">
        <f>VLOOKUP(Flows[[#This Row],[Input]],'5.a Definitions'!$B$3:$C$11,2,FALSE)</f>
        <v>Atmosphere</v>
      </c>
      <c r="E162" s="248" t="str">
        <f>'2a. Database N flows'!D163</f>
        <v>HY</v>
      </c>
      <c r="F162" s="188" t="str">
        <f>VLOOKUP(Flows[[#This Row],[Output]],'5.a Definitions'!$B$3:$C$11,2,FALSE)</f>
        <v>Hydrosphere</v>
      </c>
      <c r="G162" s="487" t="str">
        <f>'2a. Database N flows'!M163</f>
        <v>NOx</v>
      </c>
      <c r="H162" s="248" t="str">
        <f>'2a. Database N flows'!U163</f>
        <v>N wasted</v>
      </c>
    </row>
    <row r="163" spans="1:8" x14ac:dyDescent="0.2">
      <c r="A163" s="248" t="s">
        <v>846</v>
      </c>
      <c r="B163" s="248" t="str">
        <f>'2a. Database N flows'!J164</f>
        <v>Inflow to coastal waters</v>
      </c>
      <c r="C163" s="250" t="str">
        <f>'2a. Database N flows'!G164</f>
        <v>HY</v>
      </c>
      <c r="D163" s="188" t="str">
        <f>VLOOKUP(Flows[[#This Row],[Input]],'5.a Definitions'!$B$3:$C$11,2,FALSE)</f>
        <v>Hydrosphere</v>
      </c>
      <c r="E163" s="248" t="str">
        <f>'2a. Database N flows'!D164</f>
        <v>HY</v>
      </c>
      <c r="F163" s="188" t="str">
        <f>VLOOKUP(Flows[[#This Row],[Output]],'5.a Definitions'!$B$3:$C$11,2,FALSE)</f>
        <v>Hydrosphere</v>
      </c>
      <c r="G163" s="487" t="str">
        <f>'2a. Database N flows'!M164</f>
        <v>Nmix</v>
      </c>
      <c r="H163" s="248" t="str">
        <f>'2a. Database N flows'!U164</f>
        <v>-</v>
      </c>
    </row>
    <row r="164" spans="1:8" x14ac:dyDescent="0.2">
      <c r="A164" s="248" t="s">
        <v>847</v>
      </c>
      <c r="B164" s="248" t="str">
        <f>'2a. Database N flows'!J165</f>
        <v>Groundwater outflow</v>
      </c>
      <c r="C164" s="250" t="str">
        <f>'2a. Database N flows'!G165</f>
        <v>HY</v>
      </c>
      <c r="D164" s="188" t="str">
        <f>VLOOKUP(Flows[[#This Row],[Input]],'5.a Definitions'!$B$3:$C$11,2,FALSE)</f>
        <v>Hydrosphere</v>
      </c>
      <c r="E164" s="248" t="str">
        <f>'2a. Database N flows'!D165</f>
        <v>HY</v>
      </c>
      <c r="F164" s="188" t="str">
        <f>VLOOKUP(Flows[[#This Row],[Output]],'5.a Definitions'!$B$3:$C$11,2,FALSE)</f>
        <v>Hydrosphere</v>
      </c>
      <c r="G164" s="487" t="str">
        <f>'2a. Database N flows'!M165</f>
        <v>Nmix</v>
      </c>
      <c r="H164" s="248" t="str">
        <f>'2a. Database N flows'!U165</f>
        <v>-</v>
      </c>
    </row>
    <row r="165" spans="1:8" x14ac:dyDescent="0.2">
      <c r="A165" s="248" t="s">
        <v>366</v>
      </c>
      <c r="B165" s="248" t="str">
        <f>'2a. Database N flows'!J166</f>
        <v>Export of groundwater</v>
      </c>
      <c r="C165" s="250" t="str">
        <f>'2a. Database N flows'!G166</f>
        <v>RW</v>
      </c>
      <c r="D165" s="188" t="str">
        <f>VLOOKUP(Flows[[#This Row],[Input]],'5.a Definitions'!$B$3:$C$11,2,FALSE)</f>
        <v>Rest of the world</v>
      </c>
      <c r="E165" s="248" t="str">
        <f>'2a. Database N flows'!D166</f>
        <v>HY</v>
      </c>
      <c r="F165" s="188" t="str">
        <f>VLOOKUP(Flows[[#This Row],[Output]],'5.a Definitions'!$B$3:$C$11,2,FALSE)</f>
        <v>Hydrosphere</v>
      </c>
      <c r="G165" s="487" t="str">
        <f>'2a. Database N flows'!M166</f>
        <v>Nmix</v>
      </c>
      <c r="H165" s="248" t="str">
        <f>'2a. Database N flows'!U166</f>
        <v>-</v>
      </c>
    </row>
    <row r="166" spans="1:8" x14ac:dyDescent="0.2">
      <c r="A166" s="248" t="s">
        <v>848</v>
      </c>
      <c r="B166" s="248" t="str">
        <f>'2a. Database N flows'!J167</f>
        <v>Fish (wild catch)</v>
      </c>
      <c r="C166" s="250" t="str">
        <f>'2a. Database N flows'!G167</f>
        <v>MP</v>
      </c>
      <c r="D166" s="188" t="str">
        <f>VLOOKUP(Flows[[#This Row],[Input]],'5.a Definitions'!$B$3:$C$11,2,FALSE)</f>
        <v>Materials and products in industry</v>
      </c>
      <c r="E166" s="248" t="str">
        <f>'2a. Database N flows'!D167</f>
        <v>HY</v>
      </c>
      <c r="F166" s="188" t="str">
        <f>VLOOKUP(Flows[[#This Row],[Output]],'5.a Definitions'!$B$3:$C$11,2,FALSE)</f>
        <v>Hydrosphere</v>
      </c>
      <c r="G166" s="487" t="str">
        <f>'2a. Database N flows'!M167</f>
        <v>Nmix</v>
      </c>
      <c r="H166" s="248" t="str">
        <f>'2a. Database N flows'!U167</f>
        <v>useful output</v>
      </c>
    </row>
    <row r="167" spans="1:8" x14ac:dyDescent="0.2">
      <c r="A167" s="248" t="s">
        <v>272</v>
      </c>
      <c r="B167" s="248" t="str">
        <f>'2a. Database N flows'!J168</f>
        <v>Biomass for energy production</v>
      </c>
      <c r="C167" s="250" t="str">
        <f>'2a. Database N flows'!G168</f>
        <v>AG</v>
      </c>
      <c r="D167" s="188" t="str">
        <f>VLOOKUP(Flows[[#This Row],[Input]],'5.a Definitions'!$B$3:$C$11,2,FALSE)</f>
        <v>Agriculture</v>
      </c>
      <c r="E167" s="248" t="str">
        <f>'2a. Database N flows'!D168</f>
        <v>HY</v>
      </c>
      <c r="F167" s="188" t="str">
        <f>VLOOKUP(Flows[[#This Row],[Output]],'5.a Definitions'!$B$3:$C$11,2,FALSE)</f>
        <v>Hydrosphere</v>
      </c>
      <c r="G167" s="487" t="str">
        <f>'2a. Database N flows'!M168</f>
        <v>Nmix</v>
      </c>
      <c r="H167" s="248" t="str">
        <f>'2a. Database N flows'!U168</f>
        <v>useful output</v>
      </c>
    </row>
    <row r="168" spans="1:8" x14ac:dyDescent="0.2">
      <c r="A168" s="248" t="s">
        <v>626</v>
      </c>
      <c r="B168" s="248" t="str">
        <f>'2a. Database N flows'!J169</f>
        <v>Emissions</v>
      </c>
      <c r="C168" s="250" t="str">
        <f>'2a. Database N flows'!G169</f>
        <v>AT</v>
      </c>
      <c r="D168" s="188" t="str">
        <f>VLOOKUP(Flows[[#This Row],[Input]],'5.a Definitions'!$B$3:$C$11,2,FALSE)</f>
        <v>Atmosphere</v>
      </c>
      <c r="E168" s="248" t="str">
        <f>'2a. Database N flows'!D169</f>
        <v>HY</v>
      </c>
      <c r="F168" s="188" t="str">
        <f>VLOOKUP(Flows[[#This Row],[Output]],'5.a Definitions'!$B$3:$C$11,2,FALSE)</f>
        <v>Hydrosphere</v>
      </c>
      <c r="G168" s="487" t="str">
        <f>'2a. Database N flows'!M169</f>
        <v>N2</v>
      </c>
      <c r="H168" s="248" t="str">
        <f>'2a. Database N flows'!U169</f>
        <v>N wasted</v>
      </c>
    </row>
    <row r="169" spans="1:8" x14ac:dyDescent="0.2">
      <c r="A169" s="248" t="s">
        <v>849</v>
      </c>
      <c r="B169" s="248" t="str">
        <f>'2a. Database N flows'!J170</f>
        <v>Emissions</v>
      </c>
      <c r="C169" s="250" t="str">
        <f>'2a. Database N flows'!G170</f>
        <v>AT</v>
      </c>
      <c r="D169" s="188" t="str">
        <f>VLOOKUP(Flows[[#This Row],[Input]],'5.a Definitions'!$B$3:$C$11,2,FALSE)</f>
        <v>Atmosphere</v>
      </c>
      <c r="E169" s="248" t="str">
        <f>'2a. Database N flows'!D170</f>
        <v>HY</v>
      </c>
      <c r="F169" s="188" t="str">
        <f>VLOOKUP(Flows[[#This Row],[Output]],'5.a Definitions'!$B$3:$C$11,2,FALSE)</f>
        <v>Hydrosphere</v>
      </c>
      <c r="G169" s="487" t="str">
        <f>'2a. Database N flows'!M170</f>
        <v>N2O</v>
      </c>
      <c r="H169" s="248" t="str">
        <f>'2a. Database N flows'!U170</f>
        <v>N wasted</v>
      </c>
    </row>
    <row r="170" spans="1:8" x14ac:dyDescent="0.2">
      <c r="A170" s="188" t="s">
        <v>850</v>
      </c>
      <c r="B170" s="248" t="str">
        <f>'2a. Database N flows'!J171</f>
        <v>Emissions</v>
      </c>
      <c r="C170" s="250" t="str">
        <f>'2a. Database N flows'!G171</f>
        <v>AT</v>
      </c>
      <c r="D170" s="188" t="str">
        <f>VLOOKUP(Flows[[#This Row],[Input]],'5.a Definitions'!$B$3:$C$11,2,FALSE)</f>
        <v>Atmosphere</v>
      </c>
      <c r="E170" s="248" t="str">
        <f>'2a. Database N flows'!D171</f>
        <v>HY</v>
      </c>
      <c r="F170" s="188" t="str">
        <f>VLOOKUP(Flows[[#This Row],[Output]],'5.a Definitions'!$B$3:$C$11,2,FALSE)</f>
        <v>Hydrosphere</v>
      </c>
      <c r="G170" s="487" t="str">
        <f>'2a. Database N flows'!M171</f>
        <v>NOx</v>
      </c>
      <c r="H170" s="248" t="str">
        <f>'2a. Database N flows'!U171</f>
        <v>N wasted</v>
      </c>
    </row>
    <row r="171" spans="1:8" x14ac:dyDescent="0.2">
      <c r="A171" s="188" t="s">
        <v>851</v>
      </c>
      <c r="B171" s="248" t="str">
        <f>'2a. Database N flows'!J172</f>
        <v>Inflow to groundwater</v>
      </c>
      <c r="C171" s="250" t="str">
        <f>'2a. Database N flows'!G172</f>
        <v>HY</v>
      </c>
      <c r="D171" s="188" t="str">
        <f>VLOOKUP(Flows[[#This Row],[Input]],'5.a Definitions'!$B$3:$C$11,2,FALSE)</f>
        <v>Hydrosphere</v>
      </c>
      <c r="E171" s="248" t="str">
        <f>'2a. Database N flows'!D172</f>
        <v>HY</v>
      </c>
      <c r="F171" s="188" t="str">
        <f>VLOOKUP(Flows[[#This Row],[Output]],'5.a Definitions'!$B$3:$C$11,2,FALSE)</f>
        <v>Hydrosphere</v>
      </c>
      <c r="G171" s="487" t="str">
        <f>'2a. Database N flows'!M172</f>
        <v>Nmix</v>
      </c>
      <c r="H171" s="248" t="str">
        <f>'2a. Database N flows'!U172</f>
        <v>-</v>
      </c>
    </row>
    <row r="172" spans="1:8" x14ac:dyDescent="0.2">
      <c r="A172" s="188" t="s">
        <v>629</v>
      </c>
      <c r="B172" s="248" t="str">
        <f>'2a. Database N flows'!J173</f>
        <v>Inflow to coastal waters</v>
      </c>
      <c r="C172" s="250" t="str">
        <f>'2a. Database N flows'!G173</f>
        <v>HY</v>
      </c>
      <c r="D172" s="188" t="str">
        <f>VLOOKUP(Flows[[#This Row],[Input]],'5.a Definitions'!$B$3:$C$11,2,FALSE)</f>
        <v>Hydrosphere</v>
      </c>
      <c r="E172" s="248" t="str">
        <f>'2a. Database N flows'!D173</f>
        <v>HY</v>
      </c>
      <c r="F172" s="188" t="str">
        <f>VLOOKUP(Flows[[#This Row],[Output]],'5.a Definitions'!$B$3:$C$11,2,FALSE)</f>
        <v>Hydrosphere</v>
      </c>
      <c r="G172" s="487" t="str">
        <f>'2a. Database N flows'!M173</f>
        <v>Nmix</v>
      </c>
      <c r="H172" s="248" t="str">
        <f>'2a. Database N flows'!U173</f>
        <v>-</v>
      </c>
    </row>
    <row r="173" spans="1:8" x14ac:dyDescent="0.2">
      <c r="A173" s="188" t="s">
        <v>371</v>
      </c>
      <c r="B173" s="248" t="str">
        <f>'2a. Database N flows'!J174</f>
        <v>Export of surface water</v>
      </c>
      <c r="C173" s="250" t="str">
        <f>'2a. Database N flows'!G174</f>
        <v>RW</v>
      </c>
      <c r="D173" s="188" t="str">
        <f>VLOOKUP(Flows[[#This Row],[Input]],'5.a Definitions'!$B$3:$C$11,2,FALSE)</f>
        <v>Rest of the world</v>
      </c>
      <c r="E173" s="248" t="str">
        <f>'2a. Database N flows'!D174</f>
        <v>HY</v>
      </c>
      <c r="F173" s="188" t="str">
        <f>VLOOKUP(Flows[[#This Row],[Output]],'5.a Definitions'!$B$3:$C$11,2,FALSE)</f>
        <v>Hydrosphere</v>
      </c>
      <c r="G173" s="487" t="str">
        <f>'2a. Database N flows'!M174</f>
        <v>Nmix</v>
      </c>
      <c r="H173" s="248" t="str">
        <f>'2a. Database N flows'!U174</f>
        <v>-</v>
      </c>
    </row>
    <row r="174" spans="1:8" x14ac:dyDescent="0.2">
      <c r="A174" s="188" t="s">
        <v>585</v>
      </c>
      <c r="B174" s="248" t="str">
        <f>'2a. Database N flows'!J175</f>
        <v>Shellfish</v>
      </c>
      <c r="C174" s="250" t="str">
        <f>'2a. Database N flows'!G175</f>
        <v>MP</v>
      </c>
      <c r="D174" s="188" t="str">
        <f>VLOOKUP(Flows[[#This Row],[Input]],'5.a Definitions'!$B$3:$C$11,2,FALSE)</f>
        <v>Materials and products in industry</v>
      </c>
      <c r="E174" s="248" t="str">
        <f>'2a. Database N flows'!D175</f>
        <v>HY</v>
      </c>
      <c r="F174" s="188" t="str">
        <f>VLOOKUP(Flows[[#This Row],[Output]],'5.a Definitions'!$B$3:$C$11,2,FALSE)</f>
        <v>Hydrosphere</v>
      </c>
      <c r="G174" s="487" t="str">
        <f>'2a. Database N flows'!M175</f>
        <v>Nmix</v>
      </c>
      <c r="H174" s="248" t="str">
        <f>'2a. Database N flows'!U175</f>
        <v>useful output</v>
      </c>
    </row>
    <row r="175" spans="1:8" x14ac:dyDescent="0.2">
      <c r="A175" s="188" t="s">
        <v>273</v>
      </c>
      <c r="B175" s="248" t="str">
        <f>'2a. Database N flows'!J176</f>
        <v>Biomass for energy production</v>
      </c>
      <c r="C175" s="250" t="str">
        <f>'2a. Database N flows'!G176</f>
        <v>AG</v>
      </c>
      <c r="D175" s="188" t="str">
        <f>VLOOKUP(Flows[[#This Row],[Input]],'5.a Definitions'!$B$3:$C$11,2,FALSE)</f>
        <v>Agriculture</v>
      </c>
      <c r="E175" s="248" t="str">
        <f>'2a. Database N flows'!D176</f>
        <v>HY</v>
      </c>
      <c r="F175" s="188" t="str">
        <f>VLOOKUP(Flows[[#This Row],[Output]],'5.a Definitions'!$B$3:$C$11,2,FALSE)</f>
        <v>Hydrosphere</v>
      </c>
      <c r="G175" s="487" t="str">
        <f>'2a. Database N flows'!M176</f>
        <v>Nmix</v>
      </c>
      <c r="H175" s="248" t="str">
        <f>'2a. Database N flows'!U176</f>
        <v>useful output</v>
      </c>
    </row>
    <row r="176" spans="1:8" x14ac:dyDescent="0.2">
      <c r="A176" s="188" t="s">
        <v>627</v>
      </c>
      <c r="B176" s="248" t="str">
        <f>'2a. Database N flows'!J177</f>
        <v>Emissions</v>
      </c>
      <c r="C176" s="250" t="str">
        <f>'2a. Database N flows'!G177</f>
        <v>AT</v>
      </c>
      <c r="D176" s="188" t="str">
        <f>VLOOKUP(Flows[[#This Row],[Input]],'5.a Definitions'!$B$3:$C$11,2,FALSE)</f>
        <v>Atmosphere</v>
      </c>
      <c r="E176" s="248" t="str">
        <f>'2a. Database N flows'!D177</f>
        <v>HY</v>
      </c>
      <c r="F176" s="188" t="str">
        <f>VLOOKUP(Flows[[#This Row],[Output]],'5.a Definitions'!$B$3:$C$11,2,FALSE)</f>
        <v>Hydrosphere</v>
      </c>
      <c r="G176" s="487" t="str">
        <f>'2a. Database N flows'!M177</f>
        <v>N2</v>
      </c>
      <c r="H176" s="248" t="str">
        <f>'2a. Database N flows'!U177</f>
        <v>N wasted</v>
      </c>
    </row>
    <row r="177" spans="1:8" x14ac:dyDescent="0.2">
      <c r="A177" s="188" t="s">
        <v>628</v>
      </c>
      <c r="B177" s="248" t="str">
        <f>'2a. Database N flows'!J178</f>
        <v>Emissions</v>
      </c>
      <c r="C177" s="250" t="str">
        <f>'2a. Database N flows'!G178</f>
        <v>AT</v>
      </c>
      <c r="D177" s="188" t="str">
        <f>VLOOKUP(Flows[[#This Row],[Input]],'5.a Definitions'!$B$3:$C$11,2,FALSE)</f>
        <v>Atmosphere</v>
      </c>
      <c r="E177" s="248" t="str">
        <f>'2a. Database N flows'!D178</f>
        <v>HY</v>
      </c>
      <c r="F177" s="188" t="str">
        <f>VLOOKUP(Flows[[#This Row],[Output]],'5.a Definitions'!$B$3:$C$11,2,FALSE)</f>
        <v>Hydrosphere</v>
      </c>
      <c r="G177" s="487" t="str">
        <f>'2a. Database N flows'!M178</f>
        <v>N2O</v>
      </c>
      <c r="H177" s="248" t="str">
        <f>'2a. Database N flows'!U178</f>
        <v>N wasted</v>
      </c>
    </row>
    <row r="178" spans="1:8" x14ac:dyDescent="0.2">
      <c r="A178" s="188" t="s">
        <v>852</v>
      </c>
      <c r="B178" s="248" t="str">
        <f>'2a. Database N flows'!J179</f>
        <v>Emissions</v>
      </c>
      <c r="C178" s="250" t="str">
        <f>'2a. Database N flows'!G179</f>
        <v>AT</v>
      </c>
      <c r="D178" s="188" t="str">
        <f>VLOOKUP(Flows[[#This Row],[Input]],'5.a Definitions'!$B$3:$C$11,2,FALSE)</f>
        <v>Atmosphere</v>
      </c>
      <c r="E178" s="248" t="str">
        <f>'2a. Database N flows'!D179</f>
        <v>HY</v>
      </c>
      <c r="F178" s="188" t="str">
        <f>VLOOKUP(Flows[[#This Row],[Output]],'5.a Definitions'!$B$3:$C$11,2,FALSE)</f>
        <v>Hydrosphere</v>
      </c>
      <c r="G178" s="487" t="str">
        <f>'2a. Database N flows'!M179</f>
        <v>NOx</v>
      </c>
      <c r="H178" s="248" t="str">
        <f>'2a. Database N flows'!U179</f>
        <v>N wasted</v>
      </c>
    </row>
    <row r="179" spans="1:8" x14ac:dyDescent="0.2">
      <c r="A179" s="188" t="s">
        <v>853</v>
      </c>
      <c r="B179" s="248" t="str">
        <f>'2a. Database N flows'!J180</f>
        <v>Coastal fish and seafood</v>
      </c>
      <c r="C179" s="250" t="str">
        <f>'2a. Database N flows'!G180</f>
        <v>MP</v>
      </c>
      <c r="D179" s="188" t="str">
        <f>VLOOKUP(Flows[[#This Row],[Input]],'5.a Definitions'!$B$3:$C$11,2,FALSE)</f>
        <v>Materials and products in industry</v>
      </c>
      <c r="E179" s="248" t="str">
        <f>'2a. Database N flows'!D180</f>
        <v>HY</v>
      </c>
      <c r="F179" s="188" t="str">
        <f>VLOOKUP(Flows[[#This Row],[Output]],'5.a Definitions'!$B$3:$C$11,2,FALSE)</f>
        <v>Hydrosphere</v>
      </c>
      <c r="G179" s="487" t="str">
        <f>'2a. Database N flows'!M180</f>
        <v>Nmix</v>
      </c>
      <c r="H179" s="248" t="str">
        <f>'2a. Database N flows'!U180</f>
        <v>useful output</v>
      </c>
    </row>
    <row r="180" spans="1:8" x14ac:dyDescent="0.2">
      <c r="A180" s="188" t="s">
        <v>854</v>
      </c>
      <c r="B180" s="248" t="str">
        <f>'2a. Database N flows'!J181</f>
        <v>Freshwater fish and seafood</v>
      </c>
      <c r="C180" s="250" t="str">
        <f>'2a. Database N flows'!G181</f>
        <v>MP</v>
      </c>
      <c r="D180" s="188" t="str">
        <f>VLOOKUP(Flows[[#This Row],[Input]],'5.a Definitions'!$B$3:$C$11,2,FALSE)</f>
        <v>Materials and products in industry</v>
      </c>
      <c r="E180" s="248" t="str">
        <f>'2a. Database N flows'!D181</f>
        <v>HY</v>
      </c>
      <c r="F180" s="188" t="str">
        <f>VLOOKUP(Flows[[#This Row],[Output]],'5.a Definitions'!$B$3:$C$11,2,FALSE)</f>
        <v>Hydrosphere</v>
      </c>
      <c r="G180" s="487" t="str">
        <f>'2a. Database N flows'!M181</f>
        <v>Nmix</v>
      </c>
      <c r="H180" s="248" t="str">
        <f>'2a. Database N flows'!U181</f>
        <v>useful output</v>
      </c>
    </row>
    <row r="181" spans="1:8" x14ac:dyDescent="0.2">
      <c r="A181" s="188" t="s">
        <v>855</v>
      </c>
      <c r="B181" s="248" t="str">
        <f>'2a. Database N flows'!J182</f>
        <v>Emissions</v>
      </c>
      <c r="C181" s="250" t="str">
        <f>'2a. Database N flows'!G182</f>
        <v>AT</v>
      </c>
      <c r="D181" s="188" t="str">
        <f>VLOOKUP(Flows[[#This Row],[Input]],'5.a Definitions'!$B$3:$C$11,2,FALSE)</f>
        <v>Atmosphere</v>
      </c>
      <c r="E181" s="248" t="str">
        <f>'2a. Database N flows'!D182</f>
        <v>HY</v>
      </c>
      <c r="F181" s="188" t="str">
        <f>VLOOKUP(Flows[[#This Row],[Output]],'5.a Definitions'!$B$3:$C$11,2,FALSE)</f>
        <v>Hydrosphere</v>
      </c>
      <c r="G181" s="487" t="str">
        <f>'2a. Database N flows'!M182</f>
        <v>NH3</v>
      </c>
      <c r="H181" s="248" t="str">
        <f>'2a. Database N flows'!U182</f>
        <v>N wasted</v>
      </c>
    </row>
    <row r="182" spans="1:8" x14ac:dyDescent="0.2">
      <c r="A182" s="188" t="s">
        <v>856</v>
      </c>
      <c r="B182" s="248" t="str">
        <f>'2a. Database N flows'!J183</f>
        <v>Waste feed</v>
      </c>
      <c r="C182" s="250" t="str">
        <f>'2a. Database N flows'!G183</f>
        <v>HY</v>
      </c>
      <c r="D182" s="188" t="str">
        <f>VLOOKUP(Flows[[#This Row],[Input]],'5.a Definitions'!$B$3:$C$11,2,FALSE)</f>
        <v>Hydrosphere</v>
      </c>
      <c r="E182" s="248" t="str">
        <f>'2a. Database N flows'!D183</f>
        <v>HY</v>
      </c>
      <c r="F182" s="188" t="str">
        <f>VLOOKUP(Flows[[#This Row],[Output]],'5.a Definitions'!$B$3:$C$11,2,FALSE)</f>
        <v>Hydrosphere</v>
      </c>
      <c r="G182" s="487" t="str">
        <f>'2a. Database N flows'!M183</f>
        <v>Nmix</v>
      </c>
      <c r="H182" s="248" t="str">
        <f>'2a. Database N flows'!U183</f>
        <v>N wasted</v>
      </c>
    </row>
    <row r="183" spans="1:8" x14ac:dyDescent="0.2">
      <c r="A183" s="188" t="s">
        <v>857</v>
      </c>
      <c r="B183" s="248" t="str">
        <f>'2a. Database N flows'!J184</f>
        <v>Excretia</v>
      </c>
      <c r="C183" s="250" t="str">
        <f>'2a. Database N flows'!G184</f>
        <v>HY</v>
      </c>
      <c r="D183" s="188" t="str">
        <f>VLOOKUP(Flows[[#This Row],[Input]],'5.a Definitions'!$B$3:$C$11,2,FALSE)</f>
        <v>Hydrosphere</v>
      </c>
      <c r="E183" s="248" t="str">
        <f>'2a. Database N flows'!D184</f>
        <v>HY</v>
      </c>
      <c r="F183" s="188" t="str">
        <f>VLOOKUP(Flows[[#This Row],[Output]],'5.a Definitions'!$B$3:$C$11,2,FALSE)</f>
        <v>Hydrosphere</v>
      </c>
      <c r="G183" s="487" t="str">
        <f>'2a. Database N flows'!M184</f>
        <v>Nmix</v>
      </c>
      <c r="H183" s="248" t="str">
        <f>'2a. Database N flows'!U184</f>
        <v>N wasted</v>
      </c>
    </row>
    <row r="184" spans="1:8" x14ac:dyDescent="0.2">
      <c r="A184" s="188" t="s">
        <v>858</v>
      </c>
      <c r="B184" s="248" t="str">
        <f>'2a. Database N flows'!J185</f>
        <v>Waste feed</v>
      </c>
      <c r="C184" s="250" t="str">
        <f>'2a. Database N flows'!G185</f>
        <v>HY</v>
      </c>
      <c r="D184" s="188" t="str">
        <f>VLOOKUP(Flows[[#This Row],[Input]],'5.a Definitions'!$B$3:$C$11,2,FALSE)</f>
        <v>Hydrosphere</v>
      </c>
      <c r="E184" s="248" t="str">
        <f>'2a. Database N flows'!D185</f>
        <v>HY</v>
      </c>
      <c r="F184" s="188" t="str">
        <f>VLOOKUP(Flows[[#This Row],[Output]],'5.a Definitions'!$B$3:$C$11,2,FALSE)</f>
        <v>Hydrosphere</v>
      </c>
      <c r="G184" s="487" t="str">
        <f>'2a. Database N flows'!M185</f>
        <v>Nmix</v>
      </c>
      <c r="H184" s="248" t="str">
        <f>'2a. Database N flows'!U185</f>
        <v>N wasted</v>
      </c>
    </row>
    <row r="185" spans="1:8" x14ac:dyDescent="0.2">
      <c r="A185" s="188" t="s">
        <v>859</v>
      </c>
      <c r="B185" s="248" t="str">
        <f>'2a. Database N flows'!J186</f>
        <v>Excretia</v>
      </c>
      <c r="C185" s="250" t="str">
        <f>'2a. Database N flows'!G186</f>
        <v>HY</v>
      </c>
      <c r="D185" s="188" t="str">
        <f>VLOOKUP(Flows[[#This Row],[Input]],'5.a Definitions'!$B$3:$C$11,2,FALSE)</f>
        <v>Hydrosphere</v>
      </c>
      <c r="E185" s="248" t="str">
        <f>'2a. Database N flows'!D186</f>
        <v>HY</v>
      </c>
      <c r="F185" s="188" t="str">
        <f>VLOOKUP(Flows[[#This Row],[Output]],'5.a Definitions'!$B$3:$C$11,2,FALSE)</f>
        <v>Hydrosphere</v>
      </c>
      <c r="G185" s="487" t="str">
        <f>'2a. Database N flows'!M186</f>
        <v>Nmix</v>
      </c>
      <c r="H185" s="248" t="str">
        <f>'2a. Database N flows'!U186</f>
        <v>N wasted</v>
      </c>
    </row>
    <row r="186" spans="1:8" x14ac:dyDescent="0.2">
      <c r="A186" s="188" t="s">
        <v>358</v>
      </c>
      <c r="B186" s="248" t="str">
        <f>'2a. Database N flows'!J187</f>
        <v>Fuel import</v>
      </c>
      <c r="C186" s="250" t="str">
        <f>'2a. Database N flows'!G187</f>
        <v>EF</v>
      </c>
      <c r="D186" s="188" t="str">
        <f>VLOOKUP(Flows[[#This Row],[Input]],'5.a Definitions'!$B$3:$C$11,2,FALSE)</f>
        <v>Energy and fuels</v>
      </c>
      <c r="E186" s="248" t="str">
        <f>'2a. Database N flows'!D187</f>
        <v>RW</v>
      </c>
      <c r="F186" s="188" t="str">
        <f>VLOOKUP(Flows[[#This Row],[Output]],'5.a Definitions'!$B$3:$C$11,2,FALSE)</f>
        <v>Rest of the world</v>
      </c>
      <c r="G186" s="487" t="str">
        <f>'2a. Database N flows'!M187</f>
        <v>Nmix</v>
      </c>
      <c r="H186" s="248" t="str">
        <f>'2a. Database N flows'!U187</f>
        <v>import</v>
      </c>
    </row>
    <row r="187" spans="1:8" x14ac:dyDescent="0.2">
      <c r="A187" s="188" t="s">
        <v>860</v>
      </c>
      <c r="B187" s="248" t="str">
        <f>'2a. Database N flows'!J188</f>
        <v>Import of transport fuel</v>
      </c>
      <c r="C187" s="250" t="str">
        <f>'2a. Database N flows'!G188</f>
        <v>EF</v>
      </c>
      <c r="D187" s="188" t="str">
        <f>VLOOKUP(Flows[[#This Row],[Input]],'5.a Definitions'!$B$3:$C$11,2,FALSE)</f>
        <v>Energy and fuels</v>
      </c>
      <c r="E187" s="248" t="str">
        <f>'2a. Database N flows'!D188</f>
        <v>RW</v>
      </c>
      <c r="F187" s="188" t="str">
        <f>VLOOKUP(Flows[[#This Row],[Output]],'5.a Definitions'!$B$3:$C$11,2,FALSE)</f>
        <v>Rest of the world</v>
      </c>
      <c r="G187" s="487" t="str">
        <f>'2a. Database N flows'!M188</f>
        <v>Nmix</v>
      </c>
      <c r="H187" s="248" t="str">
        <f>'2a. Database N flows'!U188</f>
        <v>import</v>
      </c>
    </row>
    <row r="188" spans="1:8" x14ac:dyDescent="0.2">
      <c r="A188" s="188" t="s">
        <v>861</v>
      </c>
      <c r="B188" s="248" t="str">
        <f>'2a. Database N flows'!J189</f>
        <v>Sea fish (landings)</v>
      </c>
      <c r="C188" s="250" t="str">
        <f>'2a. Database N flows'!G189</f>
        <v>MP</v>
      </c>
      <c r="D188" s="188" t="str">
        <f>VLOOKUP(Flows[[#This Row],[Input]],'5.a Definitions'!$B$3:$C$11,2,FALSE)</f>
        <v>Materials and products in industry</v>
      </c>
      <c r="E188" s="248" t="str">
        <f>'2a. Database N flows'!D189</f>
        <v>RW</v>
      </c>
      <c r="F188" s="188" t="str">
        <f>VLOOKUP(Flows[[#This Row],[Output]],'5.a Definitions'!$B$3:$C$11,2,FALSE)</f>
        <v>Rest of the world</v>
      </c>
      <c r="G188" s="487" t="str">
        <f>'2a. Database N flows'!M189</f>
        <v>Nmix</v>
      </c>
      <c r="H188" s="248" t="str">
        <f>'2a. Database N flows'!U189</f>
        <v>import</v>
      </c>
    </row>
    <row r="189" spans="1:8" x14ac:dyDescent="0.2">
      <c r="A189" s="188" t="s">
        <v>363</v>
      </c>
      <c r="B189" s="248" t="str">
        <f>'2a. Database N flows'!J190</f>
        <v>Food import</v>
      </c>
      <c r="C189" s="250" t="str">
        <f>'2a. Database N flows'!G190</f>
        <v>MP</v>
      </c>
      <c r="D189" s="188" t="str">
        <f>VLOOKUP(Flows[[#This Row],[Input]],'5.a Definitions'!$B$3:$C$11,2,FALSE)</f>
        <v>Materials and products in industry</v>
      </c>
      <c r="E189" s="248" t="str">
        <f>'2a. Database N flows'!D190</f>
        <v>RW</v>
      </c>
      <c r="F189" s="188" t="str">
        <f>VLOOKUP(Flows[[#This Row],[Output]],'5.a Definitions'!$B$3:$C$11,2,FALSE)</f>
        <v>Rest of the world</v>
      </c>
      <c r="G189" s="487" t="str">
        <f>'2a. Database N flows'!M190</f>
        <v>Nmix</v>
      </c>
      <c r="H189" s="248" t="str">
        <f>'2a. Database N flows'!U190</f>
        <v>import</v>
      </c>
    </row>
    <row r="190" spans="1:8" x14ac:dyDescent="0.2">
      <c r="A190" s="188" t="s">
        <v>367</v>
      </c>
      <c r="B190" s="248" t="str">
        <f>'2a. Database N flows'!J191</f>
        <v xml:space="preserve">Other goods import </v>
      </c>
      <c r="C190" s="250" t="str">
        <f>'2a. Database N flows'!G191</f>
        <v>MP</v>
      </c>
      <c r="D190" s="188" t="str">
        <f>VLOOKUP(Flows[[#This Row],[Input]],'5.a Definitions'!$B$3:$C$11,2,FALSE)</f>
        <v>Materials and products in industry</v>
      </c>
      <c r="E190" s="248" t="str">
        <f>'2a. Database N flows'!D191</f>
        <v>RW</v>
      </c>
      <c r="F190" s="188" t="str">
        <f>VLOOKUP(Flows[[#This Row],[Output]],'5.a Definitions'!$B$3:$C$11,2,FALSE)</f>
        <v>Rest of the world</v>
      </c>
      <c r="G190" s="487" t="str">
        <f>'2a. Database N flows'!M191</f>
        <v>Nmix</v>
      </c>
      <c r="H190" s="248" t="str">
        <f>'2a. Database N flows'!U191</f>
        <v>import</v>
      </c>
    </row>
    <row r="191" spans="1:8" x14ac:dyDescent="0.2">
      <c r="A191" s="188" t="s">
        <v>265</v>
      </c>
      <c r="B191" s="248" t="str">
        <f>'2a. Database N flows'!J192</f>
        <v>Animal feed import</v>
      </c>
      <c r="C191" s="250" t="str">
        <f>'2a. Database N flows'!G192</f>
        <v>AG</v>
      </c>
      <c r="D191" s="188" t="str">
        <f>VLOOKUP(Flows[[#This Row],[Input]],'5.a Definitions'!$B$3:$C$11,2,FALSE)</f>
        <v>Agriculture</v>
      </c>
      <c r="E191" s="248" t="str">
        <f>'2a. Database N flows'!D192</f>
        <v>RW</v>
      </c>
      <c r="F191" s="188" t="str">
        <f>VLOOKUP(Flows[[#This Row],[Output]],'5.a Definitions'!$B$3:$C$11,2,FALSE)</f>
        <v>Rest of the world</v>
      </c>
      <c r="G191" s="487" t="str">
        <f>'2a. Database N flows'!M192</f>
        <v>Nmix</v>
      </c>
      <c r="H191" s="248" t="str">
        <f>'2a. Database N flows'!U192</f>
        <v>import</v>
      </c>
    </row>
    <row r="192" spans="1:8" x14ac:dyDescent="0.2">
      <c r="A192" s="188" t="s">
        <v>266</v>
      </c>
      <c r="B192" s="248" t="str">
        <f>'2a. Database N flows'!J193</f>
        <v>Live animal import</v>
      </c>
      <c r="C192" s="250" t="str">
        <f>'2a. Database N flows'!G193</f>
        <v>AG</v>
      </c>
      <c r="D192" s="188" t="str">
        <f>VLOOKUP(Flows[[#This Row],[Input]],'5.a Definitions'!$B$3:$C$11,2,FALSE)</f>
        <v>Agriculture</v>
      </c>
      <c r="E192" s="248" t="str">
        <f>'2a. Database N flows'!D193</f>
        <v>RW</v>
      </c>
      <c r="F192" s="188" t="str">
        <f>VLOOKUP(Flows[[#This Row],[Output]],'5.a Definitions'!$B$3:$C$11,2,FALSE)</f>
        <v>Rest of the world</v>
      </c>
      <c r="G192" s="487" t="str">
        <f>'2a. Database N flows'!M193</f>
        <v>Nmix</v>
      </c>
      <c r="H192" s="248" t="str">
        <f>'2a. Database N flows'!U193</f>
        <v>import</v>
      </c>
    </row>
    <row r="193" spans="1:8" x14ac:dyDescent="0.2">
      <c r="A193" s="188" t="s">
        <v>255</v>
      </c>
      <c r="B193" s="248" t="str">
        <f>'2a. Database N flows'!J194</f>
        <v>Manure import</v>
      </c>
      <c r="C193" s="250" t="str">
        <f>'2a. Database N flows'!G194</f>
        <v>AG</v>
      </c>
      <c r="D193" s="188" t="str">
        <f>VLOOKUP(Flows[[#This Row],[Input]],'5.a Definitions'!$B$3:$C$11,2,FALSE)</f>
        <v>Agriculture</v>
      </c>
      <c r="E193" s="248" t="str">
        <f>'2a. Database N flows'!D194</f>
        <v>RW</v>
      </c>
      <c r="F193" s="188" t="str">
        <f>VLOOKUP(Flows[[#This Row],[Output]],'5.a Definitions'!$B$3:$C$11,2,FALSE)</f>
        <v>Rest of the world</v>
      </c>
      <c r="G193" s="487" t="str">
        <f>'2a. Database N flows'!M194</f>
        <v>Nmix</v>
      </c>
      <c r="H193" s="248" t="str">
        <f>'2a. Database N flows'!U194</f>
        <v>import</v>
      </c>
    </row>
    <row r="194" spans="1:8" x14ac:dyDescent="0.2">
      <c r="A194" s="188" t="s">
        <v>588</v>
      </c>
      <c r="B194" s="248" t="str">
        <f>'2a. Database N flows'!J195</f>
        <v>Mineral fertilizer import</v>
      </c>
      <c r="C194" s="250" t="str">
        <f>'2a. Database N flows'!G195</f>
        <v>AG</v>
      </c>
      <c r="D194" s="188" t="str">
        <f>VLOOKUP(Flows[[#This Row],[Input]],'5.a Definitions'!$B$3:$C$11,2,FALSE)</f>
        <v>Agriculture</v>
      </c>
      <c r="E194" s="248" t="str">
        <f>'2a. Database N flows'!D195</f>
        <v>RW</v>
      </c>
      <c r="F194" s="188" t="str">
        <f>VLOOKUP(Flows[[#This Row],[Output]],'5.a Definitions'!$B$3:$C$11,2,FALSE)</f>
        <v>Rest of the world</v>
      </c>
      <c r="G194" s="487" t="str">
        <f>'2a. Database N flows'!M195</f>
        <v>Nmix</v>
      </c>
      <c r="H194" s="248" t="str">
        <f>'2a. Database N flows'!U195</f>
        <v>import</v>
      </c>
    </row>
    <row r="195" spans="1:8" x14ac:dyDescent="0.2">
      <c r="A195" s="188" t="s">
        <v>926</v>
      </c>
      <c r="B195" s="248" t="str">
        <f>'2a. Database N flows'!J196</f>
        <v>Solid waste import</v>
      </c>
      <c r="C195" s="250" t="str">
        <f>'2a. Database N flows'!G196</f>
        <v>PR</v>
      </c>
      <c r="D195" s="188" t="str">
        <f>VLOOKUP(Flows[[#This Row],[Input]],'5.a Definitions'!$B$3:$C$11,2,FALSE)</f>
        <v>Processing of residues</v>
      </c>
      <c r="E195" s="248" t="str">
        <f>'2a. Database N flows'!D196</f>
        <v>RW</v>
      </c>
      <c r="F195" s="188" t="str">
        <f>VLOOKUP(Flows[[#This Row],[Output]],'5.a Definitions'!$B$3:$C$11,2,FALSE)</f>
        <v>Rest of the world</v>
      </c>
      <c r="G195" s="487" t="str">
        <f>'2a. Database N flows'!M196</f>
        <v>Nmix</v>
      </c>
      <c r="H195" s="248" t="str">
        <f>'2a. Database N flows'!U196</f>
        <v>import</v>
      </c>
    </row>
    <row r="196" spans="1:8" x14ac:dyDescent="0.2">
      <c r="A196" s="188" t="s">
        <v>591</v>
      </c>
      <c r="B196" s="248" t="str">
        <f>'2a. Database N flows'!J197</f>
        <v>Atmospheric inflow</v>
      </c>
      <c r="C196" s="250" t="str">
        <f>'2a. Database N flows'!G197</f>
        <v>AT</v>
      </c>
      <c r="D196" s="188" t="str">
        <f>VLOOKUP(Flows[[#This Row],[Input]],'5.a Definitions'!$B$3:$C$11,2,FALSE)</f>
        <v>Atmosphere</v>
      </c>
      <c r="E196" s="248" t="str">
        <f>'2a. Database N flows'!D197</f>
        <v>RW</v>
      </c>
      <c r="F196" s="188" t="str">
        <f>VLOOKUP(Flows[[#This Row],[Output]],'5.a Definitions'!$B$3:$C$11,2,FALSE)</f>
        <v>Rest of the world</v>
      </c>
      <c r="G196" s="487" t="str">
        <f>'2a. Database N flows'!M197</f>
        <v>OXN</v>
      </c>
      <c r="H196" s="248" t="str">
        <f>'2a. Database N flows'!U197</f>
        <v>import</v>
      </c>
    </row>
    <row r="197" spans="1:8" x14ac:dyDescent="0.2">
      <c r="A197" s="188" t="s">
        <v>592</v>
      </c>
      <c r="B197" s="248" t="str">
        <f>'2a. Database N flows'!J198</f>
        <v>Atmospheric inflow</v>
      </c>
      <c r="C197" s="250" t="str">
        <f>'2a. Database N flows'!G198</f>
        <v>AT</v>
      </c>
      <c r="D197" s="188" t="str">
        <f>VLOOKUP(Flows[[#This Row],[Input]],'5.a Definitions'!$B$3:$C$11,2,FALSE)</f>
        <v>Atmosphere</v>
      </c>
      <c r="E197" s="248" t="str">
        <f>'2a. Database N flows'!D198</f>
        <v>RW</v>
      </c>
      <c r="F197" s="188" t="str">
        <f>VLOOKUP(Flows[[#This Row],[Output]],'5.a Definitions'!$B$3:$C$11,2,FALSE)</f>
        <v>Rest of the world</v>
      </c>
      <c r="G197" s="487" t="str">
        <f>'2a. Database N flows'!M198</f>
        <v>RDN</v>
      </c>
      <c r="H197" s="248" t="str">
        <f>'2a. Database N flows'!U198</f>
        <v>import</v>
      </c>
    </row>
    <row r="198" spans="1:8" x14ac:dyDescent="0.2">
      <c r="A198" s="188" t="s">
        <v>382</v>
      </c>
      <c r="B198" s="248" t="str">
        <f>'2a. Database N flows'!J199</f>
        <v>Import of groundwater</v>
      </c>
      <c r="C198" s="250" t="str">
        <f>'2a. Database N flows'!G199</f>
        <v>HY</v>
      </c>
      <c r="D198" s="188" t="str">
        <f>VLOOKUP(Flows[[#This Row],[Input]],'5.a Definitions'!$B$3:$C$11,2,FALSE)</f>
        <v>Hydrosphere</v>
      </c>
      <c r="E198" s="248" t="str">
        <f>'2a. Database N flows'!D199</f>
        <v>RW</v>
      </c>
      <c r="F198" s="188" t="str">
        <f>VLOOKUP(Flows[[#This Row],[Output]],'5.a Definitions'!$B$3:$C$11,2,FALSE)</f>
        <v>Rest of the world</v>
      </c>
      <c r="G198" s="487" t="str">
        <f>'2a. Database N flows'!M199</f>
        <v>Nmix</v>
      </c>
      <c r="H198" s="248" t="str">
        <f>'2a. Database N flows'!U199</f>
        <v>import</v>
      </c>
    </row>
    <row r="199" spans="1:8" x14ac:dyDescent="0.2">
      <c r="A199" s="188" t="s">
        <v>384</v>
      </c>
      <c r="B199" s="248" t="str">
        <f>'2a. Database N flows'!J200</f>
        <v>Import of surface water</v>
      </c>
      <c r="C199" s="250" t="str">
        <f>'2a. Database N flows'!G200</f>
        <v>HY</v>
      </c>
      <c r="D199" s="188" t="str">
        <f>VLOOKUP(Flows[[#This Row],[Input]],'5.a Definitions'!$B$3:$C$11,2,FALSE)</f>
        <v>Hydrosphere</v>
      </c>
      <c r="E199" s="248" t="str">
        <f>'2a. Database N flows'!D200</f>
        <v>RW</v>
      </c>
      <c r="F199" s="188" t="str">
        <f>VLOOKUP(Flows[[#This Row],[Output]],'5.a Definitions'!$B$3:$C$11,2,FALSE)</f>
        <v>Rest of the world</v>
      </c>
      <c r="G199" s="487" t="str">
        <f>'2a. Database N flows'!M200</f>
        <v>Nmix</v>
      </c>
      <c r="H199" s="248" t="str">
        <f>'2a. Database N flows'!U200</f>
        <v>import</v>
      </c>
    </row>
  </sheetData>
  <sheetProtection sheet="1" objects="1" scenarios="1"/>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7569A-4037-4BB7-BAD2-70C71783E7AE}">
  <sheetPr codeName="Tabelle2">
    <tabColor theme="0" tint="0.79998168889431442"/>
  </sheetPr>
  <dimension ref="A1:W599"/>
  <sheetViews>
    <sheetView zoomScaleNormal="100" workbookViewId="0">
      <pane xSplit="3" ySplit="2" topLeftCell="G3" activePane="bottomRight" state="frozen"/>
      <selection pane="topRight"/>
      <selection pane="bottomLeft"/>
      <selection pane="bottomRight" activeCell="N3" sqref="N3"/>
    </sheetView>
  </sheetViews>
  <sheetFormatPr baseColWidth="10" defaultColWidth="0" defaultRowHeight="15" x14ac:dyDescent="0.25"/>
  <cols>
    <col min="1" max="1" width="15.7109375" style="216" customWidth="1"/>
    <col min="2" max="2" width="15.28515625" style="12" bestFit="1" customWidth="1"/>
    <col min="3" max="3" width="52.7109375" style="12" bestFit="1" customWidth="1"/>
    <col min="4" max="4" width="10.7109375" style="12" bestFit="1" customWidth="1"/>
    <col min="5" max="5" width="13.7109375" style="12" bestFit="1" customWidth="1"/>
    <col min="6" max="6" width="49.7109375" style="12" bestFit="1" customWidth="1"/>
    <col min="7" max="7" width="9.28515625" style="12" bestFit="1" customWidth="1"/>
    <col min="8" max="8" width="12.28515625" style="12" bestFit="1" customWidth="1"/>
    <col min="9" max="9" width="49.7109375" style="12" bestFit="1" customWidth="1"/>
    <col min="10" max="10" width="34.42578125" style="12" bestFit="1" customWidth="1"/>
    <col min="11" max="11" width="34.42578125" style="12" customWidth="1"/>
    <col min="12" max="12" width="17.28515625" style="12" bestFit="1" customWidth="1"/>
    <col min="13" max="13" width="10.42578125" style="12" bestFit="1" customWidth="1"/>
    <col min="14" max="14" width="15.7109375" style="418" customWidth="1"/>
    <col min="15" max="15" width="15.7109375" style="215" customWidth="1"/>
    <col min="16" max="16" width="15.7109375" style="178" customWidth="1" collapsed="1"/>
    <col min="17" max="19" width="15.7109375" style="399" customWidth="1"/>
    <col min="20" max="20" width="15.7109375" style="12" customWidth="1"/>
    <col min="21" max="21" width="15.7109375" style="12" customWidth="1" collapsed="1"/>
    <col min="22" max="22" width="23.7109375" style="12" bestFit="1" customWidth="1" collapsed="1"/>
    <col min="23" max="23" width="15.7109375" style="12" customWidth="1"/>
    <col min="24" max="16384" width="15.7109375" style="12" hidden="1"/>
  </cols>
  <sheetData>
    <row r="1" spans="1:22" s="16" customFormat="1" x14ac:dyDescent="0.25">
      <c r="A1" s="130"/>
      <c r="B1" s="10" t="s">
        <v>34</v>
      </c>
      <c r="C1" s="10" t="s">
        <v>35</v>
      </c>
      <c r="D1" s="10" t="s">
        <v>36</v>
      </c>
      <c r="E1" s="10" t="s">
        <v>37</v>
      </c>
      <c r="F1" s="10" t="s">
        <v>38</v>
      </c>
      <c r="G1" s="10" t="s">
        <v>39</v>
      </c>
      <c r="H1" s="10" t="s">
        <v>40</v>
      </c>
      <c r="I1" s="10" t="s">
        <v>41</v>
      </c>
      <c r="J1" s="10" t="s">
        <v>42</v>
      </c>
      <c r="K1" s="10" t="s">
        <v>405</v>
      </c>
      <c r="L1" s="11" t="s">
        <v>43</v>
      </c>
      <c r="M1" s="10" t="s">
        <v>44</v>
      </c>
      <c r="N1" s="413" t="s">
        <v>45</v>
      </c>
      <c r="O1" s="211" t="s">
        <v>46</v>
      </c>
      <c r="P1" s="220" t="s">
        <v>47</v>
      </c>
      <c r="Q1" s="10" t="s">
        <v>48</v>
      </c>
      <c r="R1" s="10" t="s">
        <v>49</v>
      </c>
      <c r="S1" s="10" t="s">
        <v>50</v>
      </c>
      <c r="T1" s="10" t="s">
        <v>51</v>
      </c>
      <c r="U1" s="10" t="s">
        <v>52</v>
      </c>
      <c r="V1" s="10"/>
    </row>
    <row r="2" spans="1:22" s="21" customFormat="1" x14ac:dyDescent="0.25">
      <c r="A2" s="242"/>
      <c r="B2" s="13"/>
      <c r="C2" s="15"/>
      <c r="D2" s="13" t="s">
        <v>53</v>
      </c>
      <c r="E2" s="13" t="s">
        <v>53</v>
      </c>
      <c r="F2" s="14"/>
      <c r="G2" s="13" t="s">
        <v>53</v>
      </c>
      <c r="H2" s="13" t="s">
        <v>53</v>
      </c>
      <c r="I2" s="13"/>
      <c r="J2" s="13"/>
      <c r="K2" s="13"/>
      <c r="L2" s="14"/>
      <c r="M2" s="14"/>
      <c r="N2" s="414" t="s">
        <v>54</v>
      </c>
      <c r="O2" s="212" t="s">
        <v>55</v>
      </c>
      <c r="P2" s="221" t="s">
        <v>53</v>
      </c>
      <c r="Q2" s="13" t="s">
        <v>56</v>
      </c>
      <c r="R2" s="13" t="s">
        <v>56</v>
      </c>
      <c r="S2" s="13" t="s">
        <v>56</v>
      </c>
      <c r="T2" s="13" t="s">
        <v>51</v>
      </c>
      <c r="U2" s="14" t="s">
        <v>57</v>
      </c>
      <c r="V2" s="14" t="s">
        <v>58</v>
      </c>
    </row>
    <row r="3" spans="1:22" s="17" customFormat="1" x14ac:dyDescent="0.25">
      <c r="A3" s="534" t="s">
        <v>59</v>
      </c>
      <c r="B3" s="5" t="str">
        <f t="shared" ref="B3:B41" si="0">D3&amp;"."&amp;E3&amp;"-"&amp;G3&amp;"."&amp;H3</f>
        <v>EF.EC-EF.IC</v>
      </c>
      <c r="C3" s="5" t="str">
        <f t="shared" ref="C3:C80" si="1">B3&amp;"-"&amp;J3&amp;"-"&amp;M3</f>
        <v>EF.EC-EF.IC-Fuel for industry-Nmix</v>
      </c>
      <c r="D3" s="5" t="s">
        <v>60</v>
      </c>
      <c r="E3" s="5" t="s">
        <v>61</v>
      </c>
      <c r="F3" s="2" t="str">
        <f>VLOOKUP(E3,'5.a Definitions'!E:F,2,FALSE)</f>
        <v>Energy conversion</v>
      </c>
      <c r="G3" s="2" t="s">
        <v>60</v>
      </c>
      <c r="H3" s="2" t="s">
        <v>62</v>
      </c>
      <c r="I3" s="2" t="str">
        <f>VLOOKUP(H3,'5.a Definitions'!E:F,2,FALSE)</f>
        <v>Manufacturing industries and construction</v>
      </c>
      <c r="J3" s="2" t="s">
        <v>63</v>
      </c>
      <c r="K3" s="2" t="s">
        <v>406</v>
      </c>
      <c r="L3" s="2" t="s">
        <v>64</v>
      </c>
      <c r="M3" s="2" t="s">
        <v>65</v>
      </c>
      <c r="N3" s="445">
        <v>1.25</v>
      </c>
      <c r="O3" s="446">
        <v>0.2</v>
      </c>
      <c r="P3" s="447">
        <v>2018</v>
      </c>
      <c r="Q3" s="448" t="s">
        <v>56</v>
      </c>
      <c r="R3" s="448" t="s">
        <v>56</v>
      </c>
      <c r="S3" s="448" t="s">
        <v>56</v>
      </c>
      <c r="T3" s="449" t="s">
        <v>66</v>
      </c>
      <c r="U3" s="5" t="s">
        <v>67</v>
      </c>
      <c r="V3" s="5">
        <f>(O3*N3)^2</f>
        <v>6.25E-2</v>
      </c>
    </row>
    <row r="4" spans="1:22" s="17" customFormat="1" x14ac:dyDescent="0.25">
      <c r="A4" s="534"/>
      <c r="B4" s="5" t="str">
        <f t="shared" si="0"/>
        <v>EF.EC-EF.TR</v>
      </c>
      <c r="C4" s="5" t="str">
        <f t="shared" si="1"/>
        <v>EF.EC-EF.TR-Fuel for transport-Nmix</v>
      </c>
      <c r="D4" s="5" t="s">
        <v>60</v>
      </c>
      <c r="E4" s="5" t="s">
        <v>61</v>
      </c>
      <c r="F4" s="2" t="str">
        <f>VLOOKUP(E4,'5.a Definitions'!E:F,2,FALSE)</f>
        <v>Energy conversion</v>
      </c>
      <c r="G4" s="2" t="s">
        <v>60</v>
      </c>
      <c r="H4" s="2" t="s">
        <v>68</v>
      </c>
      <c r="I4" s="2" t="str">
        <f>VLOOKUP(H4,'5.a Definitions'!E:F,2,FALSE)</f>
        <v>Transport</v>
      </c>
      <c r="J4" s="2" t="s">
        <v>69</v>
      </c>
      <c r="K4" s="2" t="s">
        <v>407</v>
      </c>
      <c r="L4" s="2" t="s">
        <v>64</v>
      </c>
      <c r="M4" s="2" t="s">
        <v>65</v>
      </c>
      <c r="N4" s="445">
        <v>1.25</v>
      </c>
      <c r="O4" s="446">
        <v>0.2</v>
      </c>
      <c r="P4" s="447">
        <v>2018</v>
      </c>
      <c r="Q4" s="448" t="s">
        <v>56</v>
      </c>
      <c r="R4" s="448" t="s">
        <v>56</v>
      </c>
      <c r="S4" s="448" t="s">
        <v>56</v>
      </c>
      <c r="T4" s="449" t="s">
        <v>66</v>
      </c>
      <c r="U4" s="5" t="s">
        <v>67</v>
      </c>
      <c r="V4" s="5">
        <f t="shared" ref="V4:V64" si="2">(O4*N4)^2</f>
        <v>6.25E-2</v>
      </c>
    </row>
    <row r="5" spans="1:22" s="17" customFormat="1" x14ac:dyDescent="0.25">
      <c r="A5" s="534"/>
      <c r="B5" s="5" t="str">
        <f t="shared" si="0"/>
        <v>EF.EC-EF.OE</v>
      </c>
      <c r="C5" s="5" t="str">
        <f t="shared" si="1"/>
        <v>EF.EC-EF.OE-Fuel for heating-Nmix</v>
      </c>
      <c r="D5" s="5" t="s">
        <v>60</v>
      </c>
      <c r="E5" s="5" t="s">
        <v>61</v>
      </c>
      <c r="F5" s="2" t="str">
        <f>VLOOKUP(E5,'5.a Definitions'!E:F,2,FALSE)</f>
        <v>Energy conversion</v>
      </c>
      <c r="G5" s="2" t="s">
        <v>60</v>
      </c>
      <c r="H5" s="2" t="s">
        <v>70</v>
      </c>
      <c r="I5" s="2" t="str">
        <f>VLOOKUP(H5,'5.a Definitions'!E:F,2,FALSE)</f>
        <v>Other energy and fuels</v>
      </c>
      <c r="J5" s="2" t="s">
        <v>71</v>
      </c>
      <c r="K5" s="2" t="s">
        <v>408</v>
      </c>
      <c r="L5" s="2" t="s">
        <v>64</v>
      </c>
      <c r="M5" s="2" t="s">
        <v>65</v>
      </c>
      <c r="N5" s="445">
        <v>1.25</v>
      </c>
      <c r="O5" s="446">
        <v>0.2</v>
      </c>
      <c r="P5" s="447">
        <v>2018</v>
      </c>
      <c r="Q5" s="448" t="s">
        <v>56</v>
      </c>
      <c r="R5" s="448" t="s">
        <v>56</v>
      </c>
      <c r="S5" s="448" t="s">
        <v>56</v>
      </c>
      <c r="T5" s="449" t="s">
        <v>66</v>
      </c>
      <c r="U5" s="5" t="s">
        <v>67</v>
      </c>
      <c r="V5" s="5">
        <f t="shared" si="2"/>
        <v>6.25E-2</v>
      </c>
    </row>
    <row r="6" spans="1:22" s="17" customFormat="1" x14ac:dyDescent="0.25">
      <c r="A6" s="534"/>
      <c r="B6" s="5" t="str">
        <f t="shared" si="0"/>
        <v>EF.EC-MP.OP</v>
      </c>
      <c r="C6" s="5" t="str">
        <f t="shared" si="1"/>
        <v>EF.EC-MP.OP-Fuel used as feedstock-Nmix</v>
      </c>
      <c r="D6" s="5" t="s">
        <v>60</v>
      </c>
      <c r="E6" s="5" t="s">
        <v>61</v>
      </c>
      <c r="F6" s="2" t="str">
        <f>VLOOKUP(E6,'5.a Definitions'!E:F,2,FALSE)</f>
        <v>Energy conversion</v>
      </c>
      <c r="G6" s="2" t="s">
        <v>72</v>
      </c>
      <c r="H6" s="2" t="s">
        <v>73</v>
      </c>
      <c r="I6" s="2" t="str">
        <f>VLOOKUP(H6,'5.a Definitions'!E:F,2,FALSE)</f>
        <v>Other producing industry</v>
      </c>
      <c r="J6" s="2" t="s">
        <v>74</v>
      </c>
      <c r="K6" s="2" t="s">
        <v>409</v>
      </c>
      <c r="L6" s="2" t="s">
        <v>64</v>
      </c>
      <c r="M6" s="2" t="s">
        <v>65</v>
      </c>
      <c r="N6" s="445">
        <v>1.25</v>
      </c>
      <c r="O6" s="446">
        <v>0.2</v>
      </c>
      <c r="P6" s="447">
        <v>2018</v>
      </c>
      <c r="Q6" s="448" t="s">
        <v>56</v>
      </c>
      <c r="R6" s="448" t="s">
        <v>56</v>
      </c>
      <c r="S6" s="448" t="s">
        <v>56</v>
      </c>
      <c r="T6" s="449" t="s">
        <v>66</v>
      </c>
      <c r="U6" s="5" t="s">
        <v>67</v>
      </c>
      <c r="V6" s="5">
        <f t="shared" si="2"/>
        <v>6.25E-2</v>
      </c>
    </row>
    <row r="7" spans="1:22" s="17" customFormat="1" x14ac:dyDescent="0.25">
      <c r="A7" s="534"/>
      <c r="B7" s="5" t="str">
        <f t="shared" si="0"/>
        <v>EF.EC-AT.AT</v>
      </c>
      <c r="C7" s="5" t="str">
        <f t="shared" si="1"/>
        <v>EF.EC-AT.AT-Emissions-NH3</v>
      </c>
      <c r="D7" s="5" t="s">
        <v>60</v>
      </c>
      <c r="E7" s="5" t="s">
        <v>61</v>
      </c>
      <c r="F7" s="2" t="str">
        <f>VLOOKUP(E7,'5.a Definitions'!E:F,2,FALSE)</f>
        <v>Energy conversion</v>
      </c>
      <c r="G7" s="2" t="s">
        <v>75</v>
      </c>
      <c r="H7" s="2" t="s">
        <v>75</v>
      </c>
      <c r="I7" s="2" t="str">
        <f>VLOOKUP(H7,'5.a Definitions'!E:F,2,FALSE)</f>
        <v>Atmosphere</v>
      </c>
      <c r="J7" s="2" t="s">
        <v>76</v>
      </c>
      <c r="K7" s="2" t="s">
        <v>539</v>
      </c>
      <c r="L7" s="2" t="s">
        <v>64</v>
      </c>
      <c r="M7" s="2" t="s">
        <v>77</v>
      </c>
      <c r="N7" s="445">
        <v>1.25</v>
      </c>
      <c r="O7" s="446">
        <v>0.2</v>
      </c>
      <c r="P7" s="447">
        <v>2018</v>
      </c>
      <c r="Q7" s="448" t="s">
        <v>56</v>
      </c>
      <c r="R7" s="448" t="s">
        <v>56</v>
      </c>
      <c r="S7" s="448" t="s">
        <v>56</v>
      </c>
      <c r="T7" s="449" t="s">
        <v>66</v>
      </c>
      <c r="U7" s="5" t="s">
        <v>933</v>
      </c>
      <c r="V7" s="5">
        <f t="shared" si="2"/>
        <v>6.25E-2</v>
      </c>
    </row>
    <row r="8" spans="1:22" s="17" customFormat="1" x14ac:dyDescent="0.25">
      <c r="A8" s="534"/>
      <c r="B8" s="5" t="str">
        <f t="shared" si="0"/>
        <v>EF.EC-AT.AT</v>
      </c>
      <c r="C8" s="5" t="str">
        <f t="shared" si="1"/>
        <v>EF.EC-AT.AT-Emissions-NOx</v>
      </c>
      <c r="D8" s="5" t="s">
        <v>60</v>
      </c>
      <c r="E8" s="5" t="s">
        <v>61</v>
      </c>
      <c r="F8" s="2" t="str">
        <f>VLOOKUP(E8,'5.a Definitions'!E:F,2,FALSE)</f>
        <v>Energy conversion</v>
      </c>
      <c r="G8" s="2" t="s">
        <v>75</v>
      </c>
      <c r="H8" s="2" t="s">
        <v>75</v>
      </c>
      <c r="I8" s="2" t="str">
        <f>VLOOKUP(H8,'5.a Definitions'!E:F,2,FALSE)</f>
        <v>Atmosphere</v>
      </c>
      <c r="J8" s="2" t="s">
        <v>76</v>
      </c>
      <c r="K8" s="2" t="s">
        <v>539</v>
      </c>
      <c r="L8" s="2" t="s">
        <v>64</v>
      </c>
      <c r="M8" s="2" t="s">
        <v>79</v>
      </c>
      <c r="N8" s="445">
        <v>1.25</v>
      </c>
      <c r="O8" s="446">
        <v>0.2</v>
      </c>
      <c r="P8" s="447">
        <v>2018</v>
      </c>
      <c r="Q8" s="448" t="s">
        <v>56</v>
      </c>
      <c r="R8" s="448" t="s">
        <v>56</v>
      </c>
      <c r="S8" s="448" t="s">
        <v>56</v>
      </c>
      <c r="T8" s="449" t="s">
        <v>66</v>
      </c>
      <c r="U8" s="5" t="s">
        <v>929</v>
      </c>
      <c r="V8" s="5">
        <f t="shared" si="2"/>
        <v>6.25E-2</v>
      </c>
    </row>
    <row r="9" spans="1:22" s="17" customFormat="1" x14ac:dyDescent="0.25">
      <c r="A9" s="534"/>
      <c r="B9" s="5" t="str">
        <f t="shared" si="0"/>
        <v>EF.EC-AT.AT</v>
      </c>
      <c r="C9" s="5" t="str">
        <f t="shared" si="1"/>
        <v>EF.EC-AT.AT-Emissions-N2O</v>
      </c>
      <c r="D9" s="5" t="s">
        <v>60</v>
      </c>
      <c r="E9" s="5" t="s">
        <v>61</v>
      </c>
      <c r="F9" s="2" t="str">
        <f>VLOOKUP(E9,'5.a Definitions'!E:F,2,FALSE)</f>
        <v>Energy conversion</v>
      </c>
      <c r="G9" s="2" t="s">
        <v>75</v>
      </c>
      <c r="H9" s="2" t="s">
        <v>75</v>
      </c>
      <c r="I9" s="2" t="str">
        <f>VLOOKUP(H9,'5.a Definitions'!E:F,2,FALSE)</f>
        <v>Atmosphere</v>
      </c>
      <c r="J9" s="2" t="s">
        <v>76</v>
      </c>
      <c r="K9" s="2" t="s">
        <v>539</v>
      </c>
      <c r="L9" s="2" t="s">
        <v>64</v>
      </c>
      <c r="M9" s="2" t="s">
        <v>80</v>
      </c>
      <c r="N9" s="445">
        <v>1.25</v>
      </c>
      <c r="O9" s="446">
        <v>0.2</v>
      </c>
      <c r="P9" s="447">
        <v>2018</v>
      </c>
      <c r="Q9" s="448" t="s">
        <v>56</v>
      </c>
      <c r="R9" s="448" t="s">
        <v>56</v>
      </c>
      <c r="S9" s="448" t="s">
        <v>56</v>
      </c>
      <c r="T9" s="449" t="s">
        <v>66</v>
      </c>
      <c r="U9" s="5" t="s">
        <v>929</v>
      </c>
      <c r="V9" s="5">
        <f t="shared" si="2"/>
        <v>6.25E-2</v>
      </c>
    </row>
    <row r="10" spans="1:22" s="17" customFormat="1" x14ac:dyDescent="0.25">
      <c r="A10" s="534"/>
      <c r="B10" s="5" t="str">
        <f t="shared" ref="B10:B23" si="3">D10&amp;"."&amp;E10&amp;"-"&amp;G10&amp;"."&amp;H10</f>
        <v>EF.EC-AT.AT</v>
      </c>
      <c r="C10" s="5" t="str">
        <f t="shared" si="1"/>
        <v>EF.EC-AT.AT-Emissions-N2</v>
      </c>
      <c r="D10" s="5" t="s">
        <v>60</v>
      </c>
      <c r="E10" s="5" t="s">
        <v>61</v>
      </c>
      <c r="F10" s="2" t="str">
        <f>VLOOKUP(E10,'5.a Definitions'!E:F,2,FALSE)</f>
        <v>Energy conversion</v>
      </c>
      <c r="G10" s="2" t="s">
        <v>75</v>
      </c>
      <c r="H10" s="2" t="s">
        <v>75</v>
      </c>
      <c r="I10" s="2" t="str">
        <f>VLOOKUP(H10,'5.a Definitions'!E:F,2,FALSE)</f>
        <v>Atmosphere</v>
      </c>
      <c r="J10" s="2" t="s">
        <v>76</v>
      </c>
      <c r="K10" s="2" t="s">
        <v>539</v>
      </c>
      <c r="L10" s="2" t="s">
        <v>119</v>
      </c>
      <c r="M10" s="2" t="s">
        <v>120</v>
      </c>
      <c r="N10" s="445">
        <v>1.25</v>
      </c>
      <c r="O10" s="446">
        <v>0.2</v>
      </c>
      <c r="P10" s="447">
        <v>2018</v>
      </c>
      <c r="Q10" s="448" t="s">
        <v>56</v>
      </c>
      <c r="R10" s="448" t="s">
        <v>56</v>
      </c>
      <c r="S10" s="448" t="s">
        <v>56</v>
      </c>
      <c r="T10" s="449" t="s">
        <v>66</v>
      </c>
      <c r="U10" s="5" t="s">
        <v>929</v>
      </c>
      <c r="V10" s="5">
        <f t="shared" ref="V10" si="4">(O10*N10)^2</f>
        <v>6.25E-2</v>
      </c>
    </row>
    <row r="11" spans="1:22" s="17" customFormat="1" x14ac:dyDescent="0.25">
      <c r="A11" s="534"/>
      <c r="B11" s="5" t="str">
        <f t="shared" si="3"/>
        <v>EF.EC-RW.RW</v>
      </c>
      <c r="C11" s="5" t="str">
        <f t="shared" si="1"/>
        <v>EF.EC-RW.RW-Fuel export-Nmix</v>
      </c>
      <c r="D11" s="5" t="s">
        <v>60</v>
      </c>
      <c r="E11" s="5" t="s">
        <v>61</v>
      </c>
      <c r="F11" s="2" t="str">
        <f>VLOOKUP(E11,'5.a Definitions'!E:F,2,FALSE)</f>
        <v>Energy conversion</v>
      </c>
      <c r="G11" s="2" t="s">
        <v>81</v>
      </c>
      <c r="H11" s="2" t="s">
        <v>81</v>
      </c>
      <c r="I11" s="2" t="str">
        <f>VLOOKUP(H11,'5.a Definitions'!E:F,2,FALSE)</f>
        <v>Rest of the world</v>
      </c>
      <c r="J11" s="2" t="s">
        <v>82</v>
      </c>
      <c r="K11" s="2" t="s">
        <v>410</v>
      </c>
      <c r="L11" s="2" t="s">
        <v>64</v>
      </c>
      <c r="M11" s="2" t="s">
        <v>65</v>
      </c>
      <c r="N11" s="445">
        <v>1.25</v>
      </c>
      <c r="O11" s="446">
        <v>0.2</v>
      </c>
      <c r="P11" s="447">
        <v>2018</v>
      </c>
      <c r="Q11" s="448" t="s">
        <v>56</v>
      </c>
      <c r="R11" s="448" t="s">
        <v>56</v>
      </c>
      <c r="S11" s="448" t="s">
        <v>56</v>
      </c>
      <c r="T11" s="449" t="s">
        <v>66</v>
      </c>
      <c r="U11" s="5" t="s">
        <v>67</v>
      </c>
      <c r="V11" s="5">
        <f t="shared" ref="V11" si="5">(O11*N11)^2</f>
        <v>6.25E-2</v>
      </c>
    </row>
    <row r="12" spans="1:22" s="17" customFormat="1" x14ac:dyDescent="0.25">
      <c r="A12" s="534"/>
      <c r="B12" s="5" t="str">
        <f t="shared" si="3"/>
        <v>EF.IC-AT.AT</v>
      </c>
      <c r="C12" s="5" t="str">
        <f t="shared" si="1"/>
        <v>EF.IC-AT.AT-Emissions-NH3</v>
      </c>
      <c r="D12" s="5" t="s">
        <v>60</v>
      </c>
      <c r="E12" s="5" t="s">
        <v>62</v>
      </c>
      <c r="F12" s="2" t="str">
        <f>VLOOKUP(E12,'5.a Definitions'!E:F,2,FALSE)</f>
        <v>Manufacturing industries and construction</v>
      </c>
      <c r="G12" s="2" t="s">
        <v>75</v>
      </c>
      <c r="H12" s="2" t="s">
        <v>75</v>
      </c>
      <c r="I12" s="2" t="str">
        <f>VLOOKUP(H12,'5.a Definitions'!E:F,2,FALSE)</f>
        <v>Atmosphere</v>
      </c>
      <c r="J12" s="2" t="s">
        <v>76</v>
      </c>
      <c r="K12" s="2" t="s">
        <v>540</v>
      </c>
      <c r="L12" s="2" t="s">
        <v>64</v>
      </c>
      <c r="M12" s="2" t="s">
        <v>77</v>
      </c>
      <c r="N12" s="445">
        <v>1.25</v>
      </c>
      <c r="O12" s="446">
        <v>0.2</v>
      </c>
      <c r="P12" s="447">
        <v>2018</v>
      </c>
      <c r="Q12" s="448" t="s">
        <v>56</v>
      </c>
      <c r="R12" s="448" t="s">
        <v>56</v>
      </c>
      <c r="S12" s="448" t="s">
        <v>56</v>
      </c>
      <c r="T12" s="449" t="s">
        <v>66</v>
      </c>
      <c r="U12" s="5" t="s">
        <v>929</v>
      </c>
      <c r="V12" s="5">
        <f t="shared" si="2"/>
        <v>6.25E-2</v>
      </c>
    </row>
    <row r="13" spans="1:22" s="17" customFormat="1" x14ac:dyDescent="0.25">
      <c r="A13" s="534"/>
      <c r="B13" s="5" t="str">
        <f t="shared" si="3"/>
        <v>EF.IC-AT.AT</v>
      </c>
      <c r="C13" s="5" t="str">
        <f t="shared" si="1"/>
        <v>EF.IC-AT.AT-Emissions-NOx</v>
      </c>
      <c r="D13" s="5" t="s">
        <v>60</v>
      </c>
      <c r="E13" s="5" t="s">
        <v>62</v>
      </c>
      <c r="F13" s="2" t="str">
        <f>VLOOKUP(E13,'5.a Definitions'!E:F,2,FALSE)</f>
        <v>Manufacturing industries and construction</v>
      </c>
      <c r="G13" s="2" t="s">
        <v>75</v>
      </c>
      <c r="H13" s="2" t="s">
        <v>75</v>
      </c>
      <c r="I13" s="2" t="str">
        <f>VLOOKUP(H13,'5.a Definitions'!E:F,2,FALSE)</f>
        <v>Atmosphere</v>
      </c>
      <c r="J13" s="2" t="s">
        <v>76</v>
      </c>
      <c r="K13" s="2" t="s">
        <v>540</v>
      </c>
      <c r="L13" s="2" t="s">
        <v>64</v>
      </c>
      <c r="M13" s="2" t="s">
        <v>79</v>
      </c>
      <c r="N13" s="445">
        <v>1.25</v>
      </c>
      <c r="O13" s="446">
        <v>0.2</v>
      </c>
      <c r="P13" s="447">
        <v>2018</v>
      </c>
      <c r="Q13" s="448" t="s">
        <v>56</v>
      </c>
      <c r="R13" s="448" t="s">
        <v>56</v>
      </c>
      <c r="S13" s="448" t="s">
        <v>56</v>
      </c>
      <c r="T13" s="449" t="s">
        <v>66</v>
      </c>
      <c r="U13" s="5" t="s">
        <v>929</v>
      </c>
      <c r="V13" s="5">
        <f t="shared" si="2"/>
        <v>6.25E-2</v>
      </c>
    </row>
    <row r="14" spans="1:22" s="17" customFormat="1" x14ac:dyDescent="0.25">
      <c r="A14" s="534"/>
      <c r="B14" s="5" t="str">
        <f t="shared" si="3"/>
        <v>EF.IC-AT.AT</v>
      </c>
      <c r="C14" s="5" t="str">
        <f t="shared" si="1"/>
        <v>EF.IC-AT.AT-Emissions-N2O</v>
      </c>
      <c r="D14" s="5" t="s">
        <v>60</v>
      </c>
      <c r="E14" s="5" t="s">
        <v>62</v>
      </c>
      <c r="F14" s="2" t="str">
        <f>VLOOKUP(E14,'5.a Definitions'!E:F,2,FALSE)</f>
        <v>Manufacturing industries and construction</v>
      </c>
      <c r="G14" s="2" t="s">
        <v>75</v>
      </c>
      <c r="H14" s="2" t="s">
        <v>75</v>
      </c>
      <c r="I14" s="2" t="str">
        <f>VLOOKUP(H14,'5.a Definitions'!E:F,2,FALSE)</f>
        <v>Atmosphere</v>
      </c>
      <c r="J14" s="2" t="s">
        <v>76</v>
      </c>
      <c r="K14" s="2" t="s">
        <v>540</v>
      </c>
      <c r="L14" s="2" t="s">
        <v>64</v>
      </c>
      <c r="M14" s="2" t="s">
        <v>80</v>
      </c>
      <c r="N14" s="445">
        <v>1.25</v>
      </c>
      <c r="O14" s="446">
        <v>0.2</v>
      </c>
      <c r="P14" s="447">
        <v>2018</v>
      </c>
      <c r="Q14" s="448" t="s">
        <v>56</v>
      </c>
      <c r="R14" s="448" t="s">
        <v>56</v>
      </c>
      <c r="S14" s="448" t="s">
        <v>56</v>
      </c>
      <c r="T14" s="449" t="s">
        <v>66</v>
      </c>
      <c r="U14" s="5" t="s">
        <v>929</v>
      </c>
      <c r="V14" s="5">
        <f t="shared" si="2"/>
        <v>6.25E-2</v>
      </c>
    </row>
    <row r="15" spans="1:22" s="17" customFormat="1" x14ac:dyDescent="0.25">
      <c r="A15" s="534"/>
      <c r="B15" s="5" t="str">
        <f t="shared" si="3"/>
        <v>EF.IC-AT.AT</v>
      </c>
      <c r="C15" s="5" t="str">
        <f t="shared" si="1"/>
        <v>EF.IC-AT.AT-Emissions-N2</v>
      </c>
      <c r="D15" s="5" t="s">
        <v>60</v>
      </c>
      <c r="E15" s="5" t="s">
        <v>62</v>
      </c>
      <c r="F15" s="2" t="str">
        <f>VLOOKUP(E15,'5.a Definitions'!E:F,2,FALSE)</f>
        <v>Manufacturing industries and construction</v>
      </c>
      <c r="G15" s="2" t="s">
        <v>75</v>
      </c>
      <c r="H15" s="2" t="s">
        <v>75</v>
      </c>
      <c r="I15" s="2" t="str">
        <f>VLOOKUP(H15,'5.a Definitions'!E:F,2,FALSE)</f>
        <v>Atmosphere</v>
      </c>
      <c r="J15" s="2" t="s">
        <v>76</v>
      </c>
      <c r="K15" s="2" t="s">
        <v>540</v>
      </c>
      <c r="L15" s="2" t="s">
        <v>119</v>
      </c>
      <c r="M15" s="2" t="s">
        <v>120</v>
      </c>
      <c r="N15" s="445">
        <v>1.25</v>
      </c>
      <c r="O15" s="446">
        <v>0.2</v>
      </c>
      <c r="P15" s="447">
        <v>2018</v>
      </c>
      <c r="Q15" s="448" t="s">
        <v>56</v>
      </c>
      <c r="R15" s="448" t="s">
        <v>56</v>
      </c>
      <c r="S15" s="448" t="s">
        <v>56</v>
      </c>
      <c r="T15" s="449" t="s">
        <v>66</v>
      </c>
      <c r="U15" s="5" t="s">
        <v>929</v>
      </c>
      <c r="V15" s="5">
        <f t="shared" ref="V15" si="6">(O15*N15)^2</f>
        <v>6.25E-2</v>
      </c>
    </row>
    <row r="16" spans="1:22" s="17" customFormat="1" x14ac:dyDescent="0.25">
      <c r="A16" s="534"/>
      <c r="B16" s="5" t="str">
        <f t="shared" si="3"/>
        <v>EF.TR-AT.AT</v>
      </c>
      <c r="C16" s="5" t="str">
        <f t="shared" si="1"/>
        <v>EF.TR-AT.AT-Emissions-NH3</v>
      </c>
      <c r="D16" s="5" t="s">
        <v>60</v>
      </c>
      <c r="E16" s="5" t="s">
        <v>68</v>
      </c>
      <c r="F16" s="2" t="str">
        <f>VLOOKUP(E16,'5.a Definitions'!E:F,2,FALSE)</f>
        <v>Transport</v>
      </c>
      <c r="G16" s="2" t="s">
        <v>75</v>
      </c>
      <c r="H16" s="2" t="s">
        <v>75</v>
      </c>
      <c r="I16" s="2" t="str">
        <f>VLOOKUP(H16,'5.a Definitions'!E:F,2,FALSE)</f>
        <v>Atmosphere</v>
      </c>
      <c r="J16" s="2" t="s">
        <v>76</v>
      </c>
      <c r="K16" s="2" t="s">
        <v>541</v>
      </c>
      <c r="L16" s="2" t="s">
        <v>64</v>
      </c>
      <c r="M16" s="2" t="s">
        <v>77</v>
      </c>
      <c r="N16" s="445">
        <v>1.25</v>
      </c>
      <c r="O16" s="446">
        <v>0.2</v>
      </c>
      <c r="P16" s="447">
        <v>2018</v>
      </c>
      <c r="Q16" s="448" t="s">
        <v>56</v>
      </c>
      <c r="R16" s="448" t="s">
        <v>56</v>
      </c>
      <c r="S16" s="448" t="s">
        <v>56</v>
      </c>
      <c r="T16" s="449" t="s">
        <v>66</v>
      </c>
      <c r="U16" s="5" t="s">
        <v>929</v>
      </c>
      <c r="V16" s="5">
        <f t="shared" si="2"/>
        <v>6.25E-2</v>
      </c>
    </row>
    <row r="17" spans="1:22" s="17" customFormat="1" x14ac:dyDescent="0.25">
      <c r="A17" s="534"/>
      <c r="B17" s="5" t="str">
        <f t="shared" si="3"/>
        <v>EF.TR-AT.AT</v>
      </c>
      <c r="C17" s="5" t="str">
        <f t="shared" si="1"/>
        <v>EF.TR-AT.AT-Emissions-NOx</v>
      </c>
      <c r="D17" s="5" t="s">
        <v>60</v>
      </c>
      <c r="E17" s="5" t="s">
        <v>68</v>
      </c>
      <c r="F17" s="2" t="str">
        <f>VLOOKUP(E17,'5.a Definitions'!E:F,2,FALSE)</f>
        <v>Transport</v>
      </c>
      <c r="G17" s="2" t="s">
        <v>75</v>
      </c>
      <c r="H17" s="2" t="s">
        <v>75</v>
      </c>
      <c r="I17" s="2" t="str">
        <f>VLOOKUP(H17,'5.a Definitions'!E:F,2,FALSE)</f>
        <v>Atmosphere</v>
      </c>
      <c r="J17" s="2" t="s">
        <v>76</v>
      </c>
      <c r="K17" s="2" t="s">
        <v>541</v>
      </c>
      <c r="L17" s="2" t="s">
        <v>64</v>
      </c>
      <c r="M17" s="2" t="s">
        <v>79</v>
      </c>
      <c r="N17" s="445">
        <v>1.25</v>
      </c>
      <c r="O17" s="446">
        <v>0.2</v>
      </c>
      <c r="P17" s="447">
        <v>2018</v>
      </c>
      <c r="Q17" s="448" t="s">
        <v>56</v>
      </c>
      <c r="R17" s="448" t="s">
        <v>56</v>
      </c>
      <c r="S17" s="448" t="s">
        <v>56</v>
      </c>
      <c r="T17" s="449" t="s">
        <v>66</v>
      </c>
      <c r="U17" s="5" t="s">
        <v>929</v>
      </c>
      <c r="V17" s="5">
        <f t="shared" si="2"/>
        <v>6.25E-2</v>
      </c>
    </row>
    <row r="18" spans="1:22" s="17" customFormat="1" x14ac:dyDescent="0.25">
      <c r="A18" s="534"/>
      <c r="B18" s="5" t="str">
        <f t="shared" si="3"/>
        <v>EF.TR-AT.AT</v>
      </c>
      <c r="C18" s="5" t="str">
        <f t="shared" si="1"/>
        <v>EF.TR-AT.AT-Emissions-N2O</v>
      </c>
      <c r="D18" s="5" t="s">
        <v>60</v>
      </c>
      <c r="E18" s="5" t="s">
        <v>68</v>
      </c>
      <c r="F18" s="2" t="str">
        <f>VLOOKUP(E18,'5.a Definitions'!E:F,2,FALSE)</f>
        <v>Transport</v>
      </c>
      <c r="G18" s="2" t="s">
        <v>75</v>
      </c>
      <c r="H18" s="2" t="s">
        <v>75</v>
      </c>
      <c r="I18" s="2" t="str">
        <f>VLOOKUP(H18,'5.a Definitions'!E:F,2,FALSE)</f>
        <v>Atmosphere</v>
      </c>
      <c r="J18" s="2" t="s">
        <v>76</v>
      </c>
      <c r="K18" s="2" t="s">
        <v>541</v>
      </c>
      <c r="L18" s="2" t="s">
        <v>64</v>
      </c>
      <c r="M18" s="2" t="s">
        <v>80</v>
      </c>
      <c r="N18" s="445">
        <v>1.25</v>
      </c>
      <c r="O18" s="446">
        <v>0.2</v>
      </c>
      <c r="P18" s="447">
        <v>2018</v>
      </c>
      <c r="Q18" s="448" t="s">
        <v>56</v>
      </c>
      <c r="R18" s="448" t="s">
        <v>56</v>
      </c>
      <c r="S18" s="448" t="s">
        <v>56</v>
      </c>
      <c r="T18" s="449" t="s">
        <v>66</v>
      </c>
      <c r="U18" s="5" t="s">
        <v>929</v>
      </c>
      <c r="V18" s="5">
        <f t="shared" si="2"/>
        <v>6.25E-2</v>
      </c>
    </row>
    <row r="19" spans="1:22" s="17" customFormat="1" x14ac:dyDescent="0.25">
      <c r="A19" s="534"/>
      <c r="B19" s="5" t="str">
        <f t="shared" si="3"/>
        <v>EF.TR-AT.AT</v>
      </c>
      <c r="C19" s="5" t="str">
        <f t="shared" si="1"/>
        <v>EF.TR-AT.AT-Emissions-N2</v>
      </c>
      <c r="D19" s="5" t="s">
        <v>60</v>
      </c>
      <c r="E19" s="5" t="s">
        <v>68</v>
      </c>
      <c r="F19" s="2" t="str">
        <f>VLOOKUP(E19,'5.a Definitions'!E:F,2,FALSE)</f>
        <v>Transport</v>
      </c>
      <c r="G19" s="2" t="s">
        <v>75</v>
      </c>
      <c r="H19" s="2" t="s">
        <v>75</v>
      </c>
      <c r="I19" s="2" t="str">
        <f>VLOOKUP(H19,'5.a Definitions'!E:F,2,FALSE)</f>
        <v>Atmosphere</v>
      </c>
      <c r="J19" s="2" t="s">
        <v>76</v>
      </c>
      <c r="K19" s="2" t="s">
        <v>541</v>
      </c>
      <c r="L19" s="2" t="s">
        <v>119</v>
      </c>
      <c r="M19" s="2" t="s">
        <v>120</v>
      </c>
      <c r="N19" s="445">
        <v>1.25</v>
      </c>
      <c r="O19" s="446">
        <v>0.2</v>
      </c>
      <c r="P19" s="447">
        <v>2018</v>
      </c>
      <c r="Q19" s="448" t="s">
        <v>56</v>
      </c>
      <c r="R19" s="448" t="s">
        <v>56</v>
      </c>
      <c r="S19" s="448" t="s">
        <v>56</v>
      </c>
      <c r="T19" s="449" t="s">
        <v>66</v>
      </c>
      <c r="U19" s="5" t="s">
        <v>929</v>
      </c>
      <c r="V19" s="5">
        <f t="shared" ref="V19" si="7">(O19*N19)^2</f>
        <v>6.25E-2</v>
      </c>
    </row>
    <row r="20" spans="1:22" s="17" customFormat="1" x14ac:dyDescent="0.25">
      <c r="A20" s="534"/>
      <c r="B20" s="5" t="str">
        <f t="shared" si="3"/>
        <v>EF.TR-RW.RW</v>
      </c>
      <c r="C20" s="5" t="str">
        <f t="shared" ref="C20:C23" si="8">B20&amp;"-"&amp;J20&amp;"-"&amp;M20</f>
        <v>EF.TR-RW.RW-Export of transport fuels-Nmix</v>
      </c>
      <c r="D20" s="5" t="s">
        <v>60</v>
      </c>
      <c r="E20" s="5" t="s">
        <v>68</v>
      </c>
      <c r="F20" s="2" t="str">
        <f>VLOOKUP(E20,'5.a Definitions'!E:F,2,FALSE)</f>
        <v>Transport</v>
      </c>
      <c r="G20" s="2" t="s">
        <v>81</v>
      </c>
      <c r="H20" s="2" t="s">
        <v>81</v>
      </c>
      <c r="I20" s="2" t="str">
        <f>VLOOKUP(H20,'5.a Definitions'!E:F,2,FALSE)</f>
        <v>Rest of the world</v>
      </c>
      <c r="J20" s="2" t="s">
        <v>83</v>
      </c>
      <c r="K20" s="2" t="s">
        <v>411</v>
      </c>
      <c r="L20" s="2" t="s">
        <v>64</v>
      </c>
      <c r="M20" s="2" t="s">
        <v>65</v>
      </c>
      <c r="N20" s="445">
        <v>1.25</v>
      </c>
      <c r="O20" s="446">
        <v>0.2</v>
      </c>
      <c r="P20" s="447">
        <v>2018</v>
      </c>
      <c r="Q20" s="448" t="s">
        <v>56</v>
      </c>
      <c r="R20" s="448" t="s">
        <v>56</v>
      </c>
      <c r="S20" s="448" t="s">
        <v>56</v>
      </c>
      <c r="T20" s="449" t="s">
        <v>66</v>
      </c>
      <c r="U20" s="5" t="s">
        <v>67</v>
      </c>
      <c r="V20" s="5">
        <f t="shared" ref="V20" si="9">(O20*N20)^2</f>
        <v>6.25E-2</v>
      </c>
    </row>
    <row r="21" spans="1:22" s="17" customFormat="1" x14ac:dyDescent="0.25">
      <c r="A21" s="534"/>
      <c r="B21" s="5" t="str">
        <f t="shared" si="3"/>
        <v>EF.OE-AT.AT</v>
      </c>
      <c r="C21" s="5" t="str">
        <f t="shared" si="8"/>
        <v>EF.OE-AT.AT-Emissions-NH3</v>
      </c>
      <c r="D21" s="5" t="s">
        <v>60</v>
      </c>
      <c r="E21" s="5" t="s">
        <v>70</v>
      </c>
      <c r="F21" s="2" t="str">
        <f>VLOOKUP(E21,'5.a Definitions'!E:F,2,FALSE)</f>
        <v>Other energy and fuels</v>
      </c>
      <c r="G21" s="2" t="s">
        <v>75</v>
      </c>
      <c r="H21" s="2" t="s">
        <v>75</v>
      </c>
      <c r="I21" s="2" t="str">
        <f>VLOOKUP(H21,'5.a Definitions'!E:F,2,FALSE)</f>
        <v>Atmosphere</v>
      </c>
      <c r="J21" s="2" t="s">
        <v>76</v>
      </c>
      <c r="K21" s="2" t="s">
        <v>542</v>
      </c>
      <c r="L21" s="2" t="s">
        <v>64</v>
      </c>
      <c r="M21" s="2" t="s">
        <v>77</v>
      </c>
      <c r="N21" s="445">
        <v>1.25</v>
      </c>
      <c r="O21" s="446">
        <v>0.2</v>
      </c>
      <c r="P21" s="447">
        <v>2018</v>
      </c>
      <c r="Q21" s="448" t="s">
        <v>56</v>
      </c>
      <c r="R21" s="448" t="s">
        <v>56</v>
      </c>
      <c r="S21" s="448" t="s">
        <v>56</v>
      </c>
      <c r="T21" s="449" t="s">
        <v>66</v>
      </c>
      <c r="U21" s="5" t="s">
        <v>929</v>
      </c>
      <c r="V21" s="5">
        <f t="shared" si="2"/>
        <v>6.25E-2</v>
      </c>
    </row>
    <row r="22" spans="1:22" s="17" customFormat="1" x14ac:dyDescent="0.25">
      <c r="A22" s="534"/>
      <c r="B22" s="5" t="str">
        <f t="shared" si="3"/>
        <v>EF.OE-AT.AT</v>
      </c>
      <c r="C22" s="5" t="str">
        <f t="shared" si="8"/>
        <v>EF.OE-AT.AT-Emissions-NOx</v>
      </c>
      <c r="D22" s="5" t="s">
        <v>60</v>
      </c>
      <c r="E22" s="5" t="s">
        <v>70</v>
      </c>
      <c r="F22" s="2" t="str">
        <f>VLOOKUP(E22,'5.a Definitions'!E:F,2,FALSE)</f>
        <v>Other energy and fuels</v>
      </c>
      <c r="G22" s="2" t="s">
        <v>75</v>
      </c>
      <c r="H22" s="2" t="s">
        <v>75</v>
      </c>
      <c r="I22" s="2" t="str">
        <f>VLOOKUP(H22,'5.a Definitions'!E:F,2,FALSE)</f>
        <v>Atmosphere</v>
      </c>
      <c r="J22" s="2" t="s">
        <v>76</v>
      </c>
      <c r="K22" s="2" t="s">
        <v>542</v>
      </c>
      <c r="L22" s="2" t="s">
        <v>64</v>
      </c>
      <c r="M22" s="2" t="s">
        <v>79</v>
      </c>
      <c r="N22" s="445">
        <v>1.25</v>
      </c>
      <c r="O22" s="446">
        <v>0.2</v>
      </c>
      <c r="P22" s="447">
        <v>2018</v>
      </c>
      <c r="Q22" s="448" t="s">
        <v>56</v>
      </c>
      <c r="R22" s="448" t="s">
        <v>56</v>
      </c>
      <c r="S22" s="448" t="s">
        <v>56</v>
      </c>
      <c r="T22" s="449" t="s">
        <v>66</v>
      </c>
      <c r="U22" s="5" t="s">
        <v>929</v>
      </c>
      <c r="V22" s="5">
        <f t="shared" si="2"/>
        <v>6.25E-2</v>
      </c>
    </row>
    <row r="23" spans="1:22" s="17" customFormat="1" x14ac:dyDescent="0.25">
      <c r="A23" s="534"/>
      <c r="B23" s="5" t="str">
        <f t="shared" si="3"/>
        <v>EF.OE-AT.AT</v>
      </c>
      <c r="C23" s="5" t="str">
        <f t="shared" si="8"/>
        <v>EF.OE-AT.AT-Emissions-N2O</v>
      </c>
      <c r="D23" s="5" t="s">
        <v>60</v>
      </c>
      <c r="E23" s="5" t="s">
        <v>70</v>
      </c>
      <c r="F23" s="2" t="str">
        <f>VLOOKUP(E23,'5.a Definitions'!E:F,2,FALSE)</f>
        <v>Other energy and fuels</v>
      </c>
      <c r="G23" s="2" t="s">
        <v>75</v>
      </c>
      <c r="H23" s="2" t="s">
        <v>75</v>
      </c>
      <c r="I23" s="2" t="str">
        <f>VLOOKUP(H23,'5.a Definitions'!E:F,2,FALSE)</f>
        <v>Atmosphere</v>
      </c>
      <c r="J23" s="2" t="s">
        <v>76</v>
      </c>
      <c r="K23" s="2" t="s">
        <v>542</v>
      </c>
      <c r="L23" s="2" t="s">
        <v>64</v>
      </c>
      <c r="M23" s="2" t="s">
        <v>80</v>
      </c>
      <c r="N23" s="445">
        <v>1.25</v>
      </c>
      <c r="O23" s="446">
        <v>0.2</v>
      </c>
      <c r="P23" s="447">
        <v>2018</v>
      </c>
      <c r="Q23" s="448" t="s">
        <v>56</v>
      </c>
      <c r="R23" s="448" t="s">
        <v>56</v>
      </c>
      <c r="S23" s="448" t="s">
        <v>56</v>
      </c>
      <c r="T23" s="449" t="s">
        <v>66</v>
      </c>
      <c r="U23" s="5" t="s">
        <v>929</v>
      </c>
      <c r="V23" s="5">
        <f t="shared" si="2"/>
        <v>6.25E-2</v>
      </c>
    </row>
    <row r="24" spans="1:22" s="17" customFormat="1" ht="15.75" thickBot="1" x14ac:dyDescent="0.3">
      <c r="A24" s="491"/>
      <c r="B24" s="18" t="str">
        <f t="shared" ref="B24" si="10">D24&amp;"."&amp;E24&amp;"-"&amp;G24&amp;"."&amp;H24</f>
        <v>EF.OE-AT.AT</v>
      </c>
      <c r="C24" s="18" t="str">
        <f t="shared" ref="C24" si="11">B24&amp;"-"&amp;J24&amp;"-"&amp;M24</f>
        <v>EF.OE-AT.AT-Emissions-N2</v>
      </c>
      <c r="D24" s="18" t="s">
        <v>60</v>
      </c>
      <c r="E24" s="18" t="s">
        <v>70</v>
      </c>
      <c r="F24" s="18" t="str">
        <f>VLOOKUP(E24,'5.a Definitions'!E:F,2,FALSE)</f>
        <v>Other energy and fuels</v>
      </c>
      <c r="G24" s="18" t="s">
        <v>75</v>
      </c>
      <c r="H24" s="18" t="s">
        <v>75</v>
      </c>
      <c r="I24" s="18" t="str">
        <f>VLOOKUP(H24,'5.a Definitions'!E:F,2,FALSE)</f>
        <v>Atmosphere</v>
      </c>
      <c r="J24" s="18" t="s">
        <v>76</v>
      </c>
      <c r="K24" s="18" t="s">
        <v>542</v>
      </c>
      <c r="L24" s="18" t="s">
        <v>119</v>
      </c>
      <c r="M24" s="18" t="s">
        <v>120</v>
      </c>
      <c r="N24" s="450">
        <v>1.25</v>
      </c>
      <c r="O24" s="451">
        <v>0.2</v>
      </c>
      <c r="P24" s="452">
        <v>2018</v>
      </c>
      <c r="Q24" s="453" t="s">
        <v>56</v>
      </c>
      <c r="R24" s="453" t="s">
        <v>56</v>
      </c>
      <c r="S24" s="453" t="s">
        <v>56</v>
      </c>
      <c r="T24" s="454" t="s">
        <v>66</v>
      </c>
      <c r="U24" s="18" t="s">
        <v>929</v>
      </c>
      <c r="V24" s="18">
        <f t="shared" ref="V24" si="12">(O24*N24)^2</f>
        <v>6.25E-2</v>
      </c>
    </row>
    <row r="25" spans="1:22" s="17" customFormat="1" x14ac:dyDescent="0.25">
      <c r="A25" s="526" t="s">
        <v>84</v>
      </c>
      <c r="B25" s="492" t="str">
        <f t="shared" ref="B25" si="13">D25&amp;"."&amp;E25&amp;"-"&amp;G25&amp;"."&amp;H25</f>
        <v>MP.FP-AG.SM</v>
      </c>
      <c r="C25" s="492" t="str">
        <f t="shared" ref="C25" si="14">B25&amp;"-"&amp;J25&amp;"-"&amp;M25</f>
        <v>MP.FP-AG.SM-Seeds and planting material -Nmix</v>
      </c>
      <c r="D25" s="492" t="s">
        <v>72</v>
      </c>
      <c r="E25" s="492" t="s">
        <v>85</v>
      </c>
      <c r="F25" s="492" t="str">
        <f>VLOOKUP(E25,'5.a Definitions'!E:F,2,FALSE)</f>
        <v>Food processing</v>
      </c>
      <c r="G25" s="492" t="s">
        <v>86</v>
      </c>
      <c r="H25" s="492" t="s">
        <v>102</v>
      </c>
      <c r="I25" s="492" t="str">
        <f>VLOOKUP(H25,'5.a Definitions'!E:F,2,FALSE)</f>
        <v>Soil management</v>
      </c>
      <c r="J25" s="492" t="s">
        <v>104</v>
      </c>
      <c r="K25" s="492" t="s">
        <v>417</v>
      </c>
      <c r="L25" s="492" t="s">
        <v>64</v>
      </c>
      <c r="M25" s="492" t="s">
        <v>65</v>
      </c>
      <c r="N25" s="493">
        <v>1.25</v>
      </c>
      <c r="O25" s="494">
        <v>0.2</v>
      </c>
      <c r="P25" s="495">
        <v>2018</v>
      </c>
      <c r="Q25" s="496" t="s">
        <v>56</v>
      </c>
      <c r="R25" s="496" t="s">
        <v>56</v>
      </c>
      <c r="S25" s="496" t="s">
        <v>56</v>
      </c>
      <c r="T25" s="497" t="s">
        <v>66</v>
      </c>
      <c r="U25" s="492" t="s">
        <v>67</v>
      </c>
      <c r="V25" s="492">
        <f t="shared" ref="V25" si="15">(O25*N25)^2</f>
        <v>6.25E-2</v>
      </c>
    </row>
    <row r="26" spans="1:22" s="17" customFormat="1" ht="14.65" customHeight="1" x14ac:dyDescent="0.25">
      <c r="A26" s="526"/>
      <c r="B26" s="5" t="str">
        <f t="shared" si="0"/>
        <v>MP.FP-AG.MM</v>
      </c>
      <c r="C26" s="5" t="str">
        <f t="shared" si="1"/>
        <v>MP.FP-AG.MM-Farm animal feed-Nmix</v>
      </c>
      <c r="D26" s="5" t="s">
        <v>72</v>
      </c>
      <c r="E26" s="5" t="s">
        <v>85</v>
      </c>
      <c r="F26" s="2" t="str">
        <f>VLOOKUP(E26,'5.a Definitions'!E:F,2,FALSE)</f>
        <v>Food processing</v>
      </c>
      <c r="G26" s="2" t="s">
        <v>86</v>
      </c>
      <c r="H26" s="2" t="s">
        <v>87</v>
      </c>
      <c r="I26" s="2" t="str">
        <f>VLOOKUP(H26,'5.a Definitions'!E:F,2,FALSE)</f>
        <v>Manure management, storage and animal husbandry</v>
      </c>
      <c r="J26" s="2" t="s">
        <v>88</v>
      </c>
      <c r="K26" s="2" t="s">
        <v>412</v>
      </c>
      <c r="L26" s="2" t="s">
        <v>64</v>
      </c>
      <c r="M26" s="2" t="s">
        <v>65</v>
      </c>
      <c r="N26" s="445">
        <v>1.25</v>
      </c>
      <c r="O26" s="446">
        <v>0.2</v>
      </c>
      <c r="P26" s="447">
        <v>2018</v>
      </c>
      <c r="Q26" s="448" t="s">
        <v>56</v>
      </c>
      <c r="R26" s="448" t="s">
        <v>56</v>
      </c>
      <c r="S26" s="448" t="s">
        <v>56</v>
      </c>
      <c r="T26" s="449" t="s">
        <v>66</v>
      </c>
      <c r="U26" s="5" t="s">
        <v>67</v>
      </c>
      <c r="V26" s="5">
        <f t="shared" si="2"/>
        <v>6.25E-2</v>
      </c>
    </row>
    <row r="27" spans="1:22" s="17" customFormat="1" x14ac:dyDescent="0.25">
      <c r="A27" s="526"/>
      <c r="B27" s="5" t="str">
        <f t="shared" si="0"/>
        <v>MP.FP-PR.SO</v>
      </c>
      <c r="C27" s="5" t="str">
        <f t="shared" si="1"/>
        <v>MP.FP-PR.SO-Organic waste as biofuels substrate-Nmix</v>
      </c>
      <c r="D27" s="5" t="s">
        <v>72</v>
      </c>
      <c r="E27" s="5" t="s">
        <v>85</v>
      </c>
      <c r="F27" s="2" t="str">
        <f>VLOOKUP(E27,'5.a Definitions'!E:F,2,FALSE)</f>
        <v>Food processing</v>
      </c>
      <c r="G27" s="2" t="s">
        <v>892</v>
      </c>
      <c r="H27" s="2" t="s">
        <v>93</v>
      </c>
      <c r="I27" s="2" t="str">
        <f>VLOOKUP(H27,'5.a Definitions'!E:F,2,FALSE)</f>
        <v>Solid waste</v>
      </c>
      <c r="J27" s="2" t="s">
        <v>90</v>
      </c>
      <c r="K27" s="2" t="s">
        <v>641</v>
      </c>
      <c r="L27" s="2" t="s">
        <v>64</v>
      </c>
      <c r="M27" s="2" t="s">
        <v>65</v>
      </c>
      <c r="N27" s="445">
        <v>1.25</v>
      </c>
      <c r="O27" s="446">
        <v>0.2</v>
      </c>
      <c r="P27" s="447">
        <v>2018</v>
      </c>
      <c r="Q27" s="448" t="s">
        <v>56</v>
      </c>
      <c r="R27" s="448" t="s">
        <v>56</v>
      </c>
      <c r="S27" s="448" t="s">
        <v>56</v>
      </c>
      <c r="T27" s="449" t="s">
        <v>66</v>
      </c>
      <c r="U27" s="5" t="s">
        <v>91</v>
      </c>
      <c r="V27" s="5">
        <f t="shared" si="2"/>
        <v>6.25E-2</v>
      </c>
    </row>
    <row r="28" spans="1:22" s="17" customFormat="1" x14ac:dyDescent="0.25">
      <c r="A28" s="526"/>
      <c r="B28" s="5" t="str">
        <f t="shared" ref="B28" si="16">D28&amp;"."&amp;E28&amp;"-"&amp;G28&amp;"."&amp;H28</f>
        <v>MP.FP-PR.SO</v>
      </c>
      <c r="C28" s="5" t="str">
        <f t="shared" ref="C28" si="17">B28&amp;"-"&amp;J28&amp;"-"&amp;M28</f>
        <v>MP.FP-PR.SO-Organic waste for composting-Nmix</v>
      </c>
      <c r="D28" s="5" t="s">
        <v>72</v>
      </c>
      <c r="E28" s="5" t="s">
        <v>85</v>
      </c>
      <c r="F28" s="2" t="str">
        <f>VLOOKUP(E28,'5.a Definitions'!E:F,2,FALSE)</f>
        <v>Food processing</v>
      </c>
      <c r="G28" s="2" t="s">
        <v>892</v>
      </c>
      <c r="H28" s="2" t="s">
        <v>93</v>
      </c>
      <c r="I28" s="2" t="str">
        <f>VLOOKUP(H28,'5.a Definitions'!E:F,2,FALSE)</f>
        <v>Solid waste</v>
      </c>
      <c r="J28" s="2" t="s">
        <v>105</v>
      </c>
      <c r="K28" s="2" t="s">
        <v>642</v>
      </c>
      <c r="L28" s="2" t="s">
        <v>64</v>
      </c>
      <c r="M28" s="2" t="s">
        <v>65</v>
      </c>
      <c r="N28" s="445">
        <v>1.25</v>
      </c>
      <c r="O28" s="446">
        <v>0.2</v>
      </c>
      <c r="P28" s="447">
        <v>2018</v>
      </c>
      <c r="Q28" s="448" t="s">
        <v>56</v>
      </c>
      <c r="R28" s="448" t="s">
        <v>56</v>
      </c>
      <c r="S28" s="448" t="s">
        <v>56</v>
      </c>
      <c r="T28" s="449" t="s">
        <v>66</v>
      </c>
      <c r="U28" s="5" t="s">
        <v>91</v>
      </c>
      <c r="V28" s="5">
        <f t="shared" ref="V28" si="18">(O28*N28)^2</f>
        <v>6.25E-2</v>
      </c>
    </row>
    <row r="29" spans="1:22" s="17" customFormat="1" x14ac:dyDescent="0.25">
      <c r="A29" s="526"/>
      <c r="B29" s="5" t="str">
        <f t="shared" si="0"/>
        <v>MP.FP-PR.SO</v>
      </c>
      <c r="C29" s="5" t="str">
        <f t="shared" si="1"/>
        <v>MP.FP-PR.SO-Food industry waste-Nmix</v>
      </c>
      <c r="D29" s="5" t="s">
        <v>72</v>
      </c>
      <c r="E29" s="5" t="s">
        <v>85</v>
      </c>
      <c r="F29" s="2" t="str">
        <f>VLOOKUP(E29,'5.a Definitions'!E:F,2,FALSE)</f>
        <v>Food processing</v>
      </c>
      <c r="G29" s="2" t="s">
        <v>892</v>
      </c>
      <c r="H29" s="2" t="s">
        <v>93</v>
      </c>
      <c r="I29" s="2" t="str">
        <f>VLOOKUP(H29,'5.a Definitions'!E:F,2,FALSE)</f>
        <v>Solid waste</v>
      </c>
      <c r="J29" s="2" t="s">
        <v>634</v>
      </c>
      <c r="K29" s="2" t="s">
        <v>413</v>
      </c>
      <c r="L29" s="2" t="s">
        <v>64</v>
      </c>
      <c r="M29" s="2" t="s">
        <v>65</v>
      </c>
      <c r="N29" s="445">
        <v>1.25</v>
      </c>
      <c r="O29" s="446">
        <v>0.2</v>
      </c>
      <c r="P29" s="447">
        <v>2018</v>
      </c>
      <c r="Q29" s="448" t="s">
        <v>56</v>
      </c>
      <c r="R29" s="448" t="s">
        <v>56</v>
      </c>
      <c r="S29" s="448" t="s">
        <v>56</v>
      </c>
      <c r="T29" s="449" t="s">
        <v>66</v>
      </c>
      <c r="U29" s="5" t="s">
        <v>929</v>
      </c>
      <c r="V29" s="5">
        <f t="shared" si="2"/>
        <v>6.25E-2</v>
      </c>
    </row>
    <row r="30" spans="1:22" s="17" customFormat="1" x14ac:dyDescent="0.25">
      <c r="A30" s="526"/>
      <c r="B30" s="5" t="str">
        <f t="shared" si="0"/>
        <v>MP.FP-PR.WW</v>
      </c>
      <c r="C30" s="5" t="str">
        <f t="shared" si="1"/>
        <v>MP.FP-PR.WW-Food industry wastewater-Nmix</v>
      </c>
      <c r="D30" s="5" t="s">
        <v>72</v>
      </c>
      <c r="E30" s="5" t="s">
        <v>85</v>
      </c>
      <c r="F30" s="2" t="str">
        <f>VLOOKUP(E30,'5.a Definitions'!E:F,2,FALSE)</f>
        <v>Food processing</v>
      </c>
      <c r="G30" s="2" t="s">
        <v>892</v>
      </c>
      <c r="H30" s="2" t="s">
        <v>94</v>
      </c>
      <c r="I30" s="2" t="str">
        <f>VLOOKUP(H30,'5.a Definitions'!E:F,2,FALSE)</f>
        <v>Wastewater</v>
      </c>
      <c r="J30" s="2" t="s">
        <v>635</v>
      </c>
      <c r="K30" s="2" t="s">
        <v>414</v>
      </c>
      <c r="L30" s="2" t="s">
        <v>64</v>
      </c>
      <c r="M30" s="2" t="s">
        <v>65</v>
      </c>
      <c r="N30" s="445">
        <v>1.25</v>
      </c>
      <c r="O30" s="446">
        <v>0.2</v>
      </c>
      <c r="P30" s="447">
        <v>2018</v>
      </c>
      <c r="Q30" s="448" t="s">
        <v>56</v>
      </c>
      <c r="R30" s="448" t="s">
        <v>56</v>
      </c>
      <c r="S30" s="448" t="s">
        <v>56</v>
      </c>
      <c r="T30" s="449" t="s">
        <v>66</v>
      </c>
      <c r="U30" s="5" t="s">
        <v>929</v>
      </c>
      <c r="V30" s="5">
        <f t="shared" si="2"/>
        <v>6.25E-2</v>
      </c>
    </row>
    <row r="31" spans="1:22" s="17" customFormat="1" x14ac:dyDescent="0.25">
      <c r="A31" s="526"/>
      <c r="B31" s="5" t="str">
        <f t="shared" si="0"/>
        <v>MP.FP-HS.HS</v>
      </c>
      <c r="C31" s="5" t="str">
        <f t="shared" si="1"/>
        <v>MP.FP-HS.HS-Food products-Nmix</v>
      </c>
      <c r="D31" s="5" t="s">
        <v>72</v>
      </c>
      <c r="E31" s="5" t="s">
        <v>85</v>
      </c>
      <c r="F31" s="2" t="str">
        <f>VLOOKUP(E31,'5.a Definitions'!E:F,2,FALSE)</f>
        <v>Food processing</v>
      </c>
      <c r="G31" s="2" t="s">
        <v>95</v>
      </c>
      <c r="H31" s="2" t="s">
        <v>95</v>
      </c>
      <c r="I31" s="2" t="str">
        <f>VLOOKUP(H31,'5.a Definitions'!E:F,2,FALSE)</f>
        <v>Humans and settlements</v>
      </c>
      <c r="J31" s="2" t="s">
        <v>96</v>
      </c>
      <c r="K31" s="2" t="s">
        <v>415</v>
      </c>
      <c r="L31" s="2" t="s">
        <v>64</v>
      </c>
      <c r="M31" s="2" t="s">
        <v>65</v>
      </c>
      <c r="N31" s="445">
        <v>1.25</v>
      </c>
      <c r="O31" s="446">
        <v>0.2</v>
      </c>
      <c r="P31" s="447">
        <v>2018</v>
      </c>
      <c r="Q31" s="448" t="s">
        <v>56</v>
      </c>
      <c r="R31" s="448" t="s">
        <v>56</v>
      </c>
      <c r="S31" s="448" t="s">
        <v>56</v>
      </c>
      <c r="T31" s="449" t="s">
        <v>66</v>
      </c>
      <c r="U31" s="5" t="s">
        <v>67</v>
      </c>
      <c r="V31" s="5">
        <f t="shared" si="2"/>
        <v>6.25E-2</v>
      </c>
    </row>
    <row r="32" spans="1:22" s="17" customFormat="1" x14ac:dyDescent="0.25">
      <c r="A32" s="526"/>
      <c r="B32" s="2" t="str">
        <f t="shared" si="0"/>
        <v>MP.FP-HY.SW</v>
      </c>
      <c r="C32" s="2" t="str">
        <f t="shared" si="1"/>
        <v>MP.FP-HY.SW-Untreated wastewater-Nmix</v>
      </c>
      <c r="D32" s="2" t="s">
        <v>72</v>
      </c>
      <c r="E32" s="2" t="s">
        <v>85</v>
      </c>
      <c r="F32" s="2" t="str">
        <f>VLOOKUP(E32,'5.a Definitions'!E:F,2,FALSE)</f>
        <v>Food processing</v>
      </c>
      <c r="G32" s="2" t="s">
        <v>97</v>
      </c>
      <c r="H32" s="2" t="s">
        <v>98</v>
      </c>
      <c r="I32" s="2" t="str">
        <f>VLOOKUP(H32,'5.a Definitions'!E:F,2,FALSE)</f>
        <v>Surface water</v>
      </c>
      <c r="J32" s="2" t="s">
        <v>99</v>
      </c>
      <c r="K32" s="2" t="s">
        <v>543</v>
      </c>
      <c r="L32" s="2" t="s">
        <v>64</v>
      </c>
      <c r="M32" s="2" t="s">
        <v>65</v>
      </c>
      <c r="N32" s="445">
        <v>1.25</v>
      </c>
      <c r="O32" s="446">
        <v>0.2</v>
      </c>
      <c r="P32" s="447">
        <v>2018</v>
      </c>
      <c r="Q32" s="448" t="s">
        <v>56</v>
      </c>
      <c r="R32" s="448" t="s">
        <v>56</v>
      </c>
      <c r="S32" s="448" t="s">
        <v>56</v>
      </c>
      <c r="T32" s="449" t="s">
        <v>66</v>
      </c>
      <c r="U32" s="2" t="s">
        <v>929</v>
      </c>
      <c r="V32" s="2">
        <f t="shared" si="2"/>
        <v>6.25E-2</v>
      </c>
    </row>
    <row r="33" spans="1:23" s="17" customFormat="1" x14ac:dyDescent="0.25">
      <c r="A33" s="526"/>
      <c r="B33" s="2" t="str">
        <f t="shared" ref="B33" si="19">D33&amp;"."&amp;E33&amp;"-"&amp;G33&amp;"."&amp;H33</f>
        <v>MP.FP-HY.AC</v>
      </c>
      <c r="C33" s="2" t="str">
        <f t="shared" ref="C33" si="20">B33&amp;"-"&amp;J33&amp;"-"&amp;M33</f>
        <v>MP.FP-HY.AC-Feed to freshwater aquaculture-Nmix</v>
      </c>
      <c r="D33" s="2" t="s">
        <v>72</v>
      </c>
      <c r="E33" s="2" t="s">
        <v>85</v>
      </c>
      <c r="F33" s="2" t="str">
        <f>VLOOKUP(E33,'5.a Definitions'!E:F,2,FALSE)</f>
        <v>Food processing</v>
      </c>
      <c r="G33" s="2" t="s">
        <v>97</v>
      </c>
      <c r="H33" s="2" t="s">
        <v>544</v>
      </c>
      <c r="I33" s="2" t="str">
        <f>VLOOKUP(H33,'5.a Definitions'!E:F,2,FALSE)</f>
        <v>Aquaculture</v>
      </c>
      <c r="J33" s="2" t="s">
        <v>674</v>
      </c>
      <c r="K33" s="2" t="s">
        <v>668</v>
      </c>
      <c r="L33" s="2" t="s">
        <v>64</v>
      </c>
      <c r="M33" s="2" t="s">
        <v>65</v>
      </c>
      <c r="N33" s="445">
        <v>1.25</v>
      </c>
      <c r="O33" s="446">
        <v>0.2</v>
      </c>
      <c r="P33" s="447">
        <v>2018</v>
      </c>
      <c r="Q33" s="448" t="s">
        <v>56</v>
      </c>
      <c r="R33" s="448" t="s">
        <v>56</v>
      </c>
      <c r="S33" s="448" t="s">
        <v>56</v>
      </c>
      <c r="T33" s="449" t="s">
        <v>66</v>
      </c>
      <c r="U33" s="5" t="s">
        <v>67</v>
      </c>
      <c r="V33" s="2">
        <f t="shared" ref="V33" si="21">(O33*N33)^2</f>
        <v>6.25E-2</v>
      </c>
    </row>
    <row r="34" spans="1:23" s="17" customFormat="1" x14ac:dyDescent="0.25">
      <c r="A34" s="526"/>
      <c r="B34" s="2" t="str">
        <f t="shared" ref="B34:B35" si="22">D34&amp;"."&amp;E34&amp;"-"&amp;G34&amp;"."&amp;H34</f>
        <v>MP.FP-HY.AC</v>
      </c>
      <c r="C34" s="2" t="str">
        <f t="shared" ref="C34:C35" si="23">B34&amp;"-"&amp;J34&amp;"-"&amp;M34</f>
        <v>MP.FP-HY.AC-Feed to coastal aquaculture-Nmix</v>
      </c>
      <c r="D34" s="2" t="s">
        <v>72</v>
      </c>
      <c r="E34" s="2" t="s">
        <v>85</v>
      </c>
      <c r="F34" s="2" t="str">
        <f>VLOOKUP(E34,'5.a Definitions'!E:F,2,FALSE)</f>
        <v>Food processing</v>
      </c>
      <c r="G34" s="2" t="s">
        <v>97</v>
      </c>
      <c r="H34" s="2" t="s">
        <v>544</v>
      </c>
      <c r="I34" s="2" t="str">
        <f>VLOOKUP(H34,'5.a Definitions'!E:F,2,FALSE)</f>
        <v>Aquaculture</v>
      </c>
      <c r="J34" s="2" t="s">
        <v>675</v>
      </c>
      <c r="K34" s="2" t="s">
        <v>667</v>
      </c>
      <c r="L34" s="2" t="s">
        <v>64</v>
      </c>
      <c r="M34" s="2" t="s">
        <v>65</v>
      </c>
      <c r="N34" s="445">
        <v>1.25</v>
      </c>
      <c r="O34" s="446">
        <v>0.2</v>
      </c>
      <c r="P34" s="447">
        <v>2018</v>
      </c>
      <c r="Q34" s="448" t="s">
        <v>56</v>
      </c>
      <c r="R34" s="448" t="s">
        <v>56</v>
      </c>
      <c r="S34" s="448" t="s">
        <v>56</v>
      </c>
      <c r="T34" s="449" t="s">
        <v>66</v>
      </c>
      <c r="U34" s="5" t="s">
        <v>67</v>
      </c>
      <c r="V34" s="2">
        <f t="shared" ref="V34:V35" si="24">(O34*N34)^2</f>
        <v>6.25E-2</v>
      </c>
    </row>
    <row r="35" spans="1:23" s="17" customFormat="1" x14ac:dyDescent="0.25">
      <c r="A35" s="526"/>
      <c r="B35" s="2" t="str">
        <f t="shared" si="22"/>
        <v>MP.FP-RW.RW</v>
      </c>
      <c r="C35" s="2" t="str">
        <f t="shared" si="23"/>
        <v>MP.FP-RW.RW-Food export-Nmix</v>
      </c>
      <c r="D35" s="2" t="s">
        <v>72</v>
      </c>
      <c r="E35" s="2" t="s">
        <v>85</v>
      </c>
      <c r="F35" s="2" t="str">
        <f>VLOOKUP(E35,'5.a Definitions'!E:F,2,FALSE)</f>
        <v>Food processing</v>
      </c>
      <c r="G35" s="2" t="s">
        <v>81</v>
      </c>
      <c r="H35" s="2" t="s">
        <v>81</v>
      </c>
      <c r="I35" s="2" t="str">
        <f>VLOOKUP(H35,'5.a Definitions'!E:F,2,FALSE)</f>
        <v>Rest of the world</v>
      </c>
      <c r="J35" s="2" t="s">
        <v>101</v>
      </c>
      <c r="K35" s="2" t="s">
        <v>416</v>
      </c>
      <c r="L35" s="2" t="s">
        <v>64</v>
      </c>
      <c r="M35" s="2" t="s">
        <v>65</v>
      </c>
      <c r="N35" s="445">
        <v>1.25</v>
      </c>
      <c r="O35" s="446">
        <v>0.2</v>
      </c>
      <c r="P35" s="447">
        <v>2018</v>
      </c>
      <c r="Q35" s="448" t="s">
        <v>56</v>
      </c>
      <c r="R35" s="448" t="s">
        <v>56</v>
      </c>
      <c r="S35" s="448" t="s">
        <v>56</v>
      </c>
      <c r="T35" s="449" t="s">
        <v>66</v>
      </c>
      <c r="U35" s="2" t="s">
        <v>67</v>
      </c>
      <c r="V35" s="2">
        <f t="shared" si="24"/>
        <v>6.25E-2</v>
      </c>
    </row>
    <row r="36" spans="1:23" x14ac:dyDescent="0.25">
      <c r="A36" s="526"/>
      <c r="B36" s="2" t="str">
        <f t="shared" si="0"/>
        <v>MP.OP-EF.IC</v>
      </c>
      <c r="C36" s="2" t="str">
        <f t="shared" si="1"/>
        <v>MP.OP-EF.IC-Industrial waste fuels-Nmix</v>
      </c>
      <c r="D36" s="2" t="s">
        <v>72</v>
      </c>
      <c r="E36" s="2" t="s">
        <v>73</v>
      </c>
      <c r="F36" s="2" t="str">
        <f>VLOOKUP(E36,'5.a Definitions'!E:F,2,FALSE)</f>
        <v>Other producing industry</v>
      </c>
      <c r="G36" s="2" t="s">
        <v>60</v>
      </c>
      <c r="H36" s="2" t="s">
        <v>62</v>
      </c>
      <c r="I36" s="2" t="str">
        <f>VLOOKUP(H36,'5.a Definitions'!E:F,2,FALSE)</f>
        <v>Manufacturing industries and construction</v>
      </c>
      <c r="J36" s="2" t="s">
        <v>100</v>
      </c>
      <c r="K36" s="2" t="s">
        <v>671</v>
      </c>
      <c r="L36" s="2" t="s">
        <v>64</v>
      </c>
      <c r="M36" s="2" t="s">
        <v>65</v>
      </c>
      <c r="N36" s="445">
        <v>1.25</v>
      </c>
      <c r="O36" s="446">
        <v>0.2</v>
      </c>
      <c r="P36" s="447">
        <v>2018</v>
      </c>
      <c r="Q36" s="448" t="s">
        <v>56</v>
      </c>
      <c r="R36" s="448" t="s">
        <v>56</v>
      </c>
      <c r="S36" s="448" t="s">
        <v>56</v>
      </c>
      <c r="T36" s="449" t="s">
        <v>66</v>
      </c>
      <c r="U36" s="2" t="s">
        <v>91</v>
      </c>
      <c r="V36" s="2">
        <f t="shared" si="2"/>
        <v>6.25E-2</v>
      </c>
      <c r="W36" s="17"/>
    </row>
    <row r="37" spans="1:23" s="17" customFormat="1" x14ac:dyDescent="0.25">
      <c r="A37" s="526"/>
      <c r="B37" s="5" t="str">
        <f t="shared" ref="B37" si="25">D37&amp;"."&amp;E37&amp;"-"&amp;G37&amp;"."&amp;H37</f>
        <v>MP.OP-EF.TR</v>
      </c>
      <c r="C37" s="5" t="str">
        <f t="shared" si="1"/>
        <v>MP.OP-EF.TR-Ammonia as fuel-NH3</v>
      </c>
      <c r="D37" s="5" t="s">
        <v>72</v>
      </c>
      <c r="E37" s="5" t="s">
        <v>73</v>
      </c>
      <c r="F37" s="2" t="str">
        <f>VLOOKUP(E37,'5.a Definitions'!E:F,2,FALSE)</f>
        <v>Other producing industry</v>
      </c>
      <c r="G37" s="2" t="s">
        <v>60</v>
      </c>
      <c r="H37" s="2" t="s">
        <v>68</v>
      </c>
      <c r="I37" s="2" t="str">
        <f>VLOOKUP(H37,'5.a Definitions'!E:F,2,FALSE)</f>
        <v>Transport</v>
      </c>
      <c r="J37" s="2" t="s">
        <v>403</v>
      </c>
      <c r="K37" s="2" t="s">
        <v>418</v>
      </c>
      <c r="L37" s="2" t="s">
        <v>64</v>
      </c>
      <c r="M37" s="2" t="s">
        <v>77</v>
      </c>
      <c r="N37" s="445">
        <v>1.25</v>
      </c>
      <c r="O37" s="446">
        <v>0.2</v>
      </c>
      <c r="P37" s="447">
        <v>2018</v>
      </c>
      <c r="Q37" s="448" t="s">
        <v>56</v>
      </c>
      <c r="R37" s="448" t="s">
        <v>56</v>
      </c>
      <c r="S37" s="448" t="s">
        <v>56</v>
      </c>
      <c r="T37" s="449" t="s">
        <v>66</v>
      </c>
      <c r="U37" s="5" t="s">
        <v>67</v>
      </c>
      <c r="V37" s="5">
        <f t="shared" si="2"/>
        <v>6.25E-2</v>
      </c>
    </row>
    <row r="38" spans="1:23" s="17" customFormat="1" x14ac:dyDescent="0.25">
      <c r="A38" s="526"/>
      <c r="B38" s="5" t="str">
        <f t="shared" si="0"/>
        <v>MP.OP-AG.SM</v>
      </c>
      <c r="C38" s="5" t="str">
        <f t="shared" si="1"/>
        <v>MP.OP-AG.SM-Mineral fertilizer-Nmix</v>
      </c>
      <c r="D38" s="5" t="s">
        <v>72</v>
      </c>
      <c r="E38" s="5" t="s">
        <v>73</v>
      </c>
      <c r="F38" s="2" t="str">
        <f>VLOOKUP(E38,'5.a Definitions'!E:F,2,FALSE)</f>
        <v>Other producing industry</v>
      </c>
      <c r="G38" s="2" t="s">
        <v>86</v>
      </c>
      <c r="H38" s="2" t="s">
        <v>102</v>
      </c>
      <c r="I38" s="2" t="str">
        <f>VLOOKUP(H38,'5.a Definitions'!E:F,2,FALSE)</f>
        <v>Soil management</v>
      </c>
      <c r="J38" s="2" t="s">
        <v>103</v>
      </c>
      <c r="K38" s="2" t="s">
        <v>545</v>
      </c>
      <c r="L38" s="2" t="s">
        <v>64</v>
      </c>
      <c r="M38" s="2" t="s">
        <v>65</v>
      </c>
      <c r="N38" s="445">
        <v>1.25</v>
      </c>
      <c r="O38" s="446">
        <v>0.2</v>
      </c>
      <c r="P38" s="447">
        <v>2018</v>
      </c>
      <c r="Q38" s="448" t="s">
        <v>56</v>
      </c>
      <c r="R38" s="448" t="s">
        <v>56</v>
      </c>
      <c r="S38" s="448" t="s">
        <v>56</v>
      </c>
      <c r="T38" s="449" t="s">
        <v>66</v>
      </c>
      <c r="U38" s="5" t="s">
        <v>67</v>
      </c>
      <c r="V38" s="5">
        <f t="shared" si="2"/>
        <v>6.25E-2</v>
      </c>
    </row>
    <row r="39" spans="1:23" s="17" customFormat="1" x14ac:dyDescent="0.25">
      <c r="A39" s="526"/>
      <c r="B39" s="5" t="str">
        <f t="shared" si="0"/>
        <v>MP.OP-PR.SO</v>
      </c>
      <c r="C39" s="5" t="str">
        <f t="shared" ref="C39:C41" si="26">B39&amp;"-"&amp;J39&amp;"-"&amp;M39</f>
        <v>MP.OP-PR.SO-Other industry waste-Nmix</v>
      </c>
      <c r="D39" s="5" t="s">
        <v>72</v>
      </c>
      <c r="E39" s="5" t="s">
        <v>73</v>
      </c>
      <c r="F39" s="2" t="str">
        <f>VLOOKUP(E39,'5.a Definitions'!E:F,2,FALSE)</f>
        <v>Other producing industry</v>
      </c>
      <c r="G39" s="2" t="s">
        <v>892</v>
      </c>
      <c r="H39" s="2" t="s">
        <v>93</v>
      </c>
      <c r="I39" s="2" t="str">
        <f>VLOOKUP(H39,'5.a Definitions'!E:F,2,FALSE)</f>
        <v>Solid waste</v>
      </c>
      <c r="J39" s="2" t="s">
        <v>107</v>
      </c>
      <c r="K39" s="2" t="s">
        <v>421</v>
      </c>
      <c r="L39" s="2" t="s">
        <v>64</v>
      </c>
      <c r="M39" s="2" t="s">
        <v>65</v>
      </c>
      <c r="N39" s="445">
        <v>1.25</v>
      </c>
      <c r="O39" s="446">
        <v>0.2</v>
      </c>
      <c r="P39" s="447">
        <v>2018</v>
      </c>
      <c r="Q39" s="448" t="s">
        <v>56</v>
      </c>
      <c r="R39" s="448" t="s">
        <v>56</v>
      </c>
      <c r="S39" s="448" t="s">
        <v>56</v>
      </c>
      <c r="T39" s="449" t="s">
        <v>66</v>
      </c>
      <c r="U39" s="5" t="s">
        <v>929</v>
      </c>
      <c r="V39" s="5">
        <f t="shared" ref="V39:V41" si="27">(O39*N39)^2</f>
        <v>6.25E-2</v>
      </c>
    </row>
    <row r="40" spans="1:23" s="17" customFormat="1" x14ac:dyDescent="0.25">
      <c r="A40" s="526"/>
      <c r="B40" s="5" t="str">
        <f t="shared" si="0"/>
        <v>MP.OP-PR.WW</v>
      </c>
      <c r="C40" s="5" t="str">
        <f t="shared" si="26"/>
        <v>MP.OP-PR.WW-Other industry wastewater-Nmix</v>
      </c>
      <c r="D40" s="5" t="s">
        <v>72</v>
      </c>
      <c r="E40" s="5" t="s">
        <v>73</v>
      </c>
      <c r="F40" s="2" t="str">
        <f>VLOOKUP(E40,'5.a Definitions'!E:F,2,FALSE)</f>
        <v>Other producing industry</v>
      </c>
      <c r="G40" s="2" t="s">
        <v>892</v>
      </c>
      <c r="H40" s="2" t="s">
        <v>94</v>
      </c>
      <c r="I40" s="2" t="str">
        <f>VLOOKUP(H40,'5.a Definitions'!E:F,2,FALSE)</f>
        <v>Wastewater</v>
      </c>
      <c r="J40" s="2" t="s">
        <v>108</v>
      </c>
      <c r="K40" s="2" t="s">
        <v>422</v>
      </c>
      <c r="L40" s="2" t="s">
        <v>64</v>
      </c>
      <c r="M40" s="2" t="s">
        <v>65</v>
      </c>
      <c r="N40" s="445">
        <v>1.25</v>
      </c>
      <c r="O40" s="446">
        <v>0.2</v>
      </c>
      <c r="P40" s="447">
        <v>2018</v>
      </c>
      <c r="Q40" s="448" t="s">
        <v>56</v>
      </c>
      <c r="R40" s="448" t="s">
        <v>56</v>
      </c>
      <c r="S40" s="448" t="s">
        <v>56</v>
      </c>
      <c r="T40" s="449" t="s">
        <v>66</v>
      </c>
      <c r="U40" s="5" t="s">
        <v>929</v>
      </c>
      <c r="V40" s="5">
        <f t="shared" si="27"/>
        <v>6.25E-2</v>
      </c>
    </row>
    <row r="41" spans="1:23" s="17" customFormat="1" x14ac:dyDescent="0.25">
      <c r="A41" s="526"/>
      <c r="B41" s="2" t="str">
        <f t="shared" si="0"/>
        <v>MP.OP-HS.HS</v>
      </c>
      <c r="C41" s="2" t="str">
        <f t="shared" si="26"/>
        <v>MP.OP-HS.HS-Mineral fertilizer-Nmix</v>
      </c>
      <c r="D41" s="2" t="s">
        <v>72</v>
      </c>
      <c r="E41" s="2" t="s">
        <v>73</v>
      </c>
      <c r="F41" s="2" t="str">
        <f>VLOOKUP(E41,'5.a Definitions'!E:F,2,FALSE)</f>
        <v>Other producing industry</v>
      </c>
      <c r="G41" s="2" t="s">
        <v>95</v>
      </c>
      <c r="H41" s="2" t="s">
        <v>95</v>
      </c>
      <c r="I41" s="2" t="str">
        <f>VLOOKUP(H41,'5.a Definitions'!E:F,2,FALSE)</f>
        <v>Humans and settlements</v>
      </c>
      <c r="J41" s="2" t="s">
        <v>103</v>
      </c>
      <c r="K41" s="2" t="s">
        <v>547</v>
      </c>
      <c r="L41" s="2" t="s">
        <v>64</v>
      </c>
      <c r="M41" s="2" t="s">
        <v>65</v>
      </c>
      <c r="N41" s="445">
        <v>1.25</v>
      </c>
      <c r="O41" s="446">
        <v>0.2</v>
      </c>
      <c r="P41" s="447">
        <v>2018</v>
      </c>
      <c r="Q41" s="448" t="s">
        <v>56</v>
      </c>
      <c r="R41" s="448" t="s">
        <v>56</v>
      </c>
      <c r="S41" s="448" t="s">
        <v>56</v>
      </c>
      <c r="T41" s="449" t="s">
        <v>66</v>
      </c>
      <c r="U41" s="2" t="s">
        <v>67</v>
      </c>
      <c r="V41" s="2">
        <f t="shared" si="27"/>
        <v>6.25E-2</v>
      </c>
    </row>
    <row r="42" spans="1:23" s="17" customFormat="1" x14ac:dyDescent="0.25">
      <c r="A42" s="526"/>
      <c r="B42" s="5" t="str">
        <f t="shared" ref="B42:B64" si="28">D42&amp;"."&amp;E42&amp;"-"&amp;G42&amp;"."&amp;H42</f>
        <v>MP.OP-HS.HS</v>
      </c>
      <c r="C42" s="5" t="str">
        <f t="shared" si="1"/>
        <v>MP.OP-HS.HS-Consumer goods-Nmix</v>
      </c>
      <c r="D42" s="5" t="s">
        <v>72</v>
      </c>
      <c r="E42" s="5" t="s">
        <v>73</v>
      </c>
      <c r="F42" s="2" t="str">
        <f>VLOOKUP(E42,'5.a Definitions'!E:F,2,FALSE)</f>
        <v>Other producing industry</v>
      </c>
      <c r="G42" s="2" t="s">
        <v>95</v>
      </c>
      <c r="H42" s="2" t="s">
        <v>95</v>
      </c>
      <c r="I42" s="2" t="str">
        <f>VLOOKUP(H42,'5.a Definitions'!E:F,2,FALSE)</f>
        <v>Humans and settlements</v>
      </c>
      <c r="J42" s="2" t="s">
        <v>106</v>
      </c>
      <c r="K42" s="2" t="s">
        <v>419</v>
      </c>
      <c r="L42" s="2" t="s">
        <v>64</v>
      </c>
      <c r="M42" s="2" t="s">
        <v>65</v>
      </c>
      <c r="N42" s="445">
        <v>1.25</v>
      </c>
      <c r="O42" s="446">
        <v>0.2</v>
      </c>
      <c r="P42" s="447">
        <v>2018</v>
      </c>
      <c r="Q42" s="448" t="s">
        <v>56</v>
      </c>
      <c r="R42" s="448" t="s">
        <v>56</v>
      </c>
      <c r="S42" s="448" t="s">
        <v>56</v>
      </c>
      <c r="T42" s="449" t="s">
        <v>66</v>
      </c>
      <c r="U42" s="5" t="s">
        <v>67</v>
      </c>
      <c r="V42" s="5">
        <f t="shared" si="2"/>
        <v>6.25E-2</v>
      </c>
    </row>
    <row r="43" spans="1:23" s="17" customFormat="1" x14ac:dyDescent="0.25">
      <c r="A43" s="526"/>
      <c r="B43" s="2" t="str">
        <f t="shared" ref="B43:B46" si="29">D43&amp;"."&amp;E43&amp;"-"&amp;G43&amp;"."&amp;H43</f>
        <v>MP.OP-AT.AT</v>
      </c>
      <c r="C43" s="2" t="str">
        <f t="shared" ref="C43:C46" si="30">B43&amp;"-"&amp;J43&amp;"-"&amp;M43</f>
        <v>MP.OP-AT.AT-Emissions-NH3</v>
      </c>
      <c r="D43" s="2" t="s">
        <v>72</v>
      </c>
      <c r="E43" s="2" t="s">
        <v>73</v>
      </c>
      <c r="F43" s="2" t="str">
        <f>VLOOKUP(E43,'5.a Definitions'!E:F,2,FALSE)</f>
        <v>Other producing industry</v>
      </c>
      <c r="G43" s="2" t="s">
        <v>75</v>
      </c>
      <c r="H43" s="2" t="s">
        <v>75</v>
      </c>
      <c r="I43" s="2" t="str">
        <f>VLOOKUP(H43,'5.a Definitions'!E:F,2,FALSE)</f>
        <v>Atmosphere</v>
      </c>
      <c r="J43" s="2" t="s">
        <v>76</v>
      </c>
      <c r="K43" s="2" t="s">
        <v>546</v>
      </c>
      <c r="L43" s="2" t="s">
        <v>64</v>
      </c>
      <c r="M43" s="2" t="s">
        <v>77</v>
      </c>
      <c r="N43" s="445">
        <v>1.25</v>
      </c>
      <c r="O43" s="446">
        <v>0.2</v>
      </c>
      <c r="P43" s="447">
        <v>2018</v>
      </c>
      <c r="Q43" s="448" t="s">
        <v>56</v>
      </c>
      <c r="R43" s="448" t="s">
        <v>56</v>
      </c>
      <c r="S43" s="448" t="s">
        <v>56</v>
      </c>
      <c r="T43" s="449" t="s">
        <v>66</v>
      </c>
      <c r="U43" s="2" t="s">
        <v>929</v>
      </c>
      <c r="V43" s="2">
        <f t="shared" ref="V43:V46" si="31">(O43*N43)^2</f>
        <v>6.25E-2</v>
      </c>
    </row>
    <row r="44" spans="1:23" s="17" customFormat="1" x14ac:dyDescent="0.25">
      <c r="A44" s="526"/>
      <c r="B44" s="2" t="str">
        <f t="shared" si="29"/>
        <v>MP.OP-AT.AT</v>
      </c>
      <c r="C44" s="2" t="str">
        <f t="shared" si="30"/>
        <v>MP.OP-AT.AT-Emissions-NOx</v>
      </c>
      <c r="D44" s="2" t="s">
        <v>72</v>
      </c>
      <c r="E44" s="2" t="s">
        <v>73</v>
      </c>
      <c r="F44" s="2" t="str">
        <f>VLOOKUP(E44,'5.a Definitions'!E:F,2,FALSE)</f>
        <v>Other producing industry</v>
      </c>
      <c r="G44" s="2" t="s">
        <v>75</v>
      </c>
      <c r="H44" s="2" t="s">
        <v>75</v>
      </c>
      <c r="I44" s="2" t="str">
        <f>VLOOKUP(H44,'5.a Definitions'!E:F,2,FALSE)</f>
        <v>Atmosphere</v>
      </c>
      <c r="J44" s="2" t="s">
        <v>76</v>
      </c>
      <c r="K44" s="2" t="s">
        <v>546</v>
      </c>
      <c r="L44" s="2" t="s">
        <v>64</v>
      </c>
      <c r="M44" s="2" t="s">
        <v>79</v>
      </c>
      <c r="N44" s="445">
        <v>1.25</v>
      </c>
      <c r="O44" s="446">
        <v>0.2</v>
      </c>
      <c r="P44" s="447">
        <v>2018</v>
      </c>
      <c r="Q44" s="448" t="s">
        <v>56</v>
      </c>
      <c r="R44" s="448" t="s">
        <v>56</v>
      </c>
      <c r="S44" s="448" t="s">
        <v>56</v>
      </c>
      <c r="T44" s="449" t="s">
        <v>66</v>
      </c>
      <c r="U44" s="2" t="s">
        <v>929</v>
      </c>
      <c r="V44" s="2">
        <f t="shared" si="31"/>
        <v>6.25E-2</v>
      </c>
    </row>
    <row r="45" spans="1:23" s="17" customFormat="1" x14ac:dyDescent="0.25">
      <c r="A45" s="526"/>
      <c r="B45" s="2" t="str">
        <f t="shared" si="29"/>
        <v>MP.OP-AT.AT</v>
      </c>
      <c r="C45" s="2" t="str">
        <f t="shared" si="30"/>
        <v>MP.OP-AT.AT-Emissions-N2O</v>
      </c>
      <c r="D45" s="2" t="s">
        <v>72</v>
      </c>
      <c r="E45" s="2" t="s">
        <v>73</v>
      </c>
      <c r="F45" s="2" t="str">
        <f>VLOOKUP(E45,'5.a Definitions'!E:F,2,FALSE)</f>
        <v>Other producing industry</v>
      </c>
      <c r="G45" s="2" t="s">
        <v>75</v>
      </c>
      <c r="H45" s="2" t="s">
        <v>75</v>
      </c>
      <c r="I45" s="2" t="str">
        <f>VLOOKUP(H45,'5.a Definitions'!E:F,2,FALSE)</f>
        <v>Atmosphere</v>
      </c>
      <c r="J45" s="2" t="s">
        <v>76</v>
      </c>
      <c r="K45" s="2" t="s">
        <v>546</v>
      </c>
      <c r="L45" s="2" t="s">
        <v>64</v>
      </c>
      <c r="M45" s="2" t="s">
        <v>80</v>
      </c>
      <c r="N45" s="445">
        <v>1.25</v>
      </c>
      <c r="O45" s="446">
        <v>0.2</v>
      </c>
      <c r="P45" s="447">
        <v>2018</v>
      </c>
      <c r="Q45" s="448" t="s">
        <v>56</v>
      </c>
      <c r="R45" s="448" t="s">
        <v>56</v>
      </c>
      <c r="S45" s="448" t="s">
        <v>56</v>
      </c>
      <c r="T45" s="449" t="s">
        <v>66</v>
      </c>
      <c r="U45" s="2" t="s">
        <v>929</v>
      </c>
      <c r="V45" s="2">
        <f t="shared" si="31"/>
        <v>6.25E-2</v>
      </c>
    </row>
    <row r="46" spans="1:23" s="17" customFormat="1" x14ac:dyDescent="0.25">
      <c r="A46" s="526"/>
      <c r="B46" s="2" t="str">
        <f t="shared" si="29"/>
        <v>MP.OP-HY.SW</v>
      </c>
      <c r="C46" s="2" t="str">
        <f t="shared" si="30"/>
        <v>MP.OP-HY.SW-Untreated wastewater-Nmix</v>
      </c>
      <c r="D46" s="2" t="s">
        <v>72</v>
      </c>
      <c r="E46" s="2" t="s">
        <v>73</v>
      </c>
      <c r="F46" s="2" t="str">
        <f>VLOOKUP(E46,'5.a Definitions'!E:F,2,FALSE)</f>
        <v>Other producing industry</v>
      </c>
      <c r="G46" s="2" t="s">
        <v>97</v>
      </c>
      <c r="H46" s="2" t="s">
        <v>98</v>
      </c>
      <c r="I46" s="2" t="str">
        <f>VLOOKUP(H46,'5.a Definitions'!E:F,2,FALSE)</f>
        <v>Surface water</v>
      </c>
      <c r="J46" s="2" t="s">
        <v>99</v>
      </c>
      <c r="K46" s="2" t="s">
        <v>548</v>
      </c>
      <c r="L46" s="2" t="s">
        <v>64</v>
      </c>
      <c r="M46" s="2" t="s">
        <v>65</v>
      </c>
      <c r="N46" s="445">
        <v>1.25</v>
      </c>
      <c r="O46" s="446">
        <v>0.2</v>
      </c>
      <c r="P46" s="447">
        <v>2018</v>
      </c>
      <c r="Q46" s="448" t="s">
        <v>56</v>
      </c>
      <c r="R46" s="448" t="s">
        <v>56</v>
      </c>
      <c r="S46" s="448" t="s">
        <v>56</v>
      </c>
      <c r="T46" s="449" t="s">
        <v>66</v>
      </c>
      <c r="U46" s="2" t="s">
        <v>929</v>
      </c>
      <c r="V46" s="2">
        <f t="shared" si="31"/>
        <v>6.25E-2</v>
      </c>
    </row>
    <row r="47" spans="1:23" s="17" customFormat="1" x14ac:dyDescent="0.25">
      <c r="A47" s="526"/>
      <c r="B47" s="2" t="str">
        <f t="shared" ref="B47" si="32">D47&amp;"."&amp;E47&amp;"-"&amp;G47&amp;"."&amp;H47</f>
        <v>MP.OP-RW.RW</v>
      </c>
      <c r="C47" s="2" t="str">
        <f t="shared" ref="C47" si="33">B47&amp;"-"&amp;J47&amp;"-"&amp;M47</f>
        <v>MP.OP-RW.RW-Mineral fertilizer export-Nmix</v>
      </c>
      <c r="D47" s="2" t="s">
        <v>72</v>
      </c>
      <c r="E47" s="2" t="s">
        <v>73</v>
      </c>
      <c r="F47" s="2" t="str">
        <f>VLOOKUP(E47,'5.a Definitions'!E:F,2,FALSE)</f>
        <v>Other producing industry</v>
      </c>
      <c r="G47" s="2" t="s">
        <v>81</v>
      </c>
      <c r="H47" s="2" t="s">
        <v>81</v>
      </c>
      <c r="I47" s="2" t="str">
        <f>VLOOKUP(H47,'5.a Definitions'!E:F,2,FALSE)</f>
        <v>Rest of the world</v>
      </c>
      <c r="J47" s="2" t="s">
        <v>636</v>
      </c>
      <c r="K47" s="2" t="s">
        <v>420</v>
      </c>
      <c r="L47" s="2" t="s">
        <v>64</v>
      </c>
      <c r="M47" s="2" t="s">
        <v>65</v>
      </c>
      <c r="N47" s="445">
        <v>1.25</v>
      </c>
      <c r="O47" s="446">
        <v>0.2</v>
      </c>
      <c r="P47" s="447">
        <v>2018</v>
      </c>
      <c r="Q47" s="448" t="s">
        <v>56</v>
      </c>
      <c r="R47" s="448" t="s">
        <v>56</v>
      </c>
      <c r="S47" s="448" t="s">
        <v>56</v>
      </c>
      <c r="T47" s="449" t="s">
        <v>66</v>
      </c>
      <c r="U47" s="2" t="s">
        <v>67</v>
      </c>
      <c r="V47" s="2">
        <f t="shared" ref="V47" si="34">(O47*N47)^2</f>
        <v>6.25E-2</v>
      </c>
    </row>
    <row r="48" spans="1:23" s="17" customFormat="1" ht="15.75" thickBot="1" x14ac:dyDescent="0.3">
      <c r="A48" s="526"/>
      <c r="B48" s="18" t="str">
        <f t="shared" ref="B48:B50" si="35">D48&amp;"."&amp;E48&amp;"-"&amp;G48&amp;"."&amp;H48</f>
        <v>MP.OP-RW.RW</v>
      </c>
      <c r="C48" s="18" t="str">
        <f t="shared" ref="C48:C50" si="36">B48&amp;"-"&amp;J48&amp;"-"&amp;M48</f>
        <v>MP.OP-RW.RW-Other goods export-Nmix</v>
      </c>
      <c r="D48" s="18" t="s">
        <v>72</v>
      </c>
      <c r="E48" s="18" t="s">
        <v>73</v>
      </c>
      <c r="F48" s="18" t="str">
        <f>VLOOKUP(E48,'5.a Definitions'!E:F,2,FALSE)</f>
        <v>Other producing industry</v>
      </c>
      <c r="G48" s="18" t="s">
        <v>81</v>
      </c>
      <c r="H48" s="18" t="s">
        <v>81</v>
      </c>
      <c r="I48" s="18" t="str">
        <f>VLOOKUP(H48,'5.a Definitions'!E:F,2,FALSE)</f>
        <v>Rest of the world</v>
      </c>
      <c r="J48" s="18" t="s">
        <v>109</v>
      </c>
      <c r="K48" s="18" t="s">
        <v>423</v>
      </c>
      <c r="L48" s="18" t="s">
        <v>64</v>
      </c>
      <c r="M48" s="18" t="s">
        <v>65</v>
      </c>
      <c r="N48" s="450">
        <v>1.25</v>
      </c>
      <c r="O48" s="451">
        <v>0.2</v>
      </c>
      <c r="P48" s="452">
        <v>2018</v>
      </c>
      <c r="Q48" s="453" t="s">
        <v>56</v>
      </c>
      <c r="R48" s="453" t="s">
        <v>56</v>
      </c>
      <c r="S48" s="453" t="s">
        <v>56</v>
      </c>
      <c r="T48" s="454" t="s">
        <v>66</v>
      </c>
      <c r="U48" s="18" t="s">
        <v>67</v>
      </c>
      <c r="V48" s="18">
        <f t="shared" ref="V48:V50" si="37">(O48*N48)^2</f>
        <v>6.25E-2</v>
      </c>
    </row>
    <row r="49" spans="1:22" s="17" customFormat="1" x14ac:dyDescent="0.25">
      <c r="A49" s="530" t="s">
        <v>110</v>
      </c>
      <c r="B49" s="5" t="str">
        <f t="shared" si="35"/>
        <v>AG.SM-MP.FP</v>
      </c>
      <c r="C49" s="5" t="str">
        <f t="shared" si="36"/>
        <v>AG.SM-MP.FP-Food crop products-Nmix</v>
      </c>
      <c r="D49" s="5" t="s">
        <v>86</v>
      </c>
      <c r="E49" s="5" t="s">
        <v>102</v>
      </c>
      <c r="F49" s="2" t="str">
        <f>VLOOKUP(E49,'5.a Definitions'!E:F,2,FALSE)</f>
        <v>Soil management</v>
      </c>
      <c r="G49" s="2" t="s">
        <v>72</v>
      </c>
      <c r="H49" s="2" t="s">
        <v>85</v>
      </c>
      <c r="I49" s="2" t="str">
        <f>VLOOKUP(H49,'5.a Definitions'!E:F,2,FALSE)</f>
        <v>Food processing</v>
      </c>
      <c r="J49" s="2" t="s">
        <v>113</v>
      </c>
      <c r="K49" s="2" t="s">
        <v>426</v>
      </c>
      <c r="L49" s="2" t="s">
        <v>64</v>
      </c>
      <c r="M49" s="2" t="s">
        <v>65</v>
      </c>
      <c r="N49" s="445">
        <v>1.25</v>
      </c>
      <c r="O49" s="446">
        <v>0.2</v>
      </c>
      <c r="P49" s="447">
        <v>2018</v>
      </c>
      <c r="Q49" s="448" t="s">
        <v>56</v>
      </c>
      <c r="R49" s="448" t="s">
        <v>56</v>
      </c>
      <c r="S49" s="448" t="s">
        <v>56</v>
      </c>
      <c r="T49" s="449" t="s">
        <v>66</v>
      </c>
      <c r="U49" s="5" t="s">
        <v>67</v>
      </c>
      <c r="V49" s="5">
        <f t="shared" si="37"/>
        <v>6.25E-2</v>
      </c>
    </row>
    <row r="50" spans="1:22" s="17" customFormat="1" x14ac:dyDescent="0.25">
      <c r="A50" s="530"/>
      <c r="B50" s="5" t="str">
        <f t="shared" si="35"/>
        <v>AG.SM-MP.OP</v>
      </c>
      <c r="C50" s="5" t="str">
        <f t="shared" si="36"/>
        <v>AG.SM-MP.OP-Crop products for industrial use-Nmix</v>
      </c>
      <c r="D50" s="5" t="s">
        <v>86</v>
      </c>
      <c r="E50" s="5" t="s">
        <v>102</v>
      </c>
      <c r="F50" s="2" t="str">
        <f>VLOOKUP(E50,'5.a Definitions'!E:F,2,FALSE)</f>
        <v>Soil management</v>
      </c>
      <c r="G50" s="2" t="s">
        <v>72</v>
      </c>
      <c r="H50" s="2" t="s">
        <v>73</v>
      </c>
      <c r="I50" s="2" t="str">
        <f>VLOOKUP(H50,'5.a Definitions'!E:F,2,FALSE)</f>
        <v>Other producing industry</v>
      </c>
      <c r="J50" s="2" t="s">
        <v>114</v>
      </c>
      <c r="K50" s="2" t="s">
        <v>427</v>
      </c>
      <c r="L50" s="2" t="s">
        <v>64</v>
      </c>
      <c r="M50" s="2" t="s">
        <v>65</v>
      </c>
      <c r="N50" s="445">
        <v>1.25</v>
      </c>
      <c r="O50" s="446">
        <v>0.2</v>
      </c>
      <c r="P50" s="447">
        <v>2018</v>
      </c>
      <c r="Q50" s="448" t="s">
        <v>56</v>
      </c>
      <c r="R50" s="448" t="s">
        <v>56</v>
      </c>
      <c r="S50" s="448" t="s">
        <v>56</v>
      </c>
      <c r="T50" s="449" t="s">
        <v>66</v>
      </c>
      <c r="U50" s="5" t="s">
        <v>67</v>
      </c>
      <c r="V50" s="5">
        <f t="shared" si="37"/>
        <v>6.25E-2</v>
      </c>
    </row>
    <row r="51" spans="1:22" s="17" customFormat="1" ht="14.65" customHeight="1" x14ac:dyDescent="0.25">
      <c r="A51" s="530"/>
      <c r="B51" s="5" t="str">
        <f t="shared" si="28"/>
        <v>AG.SM-AG.MM</v>
      </c>
      <c r="C51" s="5" t="str">
        <f t="shared" si="1"/>
        <v>AG.SM-AG.MM-Fodder crops-Nmix</v>
      </c>
      <c r="D51" s="5" t="s">
        <v>86</v>
      </c>
      <c r="E51" s="5" t="s">
        <v>102</v>
      </c>
      <c r="F51" s="2" t="str">
        <f>VLOOKUP(E51,'5.a Definitions'!E:F,2,FALSE)</f>
        <v>Soil management</v>
      </c>
      <c r="G51" s="2" t="s">
        <v>86</v>
      </c>
      <c r="H51" s="2" t="s">
        <v>87</v>
      </c>
      <c r="I51" s="2" t="str">
        <f>VLOOKUP(H51,'5.a Definitions'!E:F,2,FALSE)</f>
        <v>Manure management, storage and animal husbandry</v>
      </c>
      <c r="J51" s="2" t="s">
        <v>111</v>
      </c>
      <c r="K51" s="2" t="s">
        <v>424</v>
      </c>
      <c r="L51" s="2" t="s">
        <v>64</v>
      </c>
      <c r="M51" s="2" t="s">
        <v>65</v>
      </c>
      <c r="N51" s="445">
        <v>1.25</v>
      </c>
      <c r="O51" s="446">
        <v>0.2</v>
      </c>
      <c r="P51" s="447">
        <v>2018</v>
      </c>
      <c r="Q51" s="448" t="s">
        <v>56</v>
      </c>
      <c r="R51" s="448" t="s">
        <v>56</v>
      </c>
      <c r="S51" s="448" t="s">
        <v>56</v>
      </c>
      <c r="T51" s="449" t="s">
        <v>66</v>
      </c>
      <c r="U51" s="5" t="s">
        <v>67</v>
      </c>
      <c r="V51" s="5">
        <f t="shared" si="2"/>
        <v>6.25E-2</v>
      </c>
    </row>
    <row r="52" spans="1:22" s="17" customFormat="1" x14ac:dyDescent="0.25">
      <c r="A52" s="530"/>
      <c r="B52" s="5" t="str">
        <f t="shared" si="28"/>
        <v>AG.SM-AG.BC</v>
      </c>
      <c r="C52" s="5" t="str">
        <f t="shared" si="1"/>
        <v>AG.SM-AG.BC-Farm crops substrate-Nmix</v>
      </c>
      <c r="D52" s="5" t="s">
        <v>86</v>
      </c>
      <c r="E52" s="5" t="s">
        <v>102</v>
      </c>
      <c r="F52" s="2" t="str">
        <f>VLOOKUP(E52,'5.a Definitions'!E:F,2,FALSE)</f>
        <v>Soil management</v>
      </c>
      <c r="G52" s="2" t="s">
        <v>86</v>
      </c>
      <c r="H52" s="2" t="s">
        <v>89</v>
      </c>
      <c r="I52" s="2" t="str">
        <f>VLOOKUP(H52,'5.a Definitions'!E:F,2,FALSE)</f>
        <v>Biofuel production and composting</v>
      </c>
      <c r="J52" s="2" t="s">
        <v>112</v>
      </c>
      <c r="K52" s="2" t="s">
        <v>425</v>
      </c>
      <c r="L52" s="2" t="s">
        <v>64</v>
      </c>
      <c r="M52" s="2" t="s">
        <v>65</v>
      </c>
      <c r="N52" s="445">
        <v>1.25</v>
      </c>
      <c r="O52" s="446">
        <v>0.2</v>
      </c>
      <c r="P52" s="447">
        <v>2018</v>
      </c>
      <c r="Q52" s="448" t="s">
        <v>56</v>
      </c>
      <c r="R52" s="448" t="s">
        <v>56</v>
      </c>
      <c r="S52" s="448" t="s">
        <v>56</v>
      </c>
      <c r="T52" s="449" t="s">
        <v>66</v>
      </c>
      <c r="U52" s="5" t="s">
        <v>67</v>
      </c>
      <c r="V52" s="5">
        <f t="shared" si="2"/>
        <v>6.25E-2</v>
      </c>
    </row>
    <row r="53" spans="1:22" s="17" customFormat="1" x14ac:dyDescent="0.25">
      <c r="A53" s="530"/>
      <c r="B53" s="5" t="str">
        <f t="shared" ref="B53" si="38">D53&amp;"."&amp;E53&amp;"-"&amp;G53&amp;"."&amp;H53</f>
        <v>AG.SM-FS.FO</v>
      </c>
      <c r="C53" s="5" t="str">
        <f t="shared" si="1"/>
        <v>AG.SM-FS.FO-Overland flow-Nmix</v>
      </c>
      <c r="D53" s="5" t="s">
        <v>86</v>
      </c>
      <c r="E53" s="5" t="s">
        <v>102</v>
      </c>
      <c r="F53" s="2" t="str">
        <f>VLOOKUP(E53,'5.a Definitions'!E:F,2,FALSE)</f>
        <v>Soil management</v>
      </c>
      <c r="G53" s="2" t="s">
        <v>115</v>
      </c>
      <c r="H53" s="2" t="s">
        <v>116</v>
      </c>
      <c r="I53" s="2" t="str">
        <f>VLOOKUP(H53,'5.a Definitions'!E:F,2,FALSE)</f>
        <v>Forests</v>
      </c>
      <c r="J53" s="2" t="s">
        <v>471</v>
      </c>
      <c r="K53" s="2" t="s">
        <v>948</v>
      </c>
      <c r="L53" s="2" t="s">
        <v>64</v>
      </c>
      <c r="M53" s="2" t="s">
        <v>65</v>
      </c>
      <c r="N53" s="445">
        <v>1.25</v>
      </c>
      <c r="O53" s="446">
        <v>0.2</v>
      </c>
      <c r="P53" s="447">
        <v>2018</v>
      </c>
      <c r="Q53" s="448" t="s">
        <v>56</v>
      </c>
      <c r="R53" s="448" t="s">
        <v>56</v>
      </c>
      <c r="S53" s="448" t="s">
        <v>56</v>
      </c>
      <c r="T53" s="449" t="s">
        <v>66</v>
      </c>
      <c r="U53" s="5" t="s">
        <v>929</v>
      </c>
      <c r="V53" s="5">
        <f t="shared" ref="V53" si="39">(O53*N53)^2</f>
        <v>6.25E-2</v>
      </c>
    </row>
    <row r="54" spans="1:22" s="17" customFormat="1" x14ac:dyDescent="0.25">
      <c r="A54" s="530"/>
      <c r="B54" s="5" t="str">
        <f t="shared" ref="B54:B55" si="40">D54&amp;"."&amp;E54&amp;"-"&amp;G54&amp;"."&amp;H54</f>
        <v>AG.SM-FS.OL</v>
      </c>
      <c r="C54" s="5" t="str">
        <f t="shared" si="1"/>
        <v>AG.SM-FS.OL-Overland flow-Nmix</v>
      </c>
      <c r="D54" s="5" t="s">
        <v>86</v>
      </c>
      <c r="E54" s="5" t="s">
        <v>102</v>
      </c>
      <c r="F54" s="2" t="str">
        <f>VLOOKUP(E54,'5.a Definitions'!E:F,2,FALSE)</f>
        <v>Soil management</v>
      </c>
      <c r="G54" s="2" t="s">
        <v>115</v>
      </c>
      <c r="H54" s="2" t="s">
        <v>118</v>
      </c>
      <c r="I54" s="2" t="str">
        <f>VLOOKUP(H54,'5.a Definitions'!E:F,2,FALSE)</f>
        <v>Other land</v>
      </c>
      <c r="J54" s="2" t="s">
        <v>471</v>
      </c>
      <c r="K54" s="2" t="s">
        <v>550</v>
      </c>
      <c r="L54" s="2" t="s">
        <v>64</v>
      </c>
      <c r="M54" s="2" t="s">
        <v>65</v>
      </c>
      <c r="N54" s="445">
        <v>1.25</v>
      </c>
      <c r="O54" s="446">
        <v>0.2</v>
      </c>
      <c r="P54" s="447">
        <v>2018</v>
      </c>
      <c r="Q54" s="448" t="s">
        <v>56</v>
      </c>
      <c r="R54" s="448" t="s">
        <v>56</v>
      </c>
      <c r="S54" s="448" t="s">
        <v>56</v>
      </c>
      <c r="T54" s="449" t="s">
        <v>66</v>
      </c>
      <c r="U54" s="5" t="s">
        <v>929</v>
      </c>
      <c r="V54" s="5">
        <f t="shared" ref="V54:V55" si="41">(O54*N54)^2</f>
        <v>6.25E-2</v>
      </c>
    </row>
    <row r="55" spans="1:22" s="17" customFormat="1" x14ac:dyDescent="0.25">
      <c r="A55" s="530"/>
      <c r="B55" s="5" t="str">
        <f t="shared" si="40"/>
        <v>AG.SM-FS.WL</v>
      </c>
      <c r="C55" s="5" t="str">
        <f t="shared" si="1"/>
        <v>AG.SM-FS.WL-Overland flow-Nmix</v>
      </c>
      <c r="D55" s="5" t="s">
        <v>86</v>
      </c>
      <c r="E55" s="5" t="s">
        <v>102</v>
      </c>
      <c r="F55" s="2" t="str">
        <f>VLOOKUP(E55,'5.a Definitions'!E:F,2,FALSE)</f>
        <v>Soil management</v>
      </c>
      <c r="G55" s="2" t="s">
        <v>115</v>
      </c>
      <c r="H55" s="2" t="s">
        <v>117</v>
      </c>
      <c r="I55" s="2" t="str">
        <f>VLOOKUP(H55,'5.a Definitions'!E:F,2,FALSE)</f>
        <v>Wetland</v>
      </c>
      <c r="J55" s="2" t="s">
        <v>471</v>
      </c>
      <c r="K55" s="2" t="s">
        <v>549</v>
      </c>
      <c r="L55" s="2" t="s">
        <v>64</v>
      </c>
      <c r="M55" s="2" t="s">
        <v>65</v>
      </c>
      <c r="N55" s="445">
        <v>1.25</v>
      </c>
      <c r="O55" s="446">
        <v>0.2</v>
      </c>
      <c r="P55" s="447">
        <v>2018</v>
      </c>
      <c r="Q55" s="448" t="s">
        <v>56</v>
      </c>
      <c r="R55" s="448" t="s">
        <v>56</v>
      </c>
      <c r="S55" s="448" t="s">
        <v>56</v>
      </c>
      <c r="T55" s="449" t="s">
        <v>66</v>
      </c>
      <c r="U55" s="5" t="s">
        <v>929</v>
      </c>
      <c r="V55" s="5">
        <f t="shared" si="41"/>
        <v>6.25E-2</v>
      </c>
    </row>
    <row r="56" spans="1:22" s="17" customFormat="1" x14ac:dyDescent="0.25">
      <c r="A56" s="530"/>
      <c r="B56" s="5" t="str">
        <f t="shared" si="28"/>
        <v>AG.SM-AT.AT</v>
      </c>
      <c r="C56" s="5" t="str">
        <f t="shared" si="1"/>
        <v>AG.SM-AT.AT-Emissions-NH3</v>
      </c>
      <c r="D56" s="5" t="s">
        <v>86</v>
      </c>
      <c r="E56" s="5" t="s">
        <v>102</v>
      </c>
      <c r="F56" s="2" t="str">
        <f>VLOOKUP(E56,'5.a Definitions'!E:F,2,FALSE)</f>
        <v>Soil management</v>
      </c>
      <c r="G56" s="2" t="s">
        <v>75</v>
      </c>
      <c r="H56" s="2" t="s">
        <v>75</v>
      </c>
      <c r="I56" s="2" t="str">
        <f>VLOOKUP(H56,'5.a Definitions'!E:F,2,FALSE)</f>
        <v>Atmosphere</v>
      </c>
      <c r="J56" s="2" t="s">
        <v>76</v>
      </c>
      <c r="K56" s="2" t="s">
        <v>551</v>
      </c>
      <c r="L56" s="2" t="s">
        <v>64</v>
      </c>
      <c r="M56" s="2" t="s">
        <v>77</v>
      </c>
      <c r="N56" s="445">
        <v>1.25</v>
      </c>
      <c r="O56" s="446">
        <v>0.2</v>
      </c>
      <c r="P56" s="447">
        <v>2018</v>
      </c>
      <c r="Q56" s="448" t="s">
        <v>56</v>
      </c>
      <c r="R56" s="448" t="s">
        <v>56</v>
      </c>
      <c r="S56" s="448" t="s">
        <v>56</v>
      </c>
      <c r="T56" s="449" t="s">
        <v>66</v>
      </c>
      <c r="U56" s="5" t="s">
        <v>929</v>
      </c>
      <c r="V56" s="5">
        <f t="shared" si="2"/>
        <v>6.25E-2</v>
      </c>
    </row>
    <row r="57" spans="1:22" s="17" customFormat="1" x14ac:dyDescent="0.25">
      <c r="A57" s="530"/>
      <c r="B57" s="5" t="str">
        <f t="shared" si="28"/>
        <v>AG.SM-AT.AT</v>
      </c>
      <c r="C57" s="5" t="str">
        <f t="shared" si="1"/>
        <v>AG.SM-AT.AT-Emissions-N2O</v>
      </c>
      <c r="D57" s="5" t="s">
        <v>86</v>
      </c>
      <c r="E57" s="5" t="s">
        <v>102</v>
      </c>
      <c r="F57" s="2" t="str">
        <f>VLOOKUP(E57,'5.a Definitions'!E:F,2,FALSE)</f>
        <v>Soil management</v>
      </c>
      <c r="G57" s="2" t="s">
        <v>75</v>
      </c>
      <c r="H57" s="2" t="s">
        <v>75</v>
      </c>
      <c r="I57" s="2" t="str">
        <f>VLOOKUP(H57,'5.a Definitions'!E:F,2,FALSE)</f>
        <v>Atmosphere</v>
      </c>
      <c r="J57" s="2" t="s">
        <v>76</v>
      </c>
      <c r="K57" s="2" t="s">
        <v>551</v>
      </c>
      <c r="L57" s="2" t="s">
        <v>64</v>
      </c>
      <c r="M57" s="2" t="s">
        <v>80</v>
      </c>
      <c r="N57" s="445">
        <v>1.25</v>
      </c>
      <c r="O57" s="446">
        <v>0.2</v>
      </c>
      <c r="P57" s="447">
        <v>2018</v>
      </c>
      <c r="Q57" s="448" t="s">
        <v>56</v>
      </c>
      <c r="R57" s="448" t="s">
        <v>56</v>
      </c>
      <c r="S57" s="448" t="s">
        <v>56</v>
      </c>
      <c r="T57" s="449" t="s">
        <v>66</v>
      </c>
      <c r="U57" s="5" t="s">
        <v>929</v>
      </c>
      <c r="V57" s="5">
        <f t="shared" si="2"/>
        <v>6.25E-2</v>
      </c>
    </row>
    <row r="58" spans="1:22" s="17" customFormat="1" x14ac:dyDescent="0.25">
      <c r="A58" s="530"/>
      <c r="B58" s="5" t="str">
        <f t="shared" si="28"/>
        <v>AG.SM-AT.AT</v>
      </c>
      <c r="C58" s="5" t="str">
        <f t="shared" si="1"/>
        <v>AG.SM-AT.AT-Emissions-NOx</v>
      </c>
      <c r="D58" s="5" t="s">
        <v>86</v>
      </c>
      <c r="E58" s="5" t="s">
        <v>102</v>
      </c>
      <c r="F58" s="2" t="str">
        <f>VLOOKUP(E58,'5.a Definitions'!E:F,2,FALSE)</f>
        <v>Soil management</v>
      </c>
      <c r="G58" s="2" t="s">
        <v>75</v>
      </c>
      <c r="H58" s="2" t="s">
        <v>75</v>
      </c>
      <c r="I58" s="2" t="str">
        <f>VLOOKUP(H58,'5.a Definitions'!E:F,2,FALSE)</f>
        <v>Atmosphere</v>
      </c>
      <c r="J58" s="2" t="s">
        <v>76</v>
      </c>
      <c r="K58" s="2" t="s">
        <v>551</v>
      </c>
      <c r="L58" s="2" t="s">
        <v>64</v>
      </c>
      <c r="M58" s="2" t="s">
        <v>79</v>
      </c>
      <c r="N58" s="445">
        <v>1.25</v>
      </c>
      <c r="O58" s="446">
        <v>0.2</v>
      </c>
      <c r="P58" s="447">
        <v>2018</v>
      </c>
      <c r="Q58" s="448" t="s">
        <v>56</v>
      </c>
      <c r="R58" s="448" t="s">
        <v>56</v>
      </c>
      <c r="S58" s="448" t="s">
        <v>56</v>
      </c>
      <c r="T58" s="449" t="s">
        <v>66</v>
      </c>
      <c r="U58" s="5" t="s">
        <v>929</v>
      </c>
      <c r="V58" s="5">
        <f t="shared" si="2"/>
        <v>6.25E-2</v>
      </c>
    </row>
    <row r="59" spans="1:22" s="17" customFormat="1" x14ac:dyDescent="0.25">
      <c r="A59" s="530"/>
      <c r="B59" s="5" t="str">
        <f t="shared" si="28"/>
        <v>AG.SM-AT.AT</v>
      </c>
      <c r="C59" s="5" t="str">
        <f t="shared" si="1"/>
        <v>AG.SM-AT.AT-Emissions-N2</v>
      </c>
      <c r="D59" s="5" t="s">
        <v>86</v>
      </c>
      <c r="E59" s="5" t="s">
        <v>102</v>
      </c>
      <c r="F59" s="2" t="str">
        <f>VLOOKUP(E59,'5.a Definitions'!E:F,2,FALSE)</f>
        <v>Soil management</v>
      </c>
      <c r="G59" s="2" t="s">
        <v>75</v>
      </c>
      <c r="H59" s="2" t="s">
        <v>75</v>
      </c>
      <c r="I59" s="2" t="str">
        <f>VLOOKUP(H59,'5.a Definitions'!E:F,2,FALSE)</f>
        <v>Atmosphere</v>
      </c>
      <c r="J59" s="2" t="s">
        <v>76</v>
      </c>
      <c r="K59" s="2" t="s">
        <v>551</v>
      </c>
      <c r="L59" s="2" t="s">
        <v>119</v>
      </c>
      <c r="M59" s="2" t="s">
        <v>120</v>
      </c>
      <c r="N59" s="445">
        <v>1.25</v>
      </c>
      <c r="O59" s="446">
        <v>0.2</v>
      </c>
      <c r="P59" s="447">
        <v>2018</v>
      </c>
      <c r="Q59" s="448" t="s">
        <v>56</v>
      </c>
      <c r="R59" s="448" t="s">
        <v>56</v>
      </c>
      <c r="S59" s="448" t="s">
        <v>56</v>
      </c>
      <c r="T59" s="449" t="s">
        <v>66</v>
      </c>
      <c r="U59" s="5" t="s">
        <v>929</v>
      </c>
      <c r="V59" s="5">
        <f t="shared" si="2"/>
        <v>6.25E-2</v>
      </c>
    </row>
    <row r="60" spans="1:22" s="17" customFormat="1" x14ac:dyDescent="0.25">
      <c r="A60" s="530"/>
      <c r="B60" s="5" t="str">
        <f t="shared" si="28"/>
        <v>AG.SM-HY.GW</v>
      </c>
      <c r="C60" s="5" t="str">
        <f t="shared" si="1"/>
        <v>AG.SM-HY.GW-Leaching-Nmix</v>
      </c>
      <c r="D60" s="5" t="s">
        <v>86</v>
      </c>
      <c r="E60" s="5" t="s">
        <v>102</v>
      </c>
      <c r="F60" s="2" t="str">
        <f>VLOOKUP(E60,'5.a Definitions'!E:F,2,FALSE)</f>
        <v>Soil management</v>
      </c>
      <c r="G60" s="2" t="s">
        <v>97</v>
      </c>
      <c r="H60" s="2" t="s">
        <v>121</v>
      </c>
      <c r="I60" s="2" t="str">
        <f>VLOOKUP(H60,'5.a Definitions'!E:F,2,FALSE)</f>
        <v>Groundwater</v>
      </c>
      <c r="J60" s="2" t="s">
        <v>122</v>
      </c>
      <c r="K60" s="2" t="s">
        <v>552</v>
      </c>
      <c r="L60" s="2" t="s">
        <v>64</v>
      </c>
      <c r="M60" s="2" t="s">
        <v>65</v>
      </c>
      <c r="N60" s="445">
        <v>1.25</v>
      </c>
      <c r="O60" s="446">
        <v>0.2</v>
      </c>
      <c r="P60" s="447">
        <v>2018</v>
      </c>
      <c r="Q60" s="448" t="s">
        <v>56</v>
      </c>
      <c r="R60" s="448" t="s">
        <v>56</v>
      </c>
      <c r="S60" s="448" t="s">
        <v>56</v>
      </c>
      <c r="T60" s="449" t="s">
        <v>66</v>
      </c>
      <c r="U60" s="5" t="s">
        <v>929</v>
      </c>
      <c r="V60" s="5">
        <f t="shared" si="2"/>
        <v>6.25E-2</v>
      </c>
    </row>
    <row r="61" spans="1:22" s="17" customFormat="1" x14ac:dyDescent="0.25">
      <c r="A61" s="530"/>
      <c r="B61" s="5" t="str">
        <f t="shared" si="28"/>
        <v>AG.SM-HY.SW</v>
      </c>
      <c r="C61" s="5" t="str">
        <f t="shared" si="1"/>
        <v>AG.SM-HY.SW-Overland flow-Nmix</v>
      </c>
      <c r="D61" s="5" t="s">
        <v>86</v>
      </c>
      <c r="E61" s="5" t="s">
        <v>102</v>
      </c>
      <c r="F61" s="2" t="str">
        <f>VLOOKUP(E61,'5.a Definitions'!E:F,2,FALSE)</f>
        <v>Soil management</v>
      </c>
      <c r="G61" s="2" t="s">
        <v>97</v>
      </c>
      <c r="H61" s="2" t="s">
        <v>98</v>
      </c>
      <c r="I61" s="2" t="str">
        <f>VLOOKUP(H61,'5.a Definitions'!E:F,2,FALSE)</f>
        <v>Surface water</v>
      </c>
      <c r="J61" s="2" t="s">
        <v>471</v>
      </c>
      <c r="K61" s="2" t="s">
        <v>553</v>
      </c>
      <c r="L61" s="2" t="s">
        <v>64</v>
      </c>
      <c r="M61" s="2" t="s">
        <v>65</v>
      </c>
      <c r="N61" s="445">
        <v>1.25</v>
      </c>
      <c r="O61" s="446">
        <v>0.2</v>
      </c>
      <c r="P61" s="447">
        <v>2018</v>
      </c>
      <c r="Q61" s="448" t="s">
        <v>56</v>
      </c>
      <c r="R61" s="448" t="s">
        <v>56</v>
      </c>
      <c r="S61" s="448" t="s">
        <v>56</v>
      </c>
      <c r="T61" s="449" t="s">
        <v>66</v>
      </c>
      <c r="U61" s="5" t="s">
        <v>929</v>
      </c>
      <c r="V61" s="5">
        <f t="shared" si="2"/>
        <v>6.25E-2</v>
      </c>
    </row>
    <row r="62" spans="1:22" s="17" customFormat="1" x14ac:dyDescent="0.25">
      <c r="A62" s="530"/>
      <c r="B62" s="5" t="str">
        <f t="shared" si="28"/>
        <v>AG.MM-MP.FP</v>
      </c>
      <c r="C62" s="5" t="str">
        <f t="shared" si="1"/>
        <v>AG.MM-MP.FP-Animal products-Nmix</v>
      </c>
      <c r="D62" s="5" t="s">
        <v>86</v>
      </c>
      <c r="E62" s="5" t="s">
        <v>87</v>
      </c>
      <c r="F62" s="2" t="str">
        <f>VLOOKUP(E62,'5.a Definitions'!E:F,2,FALSE)</f>
        <v>Manure management, storage and animal husbandry</v>
      </c>
      <c r="G62" s="2" t="s">
        <v>72</v>
      </c>
      <c r="H62" s="2" t="s">
        <v>85</v>
      </c>
      <c r="I62" s="2" t="str">
        <f>VLOOKUP(H62,'5.a Definitions'!E:F,2,FALSE)</f>
        <v>Food processing</v>
      </c>
      <c r="J62" s="2" t="s">
        <v>124</v>
      </c>
      <c r="K62" s="2" t="s">
        <v>429</v>
      </c>
      <c r="L62" s="2" t="s">
        <v>64</v>
      </c>
      <c r="M62" s="2" t="s">
        <v>65</v>
      </c>
      <c r="N62" s="445">
        <v>1.25</v>
      </c>
      <c r="O62" s="446">
        <v>0.2</v>
      </c>
      <c r="P62" s="447">
        <v>2018</v>
      </c>
      <c r="Q62" s="448" t="s">
        <v>56</v>
      </c>
      <c r="R62" s="448" t="s">
        <v>56</v>
      </c>
      <c r="S62" s="448" t="s">
        <v>56</v>
      </c>
      <c r="T62" s="449" t="s">
        <v>66</v>
      </c>
      <c r="U62" s="5" t="s">
        <v>67</v>
      </c>
      <c r="V62" s="5">
        <f t="shared" si="2"/>
        <v>6.25E-2</v>
      </c>
    </row>
    <row r="63" spans="1:22" s="17" customFormat="1" x14ac:dyDescent="0.25">
      <c r="A63" s="530"/>
      <c r="B63" s="5" t="str">
        <f t="shared" si="28"/>
        <v>AG.MM-MP.OP</v>
      </c>
      <c r="C63" s="5" t="str">
        <f t="shared" si="1"/>
        <v>AG.MM-MP.OP-Non-edible animal products-Nmix</v>
      </c>
      <c r="D63" s="5" t="s">
        <v>86</v>
      </c>
      <c r="E63" s="5" t="s">
        <v>87</v>
      </c>
      <c r="F63" s="2" t="str">
        <f>VLOOKUP(E63,'5.a Definitions'!E:F,2,FALSE)</f>
        <v>Manure management, storage and animal husbandry</v>
      </c>
      <c r="G63" s="2" t="s">
        <v>72</v>
      </c>
      <c r="H63" s="2" t="s">
        <v>73</v>
      </c>
      <c r="I63" s="2" t="str">
        <f>VLOOKUP(H63,'5.a Definitions'!E:F,2,FALSE)</f>
        <v>Other producing industry</v>
      </c>
      <c r="J63" s="2" t="s">
        <v>125</v>
      </c>
      <c r="K63" s="2" t="s">
        <v>430</v>
      </c>
      <c r="L63" s="2" t="s">
        <v>64</v>
      </c>
      <c r="M63" s="2" t="s">
        <v>65</v>
      </c>
      <c r="N63" s="445">
        <v>1.25</v>
      </c>
      <c r="O63" s="446">
        <v>0.2</v>
      </c>
      <c r="P63" s="447">
        <v>2018</v>
      </c>
      <c r="Q63" s="448" t="s">
        <v>56</v>
      </c>
      <c r="R63" s="448" t="s">
        <v>56</v>
      </c>
      <c r="S63" s="448" t="s">
        <v>56</v>
      </c>
      <c r="T63" s="449" t="s">
        <v>66</v>
      </c>
      <c r="U63" s="5" t="s">
        <v>67</v>
      </c>
      <c r="V63" s="5">
        <f t="shared" si="2"/>
        <v>6.25E-2</v>
      </c>
    </row>
    <row r="64" spans="1:22" s="17" customFormat="1" x14ac:dyDescent="0.25">
      <c r="A64" s="530"/>
      <c r="B64" s="5" t="str">
        <f t="shared" si="28"/>
        <v>AG.MM-AG.SM</v>
      </c>
      <c r="C64" s="5" t="str">
        <f t="shared" ref="C64" si="42">B64&amp;"-"&amp;J64&amp;"-"&amp;M64</f>
        <v>AG.MM-AG.SM-Manure application-Nmix</v>
      </c>
      <c r="D64" s="5" t="s">
        <v>86</v>
      </c>
      <c r="E64" s="5" t="s">
        <v>87</v>
      </c>
      <c r="F64" s="2" t="str">
        <f>VLOOKUP(E64,'5.a Definitions'!E:F,2,FALSE)</f>
        <v>Manure management, storage and animal husbandry</v>
      </c>
      <c r="G64" s="2" t="s">
        <v>86</v>
      </c>
      <c r="H64" s="2" t="s">
        <v>102</v>
      </c>
      <c r="I64" s="2" t="str">
        <f>VLOOKUP(H64,'5.a Definitions'!E:F,2,FALSE)</f>
        <v>Soil management</v>
      </c>
      <c r="J64" s="2" t="s">
        <v>127</v>
      </c>
      <c r="K64" s="2" t="s">
        <v>432</v>
      </c>
      <c r="L64" s="2" t="s">
        <v>64</v>
      </c>
      <c r="M64" s="2" t="s">
        <v>65</v>
      </c>
      <c r="N64" s="445">
        <v>1.25</v>
      </c>
      <c r="O64" s="446">
        <v>0.2</v>
      </c>
      <c r="P64" s="447">
        <v>2018</v>
      </c>
      <c r="Q64" s="448" t="s">
        <v>56</v>
      </c>
      <c r="R64" s="448" t="s">
        <v>56</v>
      </c>
      <c r="S64" s="448" t="s">
        <v>56</v>
      </c>
      <c r="T64" s="449" t="s">
        <v>66</v>
      </c>
      <c r="U64" s="5" t="s">
        <v>91</v>
      </c>
      <c r="V64" s="5">
        <f t="shared" si="2"/>
        <v>6.25E-2</v>
      </c>
    </row>
    <row r="65" spans="1:22" s="17" customFormat="1" x14ac:dyDescent="0.25">
      <c r="A65" s="530"/>
      <c r="B65" s="5" t="str">
        <f t="shared" ref="B65" si="43">D65&amp;"."&amp;E65&amp;"-"&amp;G65&amp;"."&amp;H65</f>
        <v>AG.MM-AG.BC</v>
      </c>
      <c r="C65" s="5" t="str">
        <f t="shared" ref="C65" si="44">B65&amp;"-"&amp;J65&amp;"-"&amp;M65</f>
        <v>AG.MM-AG.BC-Manure for biofuel production-Nmix</v>
      </c>
      <c r="D65" s="5" t="s">
        <v>86</v>
      </c>
      <c r="E65" s="5" t="s">
        <v>87</v>
      </c>
      <c r="F65" s="2" t="str">
        <f>VLOOKUP(E65,'5.a Definitions'!E:F,2,FALSE)</f>
        <v>Manure management, storage and animal husbandry</v>
      </c>
      <c r="G65" s="2" t="s">
        <v>86</v>
      </c>
      <c r="H65" s="2" t="s">
        <v>89</v>
      </c>
      <c r="I65" s="2" t="str">
        <f>VLOOKUP(H65,'5.a Definitions'!E:F,2,FALSE)</f>
        <v>Biofuel production and composting</v>
      </c>
      <c r="J65" s="2" t="s">
        <v>123</v>
      </c>
      <c r="K65" s="2" t="s">
        <v>428</v>
      </c>
      <c r="L65" s="2" t="s">
        <v>64</v>
      </c>
      <c r="M65" s="2" t="s">
        <v>65</v>
      </c>
      <c r="N65" s="445">
        <v>1.25</v>
      </c>
      <c r="O65" s="446">
        <v>0.2</v>
      </c>
      <c r="P65" s="447">
        <v>2018</v>
      </c>
      <c r="Q65" s="448" t="s">
        <v>56</v>
      </c>
      <c r="R65" s="448" t="s">
        <v>56</v>
      </c>
      <c r="S65" s="448" t="s">
        <v>56</v>
      </c>
      <c r="T65" s="449" t="s">
        <v>66</v>
      </c>
      <c r="U65" s="5" t="s">
        <v>91</v>
      </c>
      <c r="V65" s="5">
        <f t="shared" ref="V65" si="45">(O65*N65)^2</f>
        <v>6.25E-2</v>
      </c>
    </row>
    <row r="66" spans="1:22" s="17" customFormat="1" x14ac:dyDescent="0.25">
      <c r="A66" s="530"/>
      <c r="B66" s="5" t="str">
        <f t="shared" ref="B66:B77" si="46">D66&amp;"."&amp;E66&amp;"-"&amp;G66&amp;"."&amp;H66</f>
        <v>AG.MM-AT.AT</v>
      </c>
      <c r="C66" s="5" t="str">
        <f t="shared" si="1"/>
        <v>AG.MM-AT.AT-Emissions-NH3</v>
      </c>
      <c r="D66" s="5" t="s">
        <v>86</v>
      </c>
      <c r="E66" s="5" t="s">
        <v>87</v>
      </c>
      <c r="F66" s="2" t="str">
        <f>VLOOKUP(E66,'5.a Definitions'!E:F,2,FALSE)</f>
        <v>Manure management, storage and animal husbandry</v>
      </c>
      <c r="G66" s="2" t="s">
        <v>75</v>
      </c>
      <c r="H66" s="2" t="s">
        <v>75</v>
      </c>
      <c r="I66" s="2" t="str">
        <f>VLOOKUP(H66,'5.a Definitions'!E:F,2,FALSE)</f>
        <v>Atmosphere</v>
      </c>
      <c r="J66" s="2" t="s">
        <v>76</v>
      </c>
      <c r="K66" s="2" t="s">
        <v>554</v>
      </c>
      <c r="L66" s="2" t="s">
        <v>64</v>
      </c>
      <c r="M66" s="2" t="s">
        <v>77</v>
      </c>
      <c r="N66" s="445">
        <v>1.25</v>
      </c>
      <c r="O66" s="446">
        <v>0.2</v>
      </c>
      <c r="P66" s="447">
        <v>2018</v>
      </c>
      <c r="Q66" s="448" t="s">
        <v>56</v>
      </c>
      <c r="R66" s="448" t="s">
        <v>56</v>
      </c>
      <c r="S66" s="448" t="s">
        <v>56</v>
      </c>
      <c r="T66" s="449" t="s">
        <v>66</v>
      </c>
      <c r="U66" s="5" t="s">
        <v>929</v>
      </c>
      <c r="V66" s="5">
        <f t="shared" ref="V66:V141" si="47">(O66*N66)^2</f>
        <v>6.25E-2</v>
      </c>
    </row>
    <row r="67" spans="1:22" s="17" customFormat="1" x14ac:dyDescent="0.25">
      <c r="A67" s="530"/>
      <c r="B67" s="5" t="str">
        <f t="shared" si="46"/>
        <v>AG.MM-AT.AT</v>
      </c>
      <c r="C67" s="5" t="str">
        <f t="shared" si="1"/>
        <v>AG.MM-AT.AT-Emissions-N2O</v>
      </c>
      <c r="D67" s="5" t="s">
        <v>86</v>
      </c>
      <c r="E67" s="5" t="s">
        <v>87</v>
      </c>
      <c r="F67" s="2" t="str">
        <f>VLOOKUP(E67,'5.a Definitions'!E:F,2,FALSE)</f>
        <v>Manure management, storage and animal husbandry</v>
      </c>
      <c r="G67" s="2" t="s">
        <v>75</v>
      </c>
      <c r="H67" s="2" t="s">
        <v>75</v>
      </c>
      <c r="I67" s="2" t="str">
        <f>VLOOKUP(H67,'5.a Definitions'!E:F,2,FALSE)</f>
        <v>Atmosphere</v>
      </c>
      <c r="J67" s="2" t="s">
        <v>76</v>
      </c>
      <c r="K67" s="2" t="s">
        <v>554</v>
      </c>
      <c r="L67" s="2" t="s">
        <v>64</v>
      </c>
      <c r="M67" s="2" t="s">
        <v>80</v>
      </c>
      <c r="N67" s="445">
        <v>1.25</v>
      </c>
      <c r="O67" s="446">
        <v>0.2</v>
      </c>
      <c r="P67" s="447">
        <v>2018</v>
      </c>
      <c r="Q67" s="448" t="s">
        <v>56</v>
      </c>
      <c r="R67" s="448" t="s">
        <v>56</v>
      </c>
      <c r="S67" s="448" t="s">
        <v>56</v>
      </c>
      <c r="T67" s="449" t="s">
        <v>66</v>
      </c>
      <c r="U67" s="5" t="s">
        <v>929</v>
      </c>
      <c r="V67" s="5">
        <f t="shared" si="47"/>
        <v>6.25E-2</v>
      </c>
    </row>
    <row r="68" spans="1:22" s="17" customFormat="1" x14ac:dyDescent="0.25">
      <c r="A68" s="530"/>
      <c r="B68" s="5" t="str">
        <f t="shared" si="46"/>
        <v>AG.MM-AT.AT</v>
      </c>
      <c r="C68" s="5" t="str">
        <f t="shared" si="1"/>
        <v>AG.MM-AT.AT-Emissions-NOx</v>
      </c>
      <c r="D68" s="5" t="s">
        <v>86</v>
      </c>
      <c r="E68" s="5" t="s">
        <v>87</v>
      </c>
      <c r="F68" s="2" t="str">
        <f>VLOOKUP(E68,'5.a Definitions'!E:F,2,FALSE)</f>
        <v>Manure management, storage and animal husbandry</v>
      </c>
      <c r="G68" s="2" t="s">
        <v>75</v>
      </c>
      <c r="H68" s="2" t="s">
        <v>75</v>
      </c>
      <c r="I68" s="2" t="str">
        <f>VLOOKUP(H68,'5.a Definitions'!E:F,2,FALSE)</f>
        <v>Atmosphere</v>
      </c>
      <c r="J68" s="2" t="s">
        <v>76</v>
      </c>
      <c r="K68" s="2" t="s">
        <v>554</v>
      </c>
      <c r="L68" s="2" t="s">
        <v>64</v>
      </c>
      <c r="M68" s="2" t="s">
        <v>79</v>
      </c>
      <c r="N68" s="445">
        <v>1.25</v>
      </c>
      <c r="O68" s="446">
        <v>0.2</v>
      </c>
      <c r="P68" s="447">
        <v>2018</v>
      </c>
      <c r="Q68" s="448" t="s">
        <v>56</v>
      </c>
      <c r="R68" s="448" t="s">
        <v>56</v>
      </c>
      <c r="S68" s="448" t="s">
        <v>56</v>
      </c>
      <c r="T68" s="449" t="s">
        <v>66</v>
      </c>
      <c r="U68" s="5" t="s">
        <v>929</v>
      </c>
      <c r="V68" s="5">
        <f t="shared" si="47"/>
        <v>6.25E-2</v>
      </c>
    </row>
    <row r="69" spans="1:22" s="17" customFormat="1" x14ac:dyDescent="0.25">
      <c r="A69" s="530"/>
      <c r="B69" s="5" t="str">
        <f t="shared" ref="B69:B70" si="48">D69&amp;"."&amp;E69&amp;"-"&amp;G69&amp;"."&amp;H69</f>
        <v>AG.MM-HY.GW</v>
      </c>
      <c r="C69" s="5" t="str">
        <f t="shared" ref="C69:C70" si="49">B69&amp;"-"&amp;J69&amp;"-"&amp;M69</f>
        <v>AG.MM-HY.GW-Leaching-Nmix</v>
      </c>
      <c r="D69" s="5" t="s">
        <v>86</v>
      </c>
      <c r="E69" s="5" t="s">
        <v>87</v>
      </c>
      <c r="F69" s="2" t="str">
        <f>VLOOKUP(E69,'5.a Definitions'!E:F,2,FALSE)</f>
        <v>Manure management, storage and animal husbandry</v>
      </c>
      <c r="G69" s="2" t="s">
        <v>97</v>
      </c>
      <c r="H69" s="2" t="s">
        <v>121</v>
      </c>
      <c r="I69" s="2" t="str">
        <f>VLOOKUP(H69,'5.a Definitions'!E:F,2,FALSE)</f>
        <v>Groundwater</v>
      </c>
      <c r="J69" s="2" t="s">
        <v>122</v>
      </c>
      <c r="K69" s="2" t="s">
        <v>637</v>
      </c>
      <c r="L69" s="2" t="s">
        <v>64</v>
      </c>
      <c r="M69" s="2" t="s">
        <v>65</v>
      </c>
      <c r="N69" s="445">
        <v>1.25</v>
      </c>
      <c r="O69" s="446">
        <v>0.2</v>
      </c>
      <c r="P69" s="447">
        <v>2018</v>
      </c>
      <c r="Q69" s="448" t="s">
        <v>56</v>
      </c>
      <c r="R69" s="448" t="s">
        <v>56</v>
      </c>
      <c r="S69" s="448" t="s">
        <v>56</v>
      </c>
      <c r="T69" s="449" t="s">
        <v>66</v>
      </c>
      <c r="U69" s="5" t="s">
        <v>929</v>
      </c>
      <c r="V69" s="5">
        <f t="shared" ref="V69:V70" si="50">(O69*N69)^2</f>
        <v>6.25E-2</v>
      </c>
    </row>
    <row r="70" spans="1:22" s="17" customFormat="1" x14ac:dyDescent="0.25">
      <c r="A70" s="530"/>
      <c r="B70" s="5" t="str">
        <f t="shared" si="48"/>
        <v>AG.MM-RW.RW</v>
      </c>
      <c r="C70" s="5" t="str">
        <f t="shared" si="49"/>
        <v>AG.MM-RW.RW-Live animal export-Nmix</v>
      </c>
      <c r="D70" s="5" t="s">
        <v>86</v>
      </c>
      <c r="E70" s="5" t="s">
        <v>87</v>
      </c>
      <c r="F70" s="2" t="str">
        <f>VLOOKUP(E70,'5.a Definitions'!E:F,2,FALSE)</f>
        <v>Manure management, storage and animal husbandry</v>
      </c>
      <c r="G70" s="2" t="s">
        <v>81</v>
      </c>
      <c r="H70" s="2" t="s">
        <v>81</v>
      </c>
      <c r="I70" s="2" t="str">
        <f>VLOOKUP(H70,'5.a Definitions'!E:F,2,FALSE)</f>
        <v>Rest of the world</v>
      </c>
      <c r="J70" s="2" t="s">
        <v>126</v>
      </c>
      <c r="K70" s="2" t="s">
        <v>431</v>
      </c>
      <c r="L70" s="2" t="s">
        <v>64</v>
      </c>
      <c r="M70" s="2" t="s">
        <v>65</v>
      </c>
      <c r="N70" s="445">
        <v>1.25</v>
      </c>
      <c r="O70" s="446">
        <v>0.2</v>
      </c>
      <c r="P70" s="447">
        <v>2018</v>
      </c>
      <c r="Q70" s="448" t="s">
        <v>56</v>
      </c>
      <c r="R70" s="448" t="s">
        <v>56</v>
      </c>
      <c r="S70" s="448" t="s">
        <v>56</v>
      </c>
      <c r="T70" s="449" t="s">
        <v>66</v>
      </c>
      <c r="U70" s="5" t="s">
        <v>67</v>
      </c>
      <c r="V70" s="5">
        <f t="shared" si="50"/>
        <v>6.25E-2</v>
      </c>
    </row>
    <row r="71" spans="1:22" s="17" customFormat="1" x14ac:dyDescent="0.25">
      <c r="A71" s="530"/>
      <c r="B71" s="5" t="str">
        <f t="shared" si="46"/>
        <v>AG.MM-RW.RW</v>
      </c>
      <c r="C71" s="5" t="str">
        <f t="shared" si="1"/>
        <v>AG.MM-RW.RW-Manure export-Nmix</v>
      </c>
      <c r="D71" s="5" t="s">
        <v>86</v>
      </c>
      <c r="E71" s="5" t="s">
        <v>87</v>
      </c>
      <c r="F71" s="2" t="str">
        <f>VLOOKUP(E71,'5.a Definitions'!E:F,2,FALSE)</f>
        <v>Manure management, storage and animal husbandry</v>
      </c>
      <c r="G71" s="2" t="s">
        <v>81</v>
      </c>
      <c r="H71" s="2" t="s">
        <v>81</v>
      </c>
      <c r="I71" s="2" t="str">
        <f>VLOOKUP(H71,'5.a Definitions'!E:F,2,FALSE)</f>
        <v>Rest of the world</v>
      </c>
      <c r="J71" s="2" t="s">
        <v>128</v>
      </c>
      <c r="K71" s="2" t="s">
        <v>433</v>
      </c>
      <c r="L71" s="2" t="s">
        <v>64</v>
      </c>
      <c r="M71" s="2" t="s">
        <v>65</v>
      </c>
      <c r="N71" s="445">
        <v>1.25</v>
      </c>
      <c r="O71" s="446">
        <v>0.2</v>
      </c>
      <c r="P71" s="447">
        <v>2018</v>
      </c>
      <c r="Q71" s="448" t="s">
        <v>56</v>
      </c>
      <c r="R71" s="448" t="s">
        <v>56</v>
      </c>
      <c r="S71" s="448" t="s">
        <v>56</v>
      </c>
      <c r="T71" s="449" t="s">
        <v>66</v>
      </c>
      <c r="U71" s="5" t="s">
        <v>929</v>
      </c>
      <c r="V71" s="5">
        <f t="shared" si="47"/>
        <v>6.25E-2</v>
      </c>
    </row>
    <row r="72" spans="1:22" s="17" customFormat="1" x14ac:dyDescent="0.25">
      <c r="A72" s="530"/>
      <c r="B72" s="5" t="str">
        <f t="shared" si="46"/>
        <v>AG.BC-EF.IC</v>
      </c>
      <c r="C72" s="5" t="str">
        <f t="shared" si="1"/>
        <v>AG.BC-EF.IC-Biofuels-Nmix</v>
      </c>
      <c r="D72" s="5" t="s">
        <v>86</v>
      </c>
      <c r="E72" s="5" t="s">
        <v>89</v>
      </c>
      <c r="F72" s="2" t="str">
        <f>VLOOKUP(E72,'5.a Definitions'!E:F,2,FALSE)</f>
        <v>Biofuel production and composting</v>
      </c>
      <c r="G72" s="2" t="s">
        <v>60</v>
      </c>
      <c r="H72" s="2" t="s">
        <v>62</v>
      </c>
      <c r="I72" s="2" t="str">
        <f>VLOOKUP(H72,'5.a Definitions'!E:F,2,FALSE)</f>
        <v>Manufacturing industries and construction</v>
      </c>
      <c r="J72" s="2" t="s">
        <v>402</v>
      </c>
      <c r="K72" s="2" t="s">
        <v>555</v>
      </c>
      <c r="L72" s="2" t="s">
        <v>64</v>
      </c>
      <c r="M72" s="2" t="s">
        <v>65</v>
      </c>
      <c r="N72" s="445">
        <v>1.25</v>
      </c>
      <c r="O72" s="446">
        <v>0.2</v>
      </c>
      <c r="P72" s="447">
        <v>2018</v>
      </c>
      <c r="Q72" s="448" t="s">
        <v>56</v>
      </c>
      <c r="R72" s="448" t="s">
        <v>56</v>
      </c>
      <c r="S72" s="448" t="s">
        <v>56</v>
      </c>
      <c r="T72" s="449" t="s">
        <v>66</v>
      </c>
      <c r="U72" s="5" t="s">
        <v>67</v>
      </c>
      <c r="V72" s="5">
        <f t="shared" si="47"/>
        <v>6.25E-2</v>
      </c>
    </row>
    <row r="73" spans="1:22" s="17" customFormat="1" x14ac:dyDescent="0.25">
      <c r="A73" s="530"/>
      <c r="B73" s="5" t="str">
        <f t="shared" si="46"/>
        <v>AG.BC-EF.TR</v>
      </c>
      <c r="C73" s="5" t="str">
        <f t="shared" si="1"/>
        <v>AG.BC-EF.TR-Biofuels-Nmix</v>
      </c>
      <c r="D73" s="5" t="s">
        <v>86</v>
      </c>
      <c r="E73" s="5" t="s">
        <v>89</v>
      </c>
      <c r="F73" s="2" t="str">
        <f>VLOOKUP(E73,'5.a Definitions'!E:F,2,FALSE)</f>
        <v>Biofuel production and composting</v>
      </c>
      <c r="G73" s="2" t="s">
        <v>60</v>
      </c>
      <c r="H73" s="2" t="s">
        <v>68</v>
      </c>
      <c r="I73" s="2" t="str">
        <f>VLOOKUP(H73,'5.a Definitions'!E:F,2,FALSE)</f>
        <v>Transport</v>
      </c>
      <c r="J73" s="2" t="s">
        <v>402</v>
      </c>
      <c r="K73" s="2" t="s">
        <v>556</v>
      </c>
      <c r="L73" s="2" t="s">
        <v>64</v>
      </c>
      <c r="M73" s="2" t="s">
        <v>65</v>
      </c>
      <c r="N73" s="445">
        <v>1.25</v>
      </c>
      <c r="O73" s="446">
        <v>0.2</v>
      </c>
      <c r="P73" s="447">
        <v>2018</v>
      </c>
      <c r="Q73" s="448" t="s">
        <v>56</v>
      </c>
      <c r="R73" s="448" t="s">
        <v>56</v>
      </c>
      <c r="S73" s="448" t="s">
        <v>56</v>
      </c>
      <c r="T73" s="449" t="s">
        <v>66</v>
      </c>
      <c r="U73" s="5" t="s">
        <v>67</v>
      </c>
      <c r="V73" s="5">
        <f t="shared" si="47"/>
        <v>6.25E-2</v>
      </c>
    </row>
    <row r="74" spans="1:22" s="17" customFormat="1" x14ac:dyDescent="0.25">
      <c r="A74" s="530"/>
      <c r="B74" s="5" t="str">
        <f t="shared" si="46"/>
        <v>AG.BC-EF.OE</v>
      </c>
      <c r="C74" s="5" t="str">
        <f t="shared" si="1"/>
        <v>AG.BC-EF.OE-Biofuels-Nmix</v>
      </c>
      <c r="D74" s="5" t="s">
        <v>86</v>
      </c>
      <c r="E74" s="5" t="s">
        <v>89</v>
      </c>
      <c r="F74" s="2" t="str">
        <f>VLOOKUP(E74,'5.a Definitions'!E:F,2,FALSE)</f>
        <v>Biofuel production and composting</v>
      </c>
      <c r="G74" s="2" t="s">
        <v>60</v>
      </c>
      <c r="H74" s="2" t="s">
        <v>70</v>
      </c>
      <c r="I74" s="2" t="str">
        <f>VLOOKUP(H74,'5.a Definitions'!E:F,2,FALSE)</f>
        <v>Other energy and fuels</v>
      </c>
      <c r="J74" s="2" t="s">
        <v>402</v>
      </c>
      <c r="K74" s="2" t="s">
        <v>557</v>
      </c>
      <c r="L74" s="2" t="s">
        <v>64</v>
      </c>
      <c r="M74" s="2" t="s">
        <v>65</v>
      </c>
      <c r="N74" s="445">
        <v>1.25</v>
      </c>
      <c r="O74" s="446">
        <v>0.2</v>
      </c>
      <c r="P74" s="447">
        <v>2018</v>
      </c>
      <c r="Q74" s="448" t="s">
        <v>56</v>
      </c>
      <c r="R74" s="448" t="s">
        <v>56</v>
      </c>
      <c r="S74" s="448" t="s">
        <v>56</v>
      </c>
      <c r="T74" s="449" t="s">
        <v>66</v>
      </c>
      <c r="U74" s="5" t="s">
        <v>67</v>
      </c>
      <c r="V74" s="5">
        <f t="shared" si="47"/>
        <v>6.25E-2</v>
      </c>
    </row>
    <row r="75" spans="1:22" s="17" customFormat="1" x14ac:dyDescent="0.25">
      <c r="A75" s="530"/>
      <c r="B75" s="5" t="str">
        <f t="shared" si="46"/>
        <v>AG.BC-AG.SM</v>
      </c>
      <c r="C75" s="5" t="str">
        <f t="shared" si="1"/>
        <v>AG.BC-AG.SM-Digestate fertilizer-Nmix</v>
      </c>
      <c r="D75" s="5" t="s">
        <v>86</v>
      </c>
      <c r="E75" s="5" t="s">
        <v>89</v>
      </c>
      <c r="F75" s="2" t="str">
        <f>VLOOKUP(E75,'5.a Definitions'!E:F,2,FALSE)</f>
        <v>Biofuel production and composting</v>
      </c>
      <c r="G75" s="2" t="s">
        <v>86</v>
      </c>
      <c r="H75" s="2" t="s">
        <v>102</v>
      </c>
      <c r="I75" s="2" t="str">
        <f>VLOOKUP(H75,'5.a Definitions'!E:F,2,FALSE)</f>
        <v>Soil management</v>
      </c>
      <c r="J75" s="2" t="s">
        <v>131</v>
      </c>
      <c r="K75" s="2" t="s">
        <v>436</v>
      </c>
      <c r="L75" s="2" t="s">
        <v>64</v>
      </c>
      <c r="M75" s="2" t="s">
        <v>65</v>
      </c>
      <c r="N75" s="445">
        <v>1.25</v>
      </c>
      <c r="O75" s="446">
        <v>0.2</v>
      </c>
      <c r="P75" s="447">
        <v>2018</v>
      </c>
      <c r="Q75" s="448" t="s">
        <v>56</v>
      </c>
      <c r="R75" s="448" t="s">
        <v>56</v>
      </c>
      <c r="S75" s="448" t="s">
        <v>56</v>
      </c>
      <c r="T75" s="449" t="s">
        <v>66</v>
      </c>
      <c r="U75" s="5" t="s">
        <v>91</v>
      </c>
      <c r="V75" s="5">
        <f t="shared" ref="V75" si="51">(O75*N75)^2</f>
        <v>6.25E-2</v>
      </c>
    </row>
    <row r="76" spans="1:22" s="17" customFormat="1" x14ac:dyDescent="0.25">
      <c r="A76" s="530"/>
      <c r="B76" s="5" t="str">
        <f t="shared" si="46"/>
        <v>AG.BC-AG.SM</v>
      </c>
      <c r="C76" s="5" t="str">
        <f t="shared" si="1"/>
        <v>AG.BC-AG.SM-Compost for agriculture-Nmix</v>
      </c>
      <c r="D76" s="5" t="s">
        <v>86</v>
      </c>
      <c r="E76" s="5" t="s">
        <v>89</v>
      </c>
      <c r="F76" s="2" t="str">
        <f>VLOOKUP(E76,'5.a Definitions'!E:F,2,FALSE)</f>
        <v>Biofuel production and composting</v>
      </c>
      <c r="G76" s="2" t="s">
        <v>86</v>
      </c>
      <c r="H76" s="2" t="s">
        <v>102</v>
      </c>
      <c r="I76" s="2" t="str">
        <f>VLOOKUP(H76,'5.a Definitions'!E:F,2,FALSE)</f>
        <v>Soil management</v>
      </c>
      <c r="J76" s="2" t="s">
        <v>469</v>
      </c>
      <c r="K76" s="2" t="s">
        <v>558</v>
      </c>
      <c r="L76" s="2" t="s">
        <v>64</v>
      </c>
      <c r="M76" s="2" t="s">
        <v>65</v>
      </c>
      <c r="N76" s="445">
        <v>1.25</v>
      </c>
      <c r="O76" s="446">
        <v>0.2</v>
      </c>
      <c r="P76" s="447">
        <v>2018</v>
      </c>
      <c r="Q76" s="448" t="s">
        <v>56</v>
      </c>
      <c r="R76" s="448" t="s">
        <v>56</v>
      </c>
      <c r="S76" s="448" t="s">
        <v>56</v>
      </c>
      <c r="T76" s="449" t="s">
        <v>66</v>
      </c>
      <c r="U76" s="5" t="s">
        <v>91</v>
      </c>
      <c r="V76" s="5">
        <f t="shared" si="47"/>
        <v>6.25E-2</v>
      </c>
    </row>
    <row r="77" spans="1:22" s="17" customFormat="1" x14ac:dyDescent="0.25">
      <c r="A77" s="530"/>
      <c r="B77" s="5" t="str">
        <f t="shared" si="46"/>
        <v>AG.BC-AG.MM</v>
      </c>
      <c r="C77" s="5" t="str">
        <f t="shared" si="1"/>
        <v>AG.BC-AG.MM-Biofuels production residues-Nmix</v>
      </c>
      <c r="D77" s="5" t="s">
        <v>86</v>
      </c>
      <c r="E77" s="5" t="s">
        <v>89</v>
      </c>
      <c r="F77" s="2" t="str">
        <f>VLOOKUP(E77,'5.a Definitions'!E:F,2,FALSE)</f>
        <v>Biofuel production and composting</v>
      </c>
      <c r="G77" s="2" t="s">
        <v>86</v>
      </c>
      <c r="H77" s="2" t="s">
        <v>87</v>
      </c>
      <c r="I77" s="2" t="str">
        <f>VLOOKUP(H77,'5.a Definitions'!E:F,2,FALSE)</f>
        <v>Manure management, storage and animal husbandry</v>
      </c>
      <c r="J77" s="2" t="s">
        <v>130</v>
      </c>
      <c r="K77" s="2" t="s">
        <v>435</v>
      </c>
      <c r="L77" s="2" t="s">
        <v>64</v>
      </c>
      <c r="M77" s="2" t="s">
        <v>65</v>
      </c>
      <c r="N77" s="445">
        <v>1.25</v>
      </c>
      <c r="O77" s="446">
        <v>0.2</v>
      </c>
      <c r="P77" s="447">
        <v>2018</v>
      </c>
      <c r="Q77" s="448" t="s">
        <v>56</v>
      </c>
      <c r="R77" s="448" t="s">
        <v>56</v>
      </c>
      <c r="S77" s="448" t="s">
        <v>56</v>
      </c>
      <c r="T77" s="449" t="s">
        <v>66</v>
      </c>
      <c r="U77" s="5" t="s">
        <v>91</v>
      </c>
      <c r="V77" s="5">
        <f t="shared" si="47"/>
        <v>6.25E-2</v>
      </c>
    </row>
    <row r="78" spans="1:22" s="17" customFormat="1" x14ac:dyDescent="0.25">
      <c r="A78" s="530"/>
      <c r="B78" s="5" t="str">
        <f t="shared" ref="B78" si="52">D78&amp;"."&amp;E78&amp;"-"&amp;G78&amp;"."&amp;H78</f>
        <v>AG.BC-PR.WW</v>
      </c>
      <c r="C78" s="5" t="str">
        <f t="shared" si="1"/>
        <v>AG.BC-PR.WW-Wastewater-Nmix</v>
      </c>
      <c r="D78" s="5" t="s">
        <v>86</v>
      </c>
      <c r="E78" s="5" t="s">
        <v>89</v>
      </c>
      <c r="F78" s="2" t="str">
        <f>VLOOKUP(E78,'5.a Definitions'!E:F,2,FALSE)</f>
        <v>Biofuel production and composting</v>
      </c>
      <c r="G78" s="2" t="s">
        <v>892</v>
      </c>
      <c r="H78" s="2" t="s">
        <v>94</v>
      </c>
      <c r="I78" s="2" t="str">
        <f>VLOOKUP(H78,'5.a Definitions'!E:F,2,FALSE)</f>
        <v>Wastewater</v>
      </c>
      <c r="J78" s="2" t="s">
        <v>324</v>
      </c>
      <c r="K78" s="2" t="s">
        <v>702</v>
      </c>
      <c r="L78" s="2" t="s">
        <v>64</v>
      </c>
      <c r="M78" s="2" t="s">
        <v>65</v>
      </c>
      <c r="N78" s="445">
        <v>1.25</v>
      </c>
      <c r="O78" s="446">
        <v>0.2</v>
      </c>
      <c r="P78" s="447">
        <v>2018</v>
      </c>
      <c r="Q78" s="448" t="s">
        <v>56</v>
      </c>
      <c r="R78" s="448" t="s">
        <v>56</v>
      </c>
      <c r="S78" s="448" t="s">
        <v>56</v>
      </c>
      <c r="T78" s="449" t="s">
        <v>66</v>
      </c>
      <c r="U78" s="5" t="s">
        <v>929</v>
      </c>
      <c r="V78" s="5">
        <f t="shared" si="47"/>
        <v>6.25E-2</v>
      </c>
    </row>
    <row r="79" spans="1:22" s="17" customFormat="1" x14ac:dyDescent="0.25">
      <c r="A79" s="530"/>
      <c r="B79" s="5" t="str">
        <f t="shared" ref="B79" si="53">D79&amp;"."&amp;E79&amp;"-"&amp;G79&amp;"."&amp;H79</f>
        <v>AG.BC-HS.HS</v>
      </c>
      <c r="C79" s="5" t="str">
        <f t="shared" ref="C79" si="54">B79&amp;"-"&amp;J79&amp;"-"&amp;M79</f>
        <v>AG.BC-HS.HS-Compost for private gardens-Nmix</v>
      </c>
      <c r="D79" s="5" t="s">
        <v>86</v>
      </c>
      <c r="E79" s="5" t="s">
        <v>89</v>
      </c>
      <c r="F79" s="2" t="str">
        <f>VLOOKUP(E79,'5.a Definitions'!E:F,2,FALSE)</f>
        <v>Biofuel production and composting</v>
      </c>
      <c r="G79" s="2" t="s">
        <v>95</v>
      </c>
      <c r="H79" s="2" t="s">
        <v>95</v>
      </c>
      <c r="I79" s="2" t="str">
        <f>VLOOKUP(H79,'5.a Definitions'!E:F,2,FALSE)</f>
        <v>Humans and settlements</v>
      </c>
      <c r="J79" s="2" t="s">
        <v>129</v>
      </c>
      <c r="K79" s="2" t="s">
        <v>559</v>
      </c>
      <c r="L79" s="2" t="s">
        <v>64</v>
      </c>
      <c r="M79" s="2" t="s">
        <v>65</v>
      </c>
      <c r="N79" s="445">
        <v>1.25</v>
      </c>
      <c r="O79" s="446">
        <v>0.2</v>
      </c>
      <c r="P79" s="447">
        <v>2018</v>
      </c>
      <c r="Q79" s="448" t="s">
        <v>56</v>
      </c>
      <c r="R79" s="448" t="s">
        <v>56</v>
      </c>
      <c r="S79" s="448" t="s">
        <v>56</v>
      </c>
      <c r="T79" s="449" t="s">
        <v>66</v>
      </c>
      <c r="U79" s="5" t="s">
        <v>91</v>
      </c>
      <c r="V79" s="5">
        <f t="shared" ref="V79" si="55">(O79*N79)^2</f>
        <v>6.25E-2</v>
      </c>
    </row>
    <row r="80" spans="1:22" s="17" customFormat="1" x14ac:dyDescent="0.25">
      <c r="A80" s="530"/>
      <c r="B80" s="5" t="str">
        <f t="shared" ref="B80:B119" si="56">D80&amp;"."&amp;E80&amp;"-"&amp;G80&amp;"."&amp;H80</f>
        <v>AG.BC-AT.AT</v>
      </c>
      <c r="C80" s="5" t="str">
        <f t="shared" si="1"/>
        <v>AG.BC-AT.AT-Emissions-NOx</v>
      </c>
      <c r="D80" s="5" t="s">
        <v>86</v>
      </c>
      <c r="E80" s="5" t="s">
        <v>89</v>
      </c>
      <c r="F80" s="2" t="str">
        <f>VLOOKUP(E80,'5.a Definitions'!E:F,2,FALSE)</f>
        <v>Biofuel production and composting</v>
      </c>
      <c r="G80" s="2" t="s">
        <v>75</v>
      </c>
      <c r="H80" s="2" t="s">
        <v>75</v>
      </c>
      <c r="I80" s="2" t="str">
        <f>VLOOKUP(H80,'5.a Definitions'!E:F,2,FALSE)</f>
        <v>Atmosphere</v>
      </c>
      <c r="J80" s="2" t="s">
        <v>76</v>
      </c>
      <c r="K80" s="2" t="s">
        <v>560</v>
      </c>
      <c r="L80" s="2" t="s">
        <v>64</v>
      </c>
      <c r="M80" s="2" t="s">
        <v>79</v>
      </c>
      <c r="N80" s="445">
        <v>1.25</v>
      </c>
      <c r="O80" s="446">
        <v>0.2</v>
      </c>
      <c r="P80" s="447">
        <v>2018</v>
      </c>
      <c r="Q80" s="448" t="s">
        <v>56</v>
      </c>
      <c r="R80" s="448" t="s">
        <v>56</v>
      </c>
      <c r="S80" s="448" t="s">
        <v>56</v>
      </c>
      <c r="T80" s="449" t="s">
        <v>66</v>
      </c>
      <c r="U80" s="5" t="s">
        <v>929</v>
      </c>
      <c r="V80" s="5">
        <f t="shared" si="47"/>
        <v>6.25E-2</v>
      </c>
    </row>
    <row r="81" spans="1:23" s="17" customFormat="1" x14ac:dyDescent="0.25">
      <c r="A81" s="530"/>
      <c r="B81" s="5" t="str">
        <f t="shared" si="56"/>
        <v>AG.BC-AT.AT</v>
      </c>
      <c r="C81" s="5" t="str">
        <f t="shared" ref="C81:C152" si="57">B81&amp;"-"&amp;J81&amp;"-"&amp;M81</f>
        <v>AG.BC-AT.AT-Emissions-N2O</v>
      </c>
      <c r="D81" s="5" t="s">
        <v>86</v>
      </c>
      <c r="E81" s="5" t="s">
        <v>89</v>
      </c>
      <c r="F81" s="2" t="str">
        <f>VLOOKUP(E81,'5.a Definitions'!E:F,2,FALSE)</f>
        <v>Biofuel production and composting</v>
      </c>
      <c r="G81" s="2" t="s">
        <v>75</v>
      </c>
      <c r="H81" s="2" t="s">
        <v>75</v>
      </c>
      <c r="I81" s="2" t="str">
        <f>VLOOKUP(H81,'5.a Definitions'!E:F,2,FALSE)</f>
        <v>Atmosphere</v>
      </c>
      <c r="J81" s="2" t="s">
        <v>76</v>
      </c>
      <c r="K81" s="2" t="s">
        <v>560</v>
      </c>
      <c r="L81" s="2" t="s">
        <v>64</v>
      </c>
      <c r="M81" s="2" t="s">
        <v>80</v>
      </c>
      <c r="N81" s="445">
        <v>1.25</v>
      </c>
      <c r="O81" s="446">
        <v>0.2</v>
      </c>
      <c r="P81" s="447">
        <v>2018</v>
      </c>
      <c r="Q81" s="448" t="s">
        <v>56</v>
      </c>
      <c r="R81" s="448" t="s">
        <v>56</v>
      </c>
      <c r="S81" s="448" t="s">
        <v>56</v>
      </c>
      <c r="T81" s="449" t="s">
        <v>66</v>
      </c>
      <c r="U81" s="5" t="s">
        <v>929</v>
      </c>
      <c r="V81" s="5">
        <f t="shared" si="47"/>
        <v>6.25E-2</v>
      </c>
    </row>
    <row r="82" spans="1:23" s="17" customFormat="1" ht="15.75" thickBot="1" x14ac:dyDescent="0.3">
      <c r="A82" s="530"/>
      <c r="B82" s="18" t="str">
        <f t="shared" si="56"/>
        <v>AG.BC-AT.AT</v>
      </c>
      <c r="C82" s="18" t="str">
        <f t="shared" si="57"/>
        <v>AG.BC-AT.AT-Emissions-NH3</v>
      </c>
      <c r="D82" s="18" t="s">
        <v>86</v>
      </c>
      <c r="E82" s="18" t="s">
        <v>89</v>
      </c>
      <c r="F82" s="18" t="str">
        <f>VLOOKUP(E82,'5.a Definitions'!E:F,2,FALSE)</f>
        <v>Biofuel production and composting</v>
      </c>
      <c r="G82" s="18" t="s">
        <v>75</v>
      </c>
      <c r="H82" s="18" t="s">
        <v>75</v>
      </c>
      <c r="I82" s="18" t="str">
        <f>VLOOKUP(H82,'5.a Definitions'!E:F,2,FALSE)</f>
        <v>Atmosphere</v>
      </c>
      <c r="J82" s="18" t="s">
        <v>76</v>
      </c>
      <c r="K82" s="18" t="s">
        <v>560</v>
      </c>
      <c r="L82" s="18" t="s">
        <v>64</v>
      </c>
      <c r="M82" s="18" t="s">
        <v>77</v>
      </c>
      <c r="N82" s="450">
        <v>1.25</v>
      </c>
      <c r="O82" s="451">
        <v>0.2</v>
      </c>
      <c r="P82" s="452">
        <v>2018</v>
      </c>
      <c r="Q82" s="453" t="s">
        <v>56</v>
      </c>
      <c r="R82" s="453" t="s">
        <v>56</v>
      </c>
      <c r="S82" s="453" t="s">
        <v>56</v>
      </c>
      <c r="T82" s="454" t="s">
        <v>66</v>
      </c>
      <c r="U82" s="18" t="s">
        <v>929</v>
      </c>
      <c r="V82" s="18">
        <f t="shared" si="47"/>
        <v>6.25E-2</v>
      </c>
    </row>
    <row r="83" spans="1:23" s="17" customFormat="1" x14ac:dyDescent="0.25">
      <c r="A83" s="532" t="s">
        <v>890</v>
      </c>
      <c r="B83" s="2" t="str">
        <f t="shared" si="56"/>
        <v>FS.FO-AT.AT</v>
      </c>
      <c r="C83" s="2" t="str">
        <f t="shared" si="57"/>
        <v>FS.FO-AT.AT-Emissions-N2</v>
      </c>
      <c r="D83" s="2" t="s">
        <v>115</v>
      </c>
      <c r="E83" s="2" t="s">
        <v>116</v>
      </c>
      <c r="F83" s="2" t="str">
        <f>VLOOKUP(E83,'5.a Definitions'!E:F,2,FALSE)</f>
        <v>Forests</v>
      </c>
      <c r="G83" s="2" t="s">
        <v>75</v>
      </c>
      <c r="H83" s="2" t="s">
        <v>75</v>
      </c>
      <c r="I83" s="2" t="str">
        <f>VLOOKUP(H83,'5.a Definitions'!E:F,2,FALSE)</f>
        <v>Atmosphere</v>
      </c>
      <c r="J83" s="2" t="s">
        <v>76</v>
      </c>
      <c r="K83" s="2" t="s">
        <v>562</v>
      </c>
      <c r="L83" s="2" t="s">
        <v>119</v>
      </c>
      <c r="M83" s="2" t="s">
        <v>120</v>
      </c>
      <c r="N83" s="445">
        <v>1.25</v>
      </c>
      <c r="O83" s="446">
        <v>0.2</v>
      </c>
      <c r="P83" s="447">
        <v>2018</v>
      </c>
      <c r="Q83" s="448" t="s">
        <v>56</v>
      </c>
      <c r="R83" s="448" t="s">
        <v>56</v>
      </c>
      <c r="S83" s="448" t="s">
        <v>56</v>
      </c>
      <c r="T83" s="449" t="s">
        <v>66</v>
      </c>
      <c r="U83" s="5" t="s">
        <v>929</v>
      </c>
      <c r="V83" s="2">
        <f t="shared" si="47"/>
        <v>6.25E-2</v>
      </c>
    </row>
    <row r="84" spans="1:23" s="17" customFormat="1" x14ac:dyDescent="0.25">
      <c r="A84" s="532"/>
      <c r="B84" s="2" t="str">
        <f t="shared" ref="B84:B85" si="58">D84&amp;"."&amp;E84&amp;"-"&amp;G84&amp;"."&amp;H84</f>
        <v>FS.FO-AT.AT</v>
      </c>
      <c r="C84" s="2" t="str">
        <f t="shared" si="57"/>
        <v>FS.FO-AT.AT-Emissions-N2O</v>
      </c>
      <c r="D84" s="2" t="s">
        <v>115</v>
      </c>
      <c r="E84" s="2" t="s">
        <v>116</v>
      </c>
      <c r="F84" s="2" t="str">
        <f>VLOOKUP(E84,'5.a Definitions'!E:F,2,FALSE)</f>
        <v>Forests</v>
      </c>
      <c r="G84" s="2" t="s">
        <v>75</v>
      </c>
      <c r="H84" s="2" t="s">
        <v>75</v>
      </c>
      <c r="I84" s="2" t="str">
        <f>VLOOKUP(H84,'5.a Definitions'!E:F,2,FALSE)</f>
        <v>Atmosphere</v>
      </c>
      <c r="J84" s="2" t="s">
        <v>76</v>
      </c>
      <c r="K84" s="2" t="s">
        <v>562</v>
      </c>
      <c r="L84" s="2" t="s">
        <v>64</v>
      </c>
      <c r="M84" s="2" t="s">
        <v>80</v>
      </c>
      <c r="N84" s="445">
        <v>1.25</v>
      </c>
      <c r="O84" s="446">
        <v>0.2</v>
      </c>
      <c r="P84" s="447">
        <v>2018</v>
      </c>
      <c r="Q84" s="448" t="s">
        <v>56</v>
      </c>
      <c r="R84" s="448" t="s">
        <v>56</v>
      </c>
      <c r="S84" s="448" t="s">
        <v>56</v>
      </c>
      <c r="T84" s="449" t="s">
        <v>66</v>
      </c>
      <c r="U84" s="5" t="s">
        <v>929</v>
      </c>
      <c r="V84" s="2">
        <f t="shared" ref="V84:V85" si="59">(O84*N84)^2</f>
        <v>6.25E-2</v>
      </c>
    </row>
    <row r="85" spans="1:23" s="17" customFormat="1" x14ac:dyDescent="0.25">
      <c r="A85" s="532"/>
      <c r="B85" s="2" t="str">
        <f t="shared" si="58"/>
        <v>FS.FO-AT.AT</v>
      </c>
      <c r="C85" s="2" t="str">
        <f t="shared" si="57"/>
        <v>FS.FO-AT.AT-Emissions-NOx</v>
      </c>
      <c r="D85" s="2" t="s">
        <v>115</v>
      </c>
      <c r="E85" s="2" t="s">
        <v>116</v>
      </c>
      <c r="F85" s="2" t="str">
        <f>VLOOKUP(E85,'5.a Definitions'!E:F,2,FALSE)</f>
        <v>Forests</v>
      </c>
      <c r="G85" s="2" t="s">
        <v>75</v>
      </c>
      <c r="H85" s="2" t="s">
        <v>75</v>
      </c>
      <c r="I85" s="2" t="str">
        <f>VLOOKUP(H85,'5.a Definitions'!E:F,2,FALSE)</f>
        <v>Atmosphere</v>
      </c>
      <c r="J85" s="2" t="s">
        <v>76</v>
      </c>
      <c r="K85" s="2" t="s">
        <v>562</v>
      </c>
      <c r="L85" s="2" t="s">
        <v>64</v>
      </c>
      <c r="M85" s="2" t="s">
        <v>79</v>
      </c>
      <c r="N85" s="445">
        <v>1.25</v>
      </c>
      <c r="O85" s="446">
        <v>0.2</v>
      </c>
      <c r="P85" s="447">
        <v>2018</v>
      </c>
      <c r="Q85" s="448" t="s">
        <v>56</v>
      </c>
      <c r="R85" s="448" t="s">
        <v>56</v>
      </c>
      <c r="S85" s="448" t="s">
        <v>56</v>
      </c>
      <c r="T85" s="449" t="s">
        <v>66</v>
      </c>
      <c r="U85" s="5" t="s">
        <v>929</v>
      </c>
      <c r="V85" s="2">
        <f t="shared" si="59"/>
        <v>6.25E-2</v>
      </c>
    </row>
    <row r="86" spans="1:23" s="17" customFormat="1" x14ac:dyDescent="0.25">
      <c r="A86" s="532"/>
      <c r="B86" s="2" t="str">
        <f t="shared" si="56"/>
        <v>FS.FO-HY.GW</v>
      </c>
      <c r="C86" s="2" t="str">
        <f t="shared" si="57"/>
        <v>FS.FO-HY.GW-Leaching-Nmix</v>
      </c>
      <c r="D86" s="2" t="s">
        <v>115</v>
      </c>
      <c r="E86" s="2" t="s">
        <v>116</v>
      </c>
      <c r="F86" s="2" t="str">
        <f>VLOOKUP(E86,'5.a Definitions'!E:F,2,FALSE)</f>
        <v>Forests</v>
      </c>
      <c r="G86" s="2" t="s">
        <v>97</v>
      </c>
      <c r="H86" s="2" t="s">
        <v>121</v>
      </c>
      <c r="I86" s="2" t="str">
        <f>VLOOKUP(H86,'5.a Definitions'!E:F,2,FALSE)</f>
        <v>Groundwater</v>
      </c>
      <c r="J86" s="2" t="s">
        <v>122</v>
      </c>
      <c r="K86" s="2" t="s">
        <v>561</v>
      </c>
      <c r="L86" s="2" t="s">
        <v>64</v>
      </c>
      <c r="M86" s="2" t="s">
        <v>65</v>
      </c>
      <c r="N86" s="445">
        <v>1.25</v>
      </c>
      <c r="O86" s="446">
        <v>0.2</v>
      </c>
      <c r="P86" s="447">
        <v>2018</v>
      </c>
      <c r="Q86" s="448" t="s">
        <v>56</v>
      </c>
      <c r="R86" s="448" t="s">
        <v>56</v>
      </c>
      <c r="S86" s="448" t="s">
        <v>56</v>
      </c>
      <c r="T86" s="449" t="s">
        <v>66</v>
      </c>
      <c r="U86" s="5" t="s">
        <v>929</v>
      </c>
      <c r="V86" s="2">
        <f t="shared" si="47"/>
        <v>6.25E-2</v>
      </c>
    </row>
    <row r="87" spans="1:23" s="17" customFormat="1" x14ac:dyDescent="0.25">
      <c r="A87" s="532"/>
      <c r="B87" s="2" t="str">
        <f t="shared" si="56"/>
        <v>FS.FO-MP.OP</v>
      </c>
      <c r="C87" s="2" t="str">
        <f t="shared" si="57"/>
        <v>FS.FO-MP.OP-Industrial round wood-Nmix</v>
      </c>
      <c r="D87" s="2" t="s">
        <v>115</v>
      </c>
      <c r="E87" s="2" t="s">
        <v>116</v>
      </c>
      <c r="F87" s="2" t="str">
        <f>VLOOKUP(E87,'5.a Definitions'!E:F,2,FALSE)</f>
        <v>Forests</v>
      </c>
      <c r="G87" s="2" t="s">
        <v>72</v>
      </c>
      <c r="H87" s="2" t="s">
        <v>73</v>
      </c>
      <c r="I87" s="2" t="str">
        <f>VLOOKUP(H87,'5.a Definitions'!E:F,2,FALSE)</f>
        <v>Other producing industry</v>
      </c>
      <c r="J87" s="2" t="s">
        <v>133</v>
      </c>
      <c r="K87" s="2" t="s">
        <v>437</v>
      </c>
      <c r="L87" s="2" t="s">
        <v>64</v>
      </c>
      <c r="M87" s="2" t="s">
        <v>65</v>
      </c>
      <c r="N87" s="445">
        <v>1.25</v>
      </c>
      <c r="O87" s="446">
        <v>0.2</v>
      </c>
      <c r="P87" s="447">
        <v>2018</v>
      </c>
      <c r="Q87" s="448" t="s">
        <v>56</v>
      </c>
      <c r="R87" s="448" t="s">
        <v>56</v>
      </c>
      <c r="S87" s="448" t="s">
        <v>56</v>
      </c>
      <c r="T87" s="449" t="s">
        <v>66</v>
      </c>
      <c r="U87" s="2" t="s">
        <v>67</v>
      </c>
      <c r="V87" s="2">
        <f t="shared" si="47"/>
        <v>6.25E-2</v>
      </c>
    </row>
    <row r="88" spans="1:23" s="17" customFormat="1" x14ac:dyDescent="0.25">
      <c r="A88" s="532"/>
      <c r="B88" s="2" t="str">
        <f t="shared" si="56"/>
        <v>FS.FO-EF.OE</v>
      </c>
      <c r="C88" s="2" t="str">
        <f t="shared" si="57"/>
        <v>FS.FO-EF.OE-Fuel wood for households-Nmix</v>
      </c>
      <c r="D88" s="2" t="s">
        <v>115</v>
      </c>
      <c r="E88" s="2" t="s">
        <v>116</v>
      </c>
      <c r="F88" s="2" t="str">
        <f>VLOOKUP(E88,'5.a Definitions'!E:F,2,FALSE)</f>
        <v>Forests</v>
      </c>
      <c r="G88" s="2" t="s">
        <v>60</v>
      </c>
      <c r="H88" s="2" t="s">
        <v>70</v>
      </c>
      <c r="I88" s="2" t="str">
        <f>VLOOKUP(H88,'5.a Definitions'!E:F,2,FALSE)</f>
        <v>Other energy and fuels</v>
      </c>
      <c r="J88" s="2" t="s">
        <v>134</v>
      </c>
      <c r="K88" s="2" t="s">
        <v>438</v>
      </c>
      <c r="L88" s="2" t="s">
        <v>64</v>
      </c>
      <c r="M88" s="2" t="s">
        <v>65</v>
      </c>
      <c r="N88" s="445">
        <v>1.25</v>
      </c>
      <c r="O88" s="446">
        <v>0.2</v>
      </c>
      <c r="P88" s="447">
        <v>2018</v>
      </c>
      <c r="Q88" s="448" t="s">
        <v>56</v>
      </c>
      <c r="R88" s="448" t="s">
        <v>56</v>
      </c>
      <c r="S88" s="448" t="s">
        <v>56</v>
      </c>
      <c r="T88" s="449" t="s">
        <v>66</v>
      </c>
      <c r="U88" s="2" t="s">
        <v>67</v>
      </c>
      <c r="V88" s="2">
        <f t="shared" si="47"/>
        <v>6.25E-2</v>
      </c>
    </row>
    <row r="89" spans="1:23" s="17" customFormat="1" x14ac:dyDescent="0.25">
      <c r="A89" s="532"/>
      <c r="B89" s="2" t="str">
        <f t="shared" si="56"/>
        <v>FS.FO-EF.IC</v>
      </c>
      <c r="C89" s="2" t="str">
        <f t="shared" si="57"/>
        <v>FS.FO-EF.IC-Fuel wood for industry-Nmix</v>
      </c>
      <c r="D89" s="2" t="s">
        <v>115</v>
      </c>
      <c r="E89" s="2" t="s">
        <v>116</v>
      </c>
      <c r="F89" s="2" t="str">
        <f>VLOOKUP(E89,'5.a Definitions'!E:F,2,FALSE)</f>
        <v>Forests</v>
      </c>
      <c r="G89" s="2" t="s">
        <v>60</v>
      </c>
      <c r="H89" s="2" t="s">
        <v>62</v>
      </c>
      <c r="I89" s="2" t="str">
        <f>VLOOKUP(H89,'5.a Definitions'!E:F,2,FALSE)</f>
        <v>Manufacturing industries and construction</v>
      </c>
      <c r="J89" s="2" t="s">
        <v>135</v>
      </c>
      <c r="K89" s="2" t="s">
        <v>439</v>
      </c>
      <c r="L89" s="2" t="s">
        <v>64</v>
      </c>
      <c r="M89" s="2" t="s">
        <v>65</v>
      </c>
      <c r="N89" s="445">
        <v>1.25</v>
      </c>
      <c r="O89" s="446">
        <v>0.2</v>
      </c>
      <c r="P89" s="447">
        <v>2018</v>
      </c>
      <c r="Q89" s="448" t="s">
        <v>56</v>
      </c>
      <c r="R89" s="448" t="s">
        <v>56</v>
      </c>
      <c r="S89" s="448" t="s">
        <v>56</v>
      </c>
      <c r="T89" s="449" t="s">
        <v>66</v>
      </c>
      <c r="U89" s="2" t="s">
        <v>67</v>
      </c>
      <c r="V89" s="2">
        <f t="shared" si="47"/>
        <v>6.25E-2</v>
      </c>
    </row>
    <row r="90" spans="1:23" s="17" customFormat="1" x14ac:dyDescent="0.25">
      <c r="A90" s="532"/>
      <c r="B90" s="2" t="str">
        <f t="shared" si="56"/>
        <v>FS.FO-EF.EC</v>
      </c>
      <c r="C90" s="2" t="str">
        <f t="shared" si="57"/>
        <v>FS.FO-EF.EC-Fuel wood for co-fired power plants-Nmix</v>
      </c>
      <c r="D90" s="2" t="s">
        <v>115</v>
      </c>
      <c r="E90" s="2" t="s">
        <v>116</v>
      </c>
      <c r="F90" s="2" t="str">
        <f>VLOOKUP(E90,'5.a Definitions'!E:F,2,FALSE)</f>
        <v>Forests</v>
      </c>
      <c r="G90" s="2" t="s">
        <v>60</v>
      </c>
      <c r="H90" s="2" t="s">
        <v>61</v>
      </c>
      <c r="I90" s="2" t="str">
        <f>VLOOKUP(H90,'5.a Definitions'!E:F,2,FALSE)</f>
        <v>Energy conversion</v>
      </c>
      <c r="J90" s="427" t="s">
        <v>701</v>
      </c>
      <c r="K90" s="427" t="s">
        <v>670</v>
      </c>
      <c r="L90" s="2" t="s">
        <v>64</v>
      </c>
      <c r="M90" s="2" t="s">
        <v>65</v>
      </c>
      <c r="N90" s="445">
        <v>1.25</v>
      </c>
      <c r="O90" s="446">
        <v>0.2</v>
      </c>
      <c r="P90" s="447">
        <v>2018</v>
      </c>
      <c r="Q90" s="448" t="s">
        <v>56</v>
      </c>
      <c r="R90" s="448" t="s">
        <v>56</v>
      </c>
      <c r="S90" s="448" t="s">
        <v>56</v>
      </c>
      <c r="T90" s="449" t="s">
        <v>66</v>
      </c>
      <c r="U90" s="2" t="s">
        <v>67</v>
      </c>
      <c r="V90" s="2">
        <f t="shared" si="47"/>
        <v>6.25E-2</v>
      </c>
    </row>
    <row r="91" spans="1:23" s="17" customFormat="1" x14ac:dyDescent="0.25">
      <c r="A91" s="532"/>
      <c r="B91" s="2" t="str">
        <f t="shared" si="56"/>
        <v>FS.OL-AT.AT</v>
      </c>
      <c r="C91" s="2" t="str">
        <f t="shared" si="57"/>
        <v>FS.OL-AT.AT-Emissions-N2</v>
      </c>
      <c r="D91" s="2" t="s">
        <v>115</v>
      </c>
      <c r="E91" s="2" t="s">
        <v>118</v>
      </c>
      <c r="F91" s="2" t="str">
        <f>VLOOKUP(E91,'5.a Definitions'!E:F,2,FALSE)</f>
        <v>Other land</v>
      </c>
      <c r="G91" s="2" t="s">
        <v>75</v>
      </c>
      <c r="H91" s="2" t="s">
        <v>75</v>
      </c>
      <c r="I91" s="2" t="str">
        <f>VLOOKUP(H91,'5.a Definitions'!E:F,2,FALSE)</f>
        <v>Atmosphere</v>
      </c>
      <c r="J91" s="2" t="s">
        <v>76</v>
      </c>
      <c r="K91" s="2" t="s">
        <v>563</v>
      </c>
      <c r="L91" s="2" t="s">
        <v>119</v>
      </c>
      <c r="M91" s="2" t="s">
        <v>120</v>
      </c>
      <c r="N91" s="445">
        <v>1.25</v>
      </c>
      <c r="O91" s="446">
        <v>0.2</v>
      </c>
      <c r="P91" s="447">
        <v>2018</v>
      </c>
      <c r="Q91" s="448" t="s">
        <v>56</v>
      </c>
      <c r="R91" s="448" t="s">
        <v>56</v>
      </c>
      <c r="S91" s="448" t="s">
        <v>56</v>
      </c>
      <c r="T91" s="449" t="s">
        <v>66</v>
      </c>
      <c r="U91" s="5" t="s">
        <v>929</v>
      </c>
      <c r="V91" s="2">
        <f t="shared" si="47"/>
        <v>6.25E-2</v>
      </c>
    </row>
    <row r="92" spans="1:23" s="17" customFormat="1" x14ac:dyDescent="0.25">
      <c r="A92" s="532"/>
      <c r="B92" s="2" t="str">
        <f t="shared" si="56"/>
        <v>FS.OL-AT.AT</v>
      </c>
      <c r="C92" s="2" t="str">
        <f t="shared" si="57"/>
        <v>FS.OL-AT.AT-Emissions-N2O</v>
      </c>
      <c r="D92" s="2" t="s">
        <v>115</v>
      </c>
      <c r="E92" s="2" t="s">
        <v>118</v>
      </c>
      <c r="F92" s="2" t="str">
        <f>VLOOKUP(E92,'5.a Definitions'!E:F,2,FALSE)</f>
        <v>Other land</v>
      </c>
      <c r="G92" s="2" t="s">
        <v>75</v>
      </c>
      <c r="H92" s="2" t="s">
        <v>75</v>
      </c>
      <c r="I92" s="2" t="str">
        <f>VLOOKUP(H92,'5.a Definitions'!E:F,2,FALSE)</f>
        <v>Atmosphere</v>
      </c>
      <c r="J92" s="2" t="s">
        <v>76</v>
      </c>
      <c r="K92" s="2" t="s">
        <v>563</v>
      </c>
      <c r="L92" s="2" t="s">
        <v>64</v>
      </c>
      <c r="M92" s="2" t="s">
        <v>80</v>
      </c>
      <c r="N92" s="445">
        <v>1.25</v>
      </c>
      <c r="O92" s="446">
        <v>0.2</v>
      </c>
      <c r="P92" s="447">
        <v>2018</v>
      </c>
      <c r="Q92" s="448" t="s">
        <v>56</v>
      </c>
      <c r="R92" s="448" t="s">
        <v>56</v>
      </c>
      <c r="S92" s="448" t="s">
        <v>56</v>
      </c>
      <c r="T92" s="449" t="s">
        <v>66</v>
      </c>
      <c r="U92" s="5" t="s">
        <v>929</v>
      </c>
      <c r="V92" s="2">
        <f t="shared" si="47"/>
        <v>6.25E-2</v>
      </c>
    </row>
    <row r="93" spans="1:23" s="17" customFormat="1" x14ac:dyDescent="0.25">
      <c r="A93" s="532"/>
      <c r="B93" s="2" t="str">
        <f t="shared" si="56"/>
        <v>FS.OL-AT.AT</v>
      </c>
      <c r="C93" s="2" t="str">
        <f t="shared" si="57"/>
        <v>FS.OL-AT.AT-Emissions-NOx</v>
      </c>
      <c r="D93" s="2" t="s">
        <v>115</v>
      </c>
      <c r="E93" s="2" t="s">
        <v>118</v>
      </c>
      <c r="F93" s="2" t="str">
        <f>VLOOKUP(E93,'5.a Definitions'!E:F,2,FALSE)</f>
        <v>Other land</v>
      </c>
      <c r="G93" s="2" t="s">
        <v>75</v>
      </c>
      <c r="H93" s="2" t="s">
        <v>75</v>
      </c>
      <c r="I93" s="2" t="str">
        <f>VLOOKUP(H93,'5.a Definitions'!E:F,2,FALSE)</f>
        <v>Atmosphere</v>
      </c>
      <c r="J93" s="2" t="s">
        <v>76</v>
      </c>
      <c r="K93" s="2" t="s">
        <v>563</v>
      </c>
      <c r="L93" s="2" t="s">
        <v>64</v>
      </c>
      <c r="M93" s="2" t="s">
        <v>79</v>
      </c>
      <c r="N93" s="445">
        <v>1.25</v>
      </c>
      <c r="O93" s="446">
        <v>0.2</v>
      </c>
      <c r="P93" s="447">
        <v>2018</v>
      </c>
      <c r="Q93" s="448" t="s">
        <v>56</v>
      </c>
      <c r="R93" s="448" t="s">
        <v>56</v>
      </c>
      <c r="S93" s="448" t="s">
        <v>56</v>
      </c>
      <c r="T93" s="449" t="s">
        <v>66</v>
      </c>
      <c r="U93" s="5" t="s">
        <v>929</v>
      </c>
      <c r="V93" s="2">
        <f t="shared" si="47"/>
        <v>6.25E-2</v>
      </c>
    </row>
    <row r="94" spans="1:23" s="17" customFormat="1" x14ac:dyDescent="0.25">
      <c r="A94" s="532"/>
      <c r="B94" s="2" t="str">
        <f t="shared" ref="B94" si="60">D94&amp;"."&amp;E94&amp;"-"&amp;G94&amp;"."&amp;H94</f>
        <v>FS.OL-HY.GW</v>
      </c>
      <c r="C94" s="2" t="str">
        <f t="shared" ref="C94" si="61">B94&amp;"-"&amp;J94&amp;"-"&amp;M94</f>
        <v>FS.OL-HY.GW-Leaching-Nmix</v>
      </c>
      <c r="D94" s="2" t="s">
        <v>115</v>
      </c>
      <c r="E94" s="2" t="s">
        <v>118</v>
      </c>
      <c r="F94" s="2" t="str">
        <f>VLOOKUP(E94,'5.a Definitions'!E:F,2,FALSE)</f>
        <v>Other land</v>
      </c>
      <c r="G94" s="2" t="s">
        <v>97</v>
      </c>
      <c r="H94" s="2" t="s">
        <v>121</v>
      </c>
      <c r="I94" s="2" t="str">
        <f>VLOOKUP(H94,'5.a Definitions'!E:F,2,FALSE)</f>
        <v>Groundwater</v>
      </c>
      <c r="J94" s="2" t="s">
        <v>122</v>
      </c>
      <c r="K94" s="2" t="s">
        <v>566</v>
      </c>
      <c r="L94" s="2" t="s">
        <v>64</v>
      </c>
      <c r="M94" s="2" t="s">
        <v>65</v>
      </c>
      <c r="N94" s="445">
        <v>1.25</v>
      </c>
      <c r="O94" s="446">
        <v>0.2</v>
      </c>
      <c r="P94" s="447">
        <v>2018</v>
      </c>
      <c r="Q94" s="448" t="s">
        <v>56</v>
      </c>
      <c r="R94" s="448" t="s">
        <v>56</v>
      </c>
      <c r="S94" s="448" t="s">
        <v>56</v>
      </c>
      <c r="T94" s="449" t="s">
        <v>66</v>
      </c>
      <c r="U94" s="5" t="s">
        <v>929</v>
      </c>
      <c r="V94" s="2">
        <f t="shared" ref="V94" si="62">(O94*N94)^2</f>
        <v>6.25E-2</v>
      </c>
    </row>
    <row r="95" spans="1:23" s="17" customFormat="1" x14ac:dyDescent="0.25">
      <c r="A95" s="532"/>
      <c r="B95" s="2" t="str">
        <f t="shared" si="56"/>
        <v>FS.WL-AT.AT</v>
      </c>
      <c r="C95" s="2" t="str">
        <f t="shared" si="57"/>
        <v>FS.WL-AT.AT-Emissions-N2</v>
      </c>
      <c r="D95" s="2" t="s">
        <v>115</v>
      </c>
      <c r="E95" s="2" t="s">
        <v>117</v>
      </c>
      <c r="F95" s="2" t="str">
        <f>VLOOKUP(E95,'5.a Definitions'!E:F,2,FALSE)</f>
        <v>Wetland</v>
      </c>
      <c r="G95" s="2" t="s">
        <v>75</v>
      </c>
      <c r="H95" s="2" t="s">
        <v>75</v>
      </c>
      <c r="I95" s="2" t="str">
        <f>VLOOKUP(H95,'5.a Definitions'!E:F,2,FALSE)</f>
        <v>Atmosphere</v>
      </c>
      <c r="J95" s="2" t="s">
        <v>76</v>
      </c>
      <c r="K95" s="2" t="s">
        <v>564</v>
      </c>
      <c r="L95" s="2" t="s">
        <v>119</v>
      </c>
      <c r="M95" s="2" t="s">
        <v>120</v>
      </c>
      <c r="N95" s="445">
        <v>1.25</v>
      </c>
      <c r="O95" s="446">
        <v>0.2</v>
      </c>
      <c r="P95" s="447">
        <v>2018</v>
      </c>
      <c r="Q95" s="448" t="s">
        <v>56</v>
      </c>
      <c r="R95" s="448" t="s">
        <v>56</v>
      </c>
      <c r="S95" s="448" t="s">
        <v>56</v>
      </c>
      <c r="T95" s="449" t="s">
        <v>66</v>
      </c>
      <c r="U95" s="5" t="s">
        <v>929</v>
      </c>
      <c r="V95" s="2">
        <f t="shared" si="47"/>
        <v>6.25E-2</v>
      </c>
    </row>
    <row r="96" spans="1:23" s="21" customFormat="1" x14ac:dyDescent="0.25">
      <c r="A96" s="532"/>
      <c r="B96" s="2" t="str">
        <f t="shared" si="56"/>
        <v>FS.WL-AT.AT</v>
      </c>
      <c r="C96" s="2" t="str">
        <f t="shared" si="57"/>
        <v>FS.WL-AT.AT-Emissions-N2O</v>
      </c>
      <c r="D96" s="2" t="s">
        <v>115</v>
      </c>
      <c r="E96" s="2" t="s">
        <v>117</v>
      </c>
      <c r="F96" s="2" t="str">
        <f>VLOOKUP(E96,'5.a Definitions'!E:F,2,FALSE)</f>
        <v>Wetland</v>
      </c>
      <c r="G96" s="2" t="s">
        <v>75</v>
      </c>
      <c r="H96" s="2" t="s">
        <v>75</v>
      </c>
      <c r="I96" s="2" t="str">
        <f>VLOOKUP(H96,'5.a Definitions'!E:F,2,FALSE)</f>
        <v>Atmosphere</v>
      </c>
      <c r="J96" s="2" t="s">
        <v>76</v>
      </c>
      <c r="K96" s="2" t="s">
        <v>564</v>
      </c>
      <c r="L96" s="2" t="s">
        <v>64</v>
      </c>
      <c r="M96" s="2" t="s">
        <v>80</v>
      </c>
      <c r="N96" s="445">
        <v>1.25</v>
      </c>
      <c r="O96" s="446">
        <v>0.2</v>
      </c>
      <c r="P96" s="447">
        <v>2018</v>
      </c>
      <c r="Q96" s="448" t="s">
        <v>56</v>
      </c>
      <c r="R96" s="448" t="s">
        <v>56</v>
      </c>
      <c r="S96" s="448" t="s">
        <v>56</v>
      </c>
      <c r="T96" s="449" t="s">
        <v>66</v>
      </c>
      <c r="U96" s="5" t="s">
        <v>929</v>
      </c>
      <c r="V96" s="2">
        <f t="shared" si="47"/>
        <v>6.25E-2</v>
      </c>
      <c r="W96" s="17"/>
    </row>
    <row r="97" spans="1:23" s="21" customFormat="1" x14ac:dyDescent="0.25">
      <c r="A97" s="532"/>
      <c r="B97" s="2" t="str">
        <f t="shared" si="56"/>
        <v>FS.WL-AT.AT</v>
      </c>
      <c r="C97" s="2" t="str">
        <f t="shared" si="57"/>
        <v>FS.WL-AT.AT-Emissions-NOx</v>
      </c>
      <c r="D97" s="2" t="s">
        <v>115</v>
      </c>
      <c r="E97" s="2" t="s">
        <v>117</v>
      </c>
      <c r="F97" s="2" t="str">
        <f>VLOOKUP(E97,'5.a Definitions'!E:F,2,FALSE)</f>
        <v>Wetland</v>
      </c>
      <c r="G97" s="2" t="s">
        <v>75</v>
      </c>
      <c r="H97" s="2" t="s">
        <v>75</v>
      </c>
      <c r="I97" s="2" t="str">
        <f>VLOOKUP(H97,'5.a Definitions'!E:F,2,FALSE)</f>
        <v>Atmosphere</v>
      </c>
      <c r="J97" s="2" t="s">
        <v>76</v>
      </c>
      <c r="K97" s="2" t="s">
        <v>564</v>
      </c>
      <c r="L97" s="2" t="s">
        <v>64</v>
      </c>
      <c r="M97" s="2" t="s">
        <v>79</v>
      </c>
      <c r="N97" s="445">
        <v>1.25</v>
      </c>
      <c r="O97" s="446">
        <v>0.2</v>
      </c>
      <c r="P97" s="447">
        <v>2018</v>
      </c>
      <c r="Q97" s="448" t="s">
        <v>56</v>
      </c>
      <c r="R97" s="448" t="s">
        <v>56</v>
      </c>
      <c r="S97" s="448" t="s">
        <v>56</v>
      </c>
      <c r="T97" s="449" t="s">
        <v>66</v>
      </c>
      <c r="U97" s="5" t="s">
        <v>929</v>
      </c>
      <c r="V97" s="2">
        <f t="shared" si="47"/>
        <v>6.25E-2</v>
      </c>
      <c r="W97" s="17"/>
    </row>
    <row r="98" spans="1:23" s="21" customFormat="1" ht="15.75" thickBot="1" x14ac:dyDescent="0.3">
      <c r="A98" s="532"/>
      <c r="B98" s="4" t="str">
        <f t="shared" si="56"/>
        <v>FS.WL-HY.GW</v>
      </c>
      <c r="C98" s="4" t="str">
        <f t="shared" si="57"/>
        <v>FS.WL-HY.GW-Leaching -Nmix</v>
      </c>
      <c r="D98" s="4" t="s">
        <v>115</v>
      </c>
      <c r="E98" s="4" t="s">
        <v>117</v>
      </c>
      <c r="F98" s="18" t="str">
        <f>VLOOKUP(E98,'5.a Definitions'!E:F,2,FALSE)</f>
        <v>Wetland</v>
      </c>
      <c r="G98" s="18" t="s">
        <v>97</v>
      </c>
      <c r="H98" s="18" t="s">
        <v>121</v>
      </c>
      <c r="I98" s="18" t="str">
        <f>VLOOKUP(H98,'5.a Definitions'!E:F,2,FALSE)</f>
        <v>Groundwater</v>
      </c>
      <c r="J98" s="18" t="s">
        <v>136</v>
      </c>
      <c r="K98" s="18" t="s">
        <v>565</v>
      </c>
      <c r="L98" s="18" t="s">
        <v>64</v>
      </c>
      <c r="M98" s="18" t="s">
        <v>65</v>
      </c>
      <c r="N98" s="450">
        <v>1.25</v>
      </c>
      <c r="O98" s="451">
        <v>0.2</v>
      </c>
      <c r="P98" s="452">
        <v>2018</v>
      </c>
      <c r="Q98" s="453" t="s">
        <v>56</v>
      </c>
      <c r="R98" s="453" t="s">
        <v>56</v>
      </c>
      <c r="S98" s="453" t="s">
        <v>56</v>
      </c>
      <c r="T98" s="454" t="s">
        <v>66</v>
      </c>
      <c r="U98" s="4" t="s">
        <v>929</v>
      </c>
      <c r="V98" s="4">
        <f t="shared" si="47"/>
        <v>6.25E-2</v>
      </c>
      <c r="W98" s="17"/>
    </row>
    <row r="99" spans="1:23" s="21" customFormat="1" x14ac:dyDescent="0.25">
      <c r="A99" s="525" t="s">
        <v>891</v>
      </c>
      <c r="B99" s="241" t="str">
        <f t="shared" ref="B99" si="63">D99&amp;"."&amp;E99&amp;"-"&amp;G99&amp;"."&amp;H99</f>
        <v>PR.SO-EF.IC</v>
      </c>
      <c r="C99" s="241" t="str">
        <f t="shared" ref="C99" si="64">B99&amp;"-"&amp;J99&amp;"-"&amp;M99</f>
        <v>PR.SO-EF.IC-Biofuels-Nmix</v>
      </c>
      <c r="D99" s="241" t="s">
        <v>892</v>
      </c>
      <c r="E99" s="241" t="s">
        <v>93</v>
      </c>
      <c r="F99" s="241" t="str">
        <f>VLOOKUP(E99,'5.a Definitions'!E:F,2,FALSE)</f>
        <v>Solid waste</v>
      </c>
      <c r="G99" s="241" t="s">
        <v>60</v>
      </c>
      <c r="H99" s="241" t="s">
        <v>62</v>
      </c>
      <c r="I99" s="241" t="str">
        <f>VLOOKUP(H99,'5.a Definitions'!E:F,2,FALSE)</f>
        <v>Manufacturing industries and construction</v>
      </c>
      <c r="J99" s="241" t="s">
        <v>402</v>
      </c>
      <c r="K99" s="241" t="s">
        <v>643</v>
      </c>
      <c r="L99" s="241" t="s">
        <v>64</v>
      </c>
      <c r="M99" s="241" t="s">
        <v>65</v>
      </c>
      <c r="N99" s="455">
        <v>1.25</v>
      </c>
      <c r="O99" s="456">
        <v>0.2</v>
      </c>
      <c r="P99" s="457">
        <v>2018</v>
      </c>
      <c r="Q99" s="458" t="s">
        <v>56</v>
      </c>
      <c r="R99" s="458" t="s">
        <v>56</v>
      </c>
      <c r="S99" s="458" t="s">
        <v>56</v>
      </c>
      <c r="T99" s="459" t="s">
        <v>66</v>
      </c>
      <c r="U99" s="2" t="s">
        <v>91</v>
      </c>
      <c r="V99" s="241">
        <f t="shared" ref="V99" si="65">(O99*N99)^2</f>
        <v>6.25E-2</v>
      </c>
      <c r="W99" s="17"/>
    </row>
    <row r="100" spans="1:23" s="21" customFormat="1" x14ac:dyDescent="0.25">
      <c r="A100" s="525"/>
      <c r="B100" s="3" t="str">
        <f t="shared" ref="B100" si="66">D100&amp;"."&amp;E100&amp;"-"&amp;G100&amp;"."&amp;H100</f>
        <v>PR.SO-EF.TR</v>
      </c>
      <c r="C100" s="3" t="str">
        <f t="shared" ref="C100" si="67">B100&amp;"-"&amp;J100&amp;"-"&amp;M100</f>
        <v>PR.SO-EF.TR-Biofuels-Nmix</v>
      </c>
      <c r="D100" s="2" t="s">
        <v>892</v>
      </c>
      <c r="E100" s="3" t="s">
        <v>93</v>
      </c>
      <c r="F100" s="3" t="str">
        <f>VLOOKUP(E100,'5.a Definitions'!E:F,2,FALSE)</f>
        <v>Solid waste</v>
      </c>
      <c r="G100" s="3" t="s">
        <v>60</v>
      </c>
      <c r="H100" s="3" t="s">
        <v>68</v>
      </c>
      <c r="I100" s="3" t="str">
        <f>VLOOKUP(H100,'5.a Definitions'!E:F,2,FALSE)</f>
        <v>Transport</v>
      </c>
      <c r="J100" s="3" t="s">
        <v>402</v>
      </c>
      <c r="K100" s="3" t="s">
        <v>644</v>
      </c>
      <c r="L100" s="3" t="s">
        <v>64</v>
      </c>
      <c r="M100" s="3" t="s">
        <v>65</v>
      </c>
      <c r="N100" s="460">
        <v>1.25</v>
      </c>
      <c r="O100" s="461">
        <v>0.2</v>
      </c>
      <c r="P100" s="462">
        <v>2018</v>
      </c>
      <c r="Q100" s="463" t="s">
        <v>56</v>
      </c>
      <c r="R100" s="463" t="s">
        <v>56</v>
      </c>
      <c r="S100" s="463" t="s">
        <v>56</v>
      </c>
      <c r="T100" s="464" t="s">
        <v>66</v>
      </c>
      <c r="U100" s="2" t="s">
        <v>91</v>
      </c>
      <c r="V100" s="3">
        <f t="shared" ref="V100" si="68">(O100*N100)^2</f>
        <v>6.25E-2</v>
      </c>
      <c r="W100" s="17"/>
    </row>
    <row r="101" spans="1:23" s="21" customFormat="1" x14ac:dyDescent="0.25">
      <c r="A101" s="525"/>
      <c r="B101" s="3" t="str">
        <f t="shared" ref="B101:B104" si="69">D101&amp;"."&amp;E101&amp;"-"&amp;G101&amp;"."&amp;H101</f>
        <v>PR.SO-EF.OE</v>
      </c>
      <c r="C101" s="3" t="str">
        <f t="shared" ref="C101:C104" si="70">B101&amp;"-"&amp;J101&amp;"-"&amp;M101</f>
        <v>PR.SO-EF.OE-Biofuels-Nmix</v>
      </c>
      <c r="D101" s="2" t="s">
        <v>892</v>
      </c>
      <c r="E101" s="3" t="s">
        <v>93</v>
      </c>
      <c r="F101" s="3" t="str">
        <f>VLOOKUP(E101,'5.a Definitions'!E:F,2,FALSE)</f>
        <v>Solid waste</v>
      </c>
      <c r="G101" s="3" t="s">
        <v>60</v>
      </c>
      <c r="H101" s="3" t="s">
        <v>70</v>
      </c>
      <c r="I101" s="3" t="str">
        <f>VLOOKUP(H101,'5.a Definitions'!E:F,2,FALSE)</f>
        <v>Other energy and fuels</v>
      </c>
      <c r="J101" s="3" t="s">
        <v>402</v>
      </c>
      <c r="K101" s="3" t="s">
        <v>645</v>
      </c>
      <c r="L101" s="3" t="s">
        <v>64</v>
      </c>
      <c r="M101" s="3" t="s">
        <v>65</v>
      </c>
      <c r="N101" s="460">
        <v>1.25</v>
      </c>
      <c r="O101" s="461">
        <v>0.2</v>
      </c>
      <c r="P101" s="462">
        <v>2018</v>
      </c>
      <c r="Q101" s="463" t="s">
        <v>56</v>
      </c>
      <c r="R101" s="463" t="s">
        <v>56</v>
      </c>
      <c r="S101" s="463" t="s">
        <v>56</v>
      </c>
      <c r="T101" s="464" t="s">
        <v>66</v>
      </c>
      <c r="U101" s="2" t="s">
        <v>91</v>
      </c>
      <c r="V101" s="3">
        <f t="shared" ref="V101:V104" si="71">(O101*N101)^2</f>
        <v>6.25E-2</v>
      </c>
      <c r="W101" s="17"/>
    </row>
    <row r="102" spans="1:23" s="21" customFormat="1" x14ac:dyDescent="0.25">
      <c r="A102" s="525"/>
      <c r="B102" s="3" t="str">
        <f t="shared" si="69"/>
        <v>PR.SO-AG.SM</v>
      </c>
      <c r="C102" s="3" t="str">
        <f t="shared" si="70"/>
        <v>PR.SO-AG.SM-Compost for agriculture-Nmix</v>
      </c>
      <c r="D102" s="2" t="s">
        <v>892</v>
      </c>
      <c r="E102" s="3" t="s">
        <v>93</v>
      </c>
      <c r="F102" s="3" t="str">
        <f>VLOOKUP(E102,'5.a Definitions'!E:F,2,FALSE)</f>
        <v>Solid waste</v>
      </c>
      <c r="G102" s="3" t="s">
        <v>86</v>
      </c>
      <c r="H102" s="3" t="s">
        <v>102</v>
      </c>
      <c r="I102" s="3" t="str">
        <f>VLOOKUP(H102,'5.a Definitions'!E:F,2,FALSE)</f>
        <v>Soil management</v>
      </c>
      <c r="J102" s="3" t="s">
        <v>469</v>
      </c>
      <c r="K102" s="3" t="s">
        <v>646</v>
      </c>
      <c r="L102" s="3" t="s">
        <v>64</v>
      </c>
      <c r="M102" s="3" t="s">
        <v>65</v>
      </c>
      <c r="N102" s="460">
        <v>1.25</v>
      </c>
      <c r="O102" s="461">
        <v>0.2</v>
      </c>
      <c r="P102" s="462">
        <v>2018</v>
      </c>
      <c r="Q102" s="463" t="s">
        <v>56</v>
      </c>
      <c r="R102" s="463" t="s">
        <v>56</v>
      </c>
      <c r="S102" s="463" t="s">
        <v>56</v>
      </c>
      <c r="T102" s="464" t="s">
        <v>66</v>
      </c>
      <c r="U102" s="2" t="s">
        <v>91</v>
      </c>
      <c r="V102" s="3">
        <f t="shared" si="71"/>
        <v>6.25E-2</v>
      </c>
      <c r="W102" s="17"/>
    </row>
    <row r="103" spans="1:23" s="21" customFormat="1" x14ac:dyDescent="0.25">
      <c r="A103" s="525"/>
      <c r="B103" s="2" t="str">
        <f t="shared" si="69"/>
        <v>PR.SO-PR.WW</v>
      </c>
      <c r="C103" s="2" t="str">
        <f t="shared" si="70"/>
        <v>PR.SO-PR.WW-Wastewater from landfills-Nmix</v>
      </c>
      <c r="D103" s="2" t="s">
        <v>892</v>
      </c>
      <c r="E103" s="2" t="s">
        <v>93</v>
      </c>
      <c r="F103" s="2" t="str">
        <f>VLOOKUP(E103,'5.a Definitions'!E:F,2,FALSE)</f>
        <v>Solid waste</v>
      </c>
      <c r="G103" s="2" t="s">
        <v>892</v>
      </c>
      <c r="H103" s="2" t="s">
        <v>94</v>
      </c>
      <c r="I103" s="2" t="str">
        <f>VLOOKUP(H103,'5.a Definitions'!E:F,2,FALSE)</f>
        <v>Wastewater</v>
      </c>
      <c r="J103" s="2" t="s">
        <v>138</v>
      </c>
      <c r="K103" s="2" t="s">
        <v>441</v>
      </c>
      <c r="L103" s="2" t="s">
        <v>64</v>
      </c>
      <c r="M103" s="2" t="s">
        <v>65</v>
      </c>
      <c r="N103" s="445">
        <v>1.25</v>
      </c>
      <c r="O103" s="446">
        <v>0.2</v>
      </c>
      <c r="P103" s="447">
        <v>2018</v>
      </c>
      <c r="Q103" s="448" t="s">
        <v>56</v>
      </c>
      <c r="R103" s="448" t="s">
        <v>56</v>
      </c>
      <c r="S103" s="448" t="s">
        <v>56</v>
      </c>
      <c r="T103" s="449" t="s">
        <v>66</v>
      </c>
      <c r="U103" s="2" t="s">
        <v>929</v>
      </c>
      <c r="V103" s="2">
        <f t="shared" si="71"/>
        <v>6.25E-2</v>
      </c>
      <c r="W103" s="17"/>
    </row>
    <row r="104" spans="1:23" s="21" customFormat="1" x14ac:dyDescent="0.25">
      <c r="A104" s="525"/>
      <c r="B104" s="2" t="str">
        <f t="shared" si="69"/>
        <v>PR.SO-PR.WW</v>
      </c>
      <c r="C104" s="2" t="str">
        <f t="shared" si="70"/>
        <v>PR.SO-PR.WW-Biofuels production wastewater-Nmix</v>
      </c>
      <c r="D104" s="2" t="s">
        <v>892</v>
      </c>
      <c r="E104" s="2" t="s">
        <v>93</v>
      </c>
      <c r="F104" s="2" t="str">
        <f>VLOOKUP(E104,'5.a Definitions'!E:F,2,FALSE)</f>
        <v>Solid waste</v>
      </c>
      <c r="G104" s="2" t="s">
        <v>892</v>
      </c>
      <c r="H104" s="2" t="s">
        <v>94</v>
      </c>
      <c r="I104" s="2" t="str">
        <f>VLOOKUP(H104,'5.a Definitions'!E:F,2,FALSE)</f>
        <v>Wastewater</v>
      </c>
      <c r="J104" s="2" t="s">
        <v>404</v>
      </c>
      <c r="K104" s="2" t="s">
        <v>434</v>
      </c>
      <c r="L104" s="2" t="s">
        <v>64</v>
      </c>
      <c r="M104" s="2" t="s">
        <v>65</v>
      </c>
      <c r="N104" s="445">
        <v>1.25</v>
      </c>
      <c r="O104" s="446">
        <v>0.2</v>
      </c>
      <c r="P104" s="447">
        <v>2018</v>
      </c>
      <c r="Q104" s="448" t="s">
        <v>56</v>
      </c>
      <c r="R104" s="448" t="s">
        <v>56</v>
      </c>
      <c r="S104" s="448" t="s">
        <v>56</v>
      </c>
      <c r="T104" s="449" t="s">
        <v>66</v>
      </c>
      <c r="U104" s="2" t="s">
        <v>929</v>
      </c>
      <c r="V104" s="2">
        <f t="shared" si="71"/>
        <v>6.25E-2</v>
      </c>
      <c r="W104" s="17"/>
    </row>
    <row r="105" spans="1:23" s="21" customFormat="1" x14ac:dyDescent="0.25">
      <c r="A105" s="525"/>
      <c r="B105" s="3" t="str">
        <f t="shared" ref="B105" si="72">D105&amp;"."&amp;E105&amp;"-"&amp;G105&amp;"."&amp;H105</f>
        <v>PR.SO-HS.HS</v>
      </c>
      <c r="C105" s="3" t="str">
        <f t="shared" ref="C105" si="73">B105&amp;"-"&amp;J105&amp;"-"&amp;M105</f>
        <v>PR.SO-HS.HS-Compost for private gardens-Nmix</v>
      </c>
      <c r="D105" s="2" t="s">
        <v>892</v>
      </c>
      <c r="E105" s="3" t="s">
        <v>93</v>
      </c>
      <c r="F105" s="3" t="str">
        <f>VLOOKUP(E105,'5.a Definitions'!E:F,2,FALSE)</f>
        <v>Solid waste</v>
      </c>
      <c r="G105" s="3" t="s">
        <v>95</v>
      </c>
      <c r="H105" s="3" t="s">
        <v>95</v>
      </c>
      <c r="I105" s="3" t="str">
        <f>VLOOKUP(H105,'5.a Definitions'!E:F,2,FALSE)</f>
        <v>Humans and settlements</v>
      </c>
      <c r="J105" s="3" t="s">
        <v>129</v>
      </c>
      <c r="K105" s="3" t="s">
        <v>647</v>
      </c>
      <c r="L105" s="3" t="s">
        <v>64</v>
      </c>
      <c r="M105" s="3" t="s">
        <v>65</v>
      </c>
      <c r="N105" s="460">
        <v>1.25</v>
      </c>
      <c r="O105" s="461">
        <v>0.2</v>
      </c>
      <c r="P105" s="462">
        <v>2018</v>
      </c>
      <c r="Q105" s="463" t="s">
        <v>56</v>
      </c>
      <c r="R105" s="463" t="s">
        <v>56</v>
      </c>
      <c r="S105" s="463" t="s">
        <v>56</v>
      </c>
      <c r="T105" s="464" t="s">
        <v>66</v>
      </c>
      <c r="U105" s="2" t="s">
        <v>91</v>
      </c>
      <c r="V105" s="3">
        <f t="shared" ref="V105" si="74">(O105*N105)^2</f>
        <v>6.25E-2</v>
      </c>
      <c r="W105" s="17"/>
    </row>
    <row r="106" spans="1:23" s="21" customFormat="1" x14ac:dyDescent="0.25">
      <c r="A106" s="525"/>
      <c r="B106" s="2" t="str">
        <f t="shared" si="56"/>
        <v>PR.SO-AT.AT</v>
      </c>
      <c r="C106" s="2" t="str">
        <f t="shared" si="57"/>
        <v>PR.SO-AT.AT-Emissions-NH3</v>
      </c>
      <c r="D106" s="2" t="s">
        <v>892</v>
      </c>
      <c r="E106" s="2" t="s">
        <v>93</v>
      </c>
      <c r="F106" s="2" t="str">
        <f>VLOOKUP(E106,'5.a Definitions'!E:F,2,FALSE)</f>
        <v>Solid waste</v>
      </c>
      <c r="G106" s="2" t="s">
        <v>75</v>
      </c>
      <c r="H106" s="2" t="s">
        <v>75</v>
      </c>
      <c r="I106" s="2" t="str">
        <f>VLOOKUP(H106,'5.a Definitions'!E:F,2,FALSE)</f>
        <v>Atmosphere</v>
      </c>
      <c r="J106" s="2" t="s">
        <v>76</v>
      </c>
      <c r="K106" s="2" t="s">
        <v>649</v>
      </c>
      <c r="L106" s="2" t="s">
        <v>64</v>
      </c>
      <c r="M106" s="2" t="s">
        <v>77</v>
      </c>
      <c r="N106" s="445">
        <v>1.25</v>
      </c>
      <c r="O106" s="446">
        <v>0.2</v>
      </c>
      <c r="P106" s="447">
        <v>2018</v>
      </c>
      <c r="Q106" s="448" t="s">
        <v>56</v>
      </c>
      <c r="R106" s="448" t="s">
        <v>56</v>
      </c>
      <c r="S106" s="448" t="s">
        <v>56</v>
      </c>
      <c r="T106" s="449" t="s">
        <v>66</v>
      </c>
      <c r="U106" s="2" t="s">
        <v>929</v>
      </c>
      <c r="V106" s="2">
        <f t="shared" si="47"/>
        <v>6.25E-2</v>
      </c>
      <c r="W106" s="17"/>
    </row>
    <row r="107" spans="1:23" s="21" customFormat="1" x14ac:dyDescent="0.25">
      <c r="A107" s="525"/>
      <c r="B107" s="2" t="str">
        <f t="shared" si="56"/>
        <v>PR.SO-AT.AT</v>
      </c>
      <c r="C107" s="2" t="str">
        <f t="shared" si="57"/>
        <v>PR.SO-AT.AT-Emissions-NOx</v>
      </c>
      <c r="D107" s="2" t="s">
        <v>892</v>
      </c>
      <c r="E107" s="2" t="s">
        <v>93</v>
      </c>
      <c r="F107" s="2" t="str">
        <f>VLOOKUP(E107,'5.a Definitions'!E:F,2,FALSE)</f>
        <v>Solid waste</v>
      </c>
      <c r="G107" s="2" t="s">
        <v>75</v>
      </c>
      <c r="H107" s="2" t="s">
        <v>75</v>
      </c>
      <c r="I107" s="2" t="str">
        <f>VLOOKUP(H107,'5.a Definitions'!E:F,2,FALSE)</f>
        <v>Atmosphere</v>
      </c>
      <c r="J107" s="2" t="s">
        <v>76</v>
      </c>
      <c r="K107" s="2" t="s">
        <v>649</v>
      </c>
      <c r="L107" s="2" t="s">
        <v>64</v>
      </c>
      <c r="M107" s="2" t="s">
        <v>79</v>
      </c>
      <c r="N107" s="445">
        <v>1.25</v>
      </c>
      <c r="O107" s="446">
        <v>0.2</v>
      </c>
      <c r="P107" s="447">
        <v>2018</v>
      </c>
      <c r="Q107" s="448" t="s">
        <v>56</v>
      </c>
      <c r="R107" s="448" t="s">
        <v>56</v>
      </c>
      <c r="S107" s="448" t="s">
        <v>56</v>
      </c>
      <c r="T107" s="449" t="s">
        <v>66</v>
      </c>
      <c r="U107" s="2" t="s">
        <v>929</v>
      </c>
      <c r="V107" s="2">
        <f t="shared" si="47"/>
        <v>6.25E-2</v>
      </c>
      <c r="W107" s="17"/>
    </row>
    <row r="108" spans="1:23" s="21" customFormat="1" x14ac:dyDescent="0.25">
      <c r="A108" s="525"/>
      <c r="B108" s="2" t="str">
        <f t="shared" si="56"/>
        <v>PR.SO-AT.AT</v>
      </c>
      <c r="C108" s="2" t="str">
        <f t="shared" si="57"/>
        <v>PR.SO-AT.AT-Emissions-N2O</v>
      </c>
      <c r="D108" s="2" t="s">
        <v>892</v>
      </c>
      <c r="E108" s="2" t="s">
        <v>93</v>
      </c>
      <c r="F108" s="2" t="str">
        <f>VLOOKUP(E108,'5.a Definitions'!E:F,2,FALSE)</f>
        <v>Solid waste</v>
      </c>
      <c r="G108" s="2" t="s">
        <v>75</v>
      </c>
      <c r="H108" s="2" t="s">
        <v>75</v>
      </c>
      <c r="I108" s="2" t="str">
        <f>VLOOKUP(H108,'5.a Definitions'!E:F,2,FALSE)</f>
        <v>Atmosphere</v>
      </c>
      <c r="J108" s="2" t="s">
        <v>76</v>
      </c>
      <c r="K108" s="2" t="s">
        <v>649</v>
      </c>
      <c r="L108" s="2" t="s">
        <v>64</v>
      </c>
      <c r="M108" s="2" t="s">
        <v>80</v>
      </c>
      <c r="N108" s="445">
        <v>1.25</v>
      </c>
      <c r="O108" s="446">
        <v>0.2</v>
      </c>
      <c r="P108" s="447">
        <v>2018</v>
      </c>
      <c r="Q108" s="448" t="s">
        <v>56</v>
      </c>
      <c r="R108" s="448" t="s">
        <v>56</v>
      </c>
      <c r="S108" s="448" t="s">
        <v>56</v>
      </c>
      <c r="T108" s="449" t="s">
        <v>66</v>
      </c>
      <c r="U108" s="2" t="s">
        <v>929</v>
      </c>
      <c r="V108" s="2">
        <f t="shared" si="47"/>
        <v>6.25E-2</v>
      </c>
      <c r="W108" s="17"/>
    </row>
    <row r="109" spans="1:23" s="21" customFormat="1" x14ac:dyDescent="0.25">
      <c r="A109" s="525"/>
      <c r="B109" s="3" t="str">
        <f t="shared" ref="B109" si="75">D109&amp;"."&amp;E109&amp;"-"&amp;G109&amp;"."&amp;H109</f>
        <v>PR.SO-HY.GW</v>
      </c>
      <c r="C109" s="3" t="str">
        <f t="shared" ref="C109" si="76">B109&amp;"-"&amp;J109&amp;"-"&amp;M109</f>
        <v>PR.SO-HY.GW-Leaching-Nmix</v>
      </c>
      <c r="D109" s="2" t="s">
        <v>892</v>
      </c>
      <c r="E109" s="3" t="s">
        <v>93</v>
      </c>
      <c r="F109" s="3" t="str">
        <f>VLOOKUP(E109,'5.a Definitions'!E:F,2,FALSE)</f>
        <v>Solid waste</v>
      </c>
      <c r="G109" s="3" t="s">
        <v>97</v>
      </c>
      <c r="H109" s="3" t="s">
        <v>121</v>
      </c>
      <c r="I109" s="3" t="str">
        <f>VLOOKUP(H109,'5.a Definitions'!E:F,2,FALSE)</f>
        <v>Groundwater</v>
      </c>
      <c r="J109" s="3" t="s">
        <v>122</v>
      </c>
      <c r="K109" s="3" t="s">
        <v>648</v>
      </c>
      <c r="L109" s="3" t="s">
        <v>64</v>
      </c>
      <c r="M109" s="3" t="s">
        <v>65</v>
      </c>
      <c r="N109" s="460">
        <v>1.25</v>
      </c>
      <c r="O109" s="461">
        <v>0.2</v>
      </c>
      <c r="P109" s="462">
        <v>2018</v>
      </c>
      <c r="Q109" s="463" t="s">
        <v>56</v>
      </c>
      <c r="R109" s="463" t="s">
        <v>56</v>
      </c>
      <c r="S109" s="463" t="s">
        <v>56</v>
      </c>
      <c r="T109" s="464" t="s">
        <v>66</v>
      </c>
      <c r="U109" s="3" t="s">
        <v>929</v>
      </c>
      <c r="V109" s="3">
        <f t="shared" ref="V109" si="77">(O109*N109)^2</f>
        <v>6.25E-2</v>
      </c>
      <c r="W109" s="17"/>
    </row>
    <row r="110" spans="1:23" s="21" customFormat="1" x14ac:dyDescent="0.25">
      <c r="A110" s="525"/>
      <c r="B110" s="2" t="str">
        <f t="shared" si="56"/>
        <v>PR.SO-RW.RW</v>
      </c>
      <c r="C110" s="2" t="str">
        <f t="shared" si="57"/>
        <v>PR.SO-RW.RW-Solid waste export-Nmix</v>
      </c>
      <c r="D110" s="2" t="s">
        <v>892</v>
      </c>
      <c r="E110" s="2" t="s">
        <v>93</v>
      </c>
      <c r="F110" s="2" t="str">
        <f>VLOOKUP(E110,'5.a Definitions'!E:F,2,FALSE)</f>
        <v>Solid waste</v>
      </c>
      <c r="G110" s="2" t="s">
        <v>81</v>
      </c>
      <c r="H110" s="2" t="s">
        <v>81</v>
      </c>
      <c r="I110" s="2" t="str">
        <f>VLOOKUP(H110,'5.a Definitions'!E:F,2,FALSE)</f>
        <v>Rest of the world</v>
      </c>
      <c r="J110" s="2" t="s">
        <v>137</v>
      </c>
      <c r="K110" s="2" t="s">
        <v>440</v>
      </c>
      <c r="L110" s="2" t="s">
        <v>64</v>
      </c>
      <c r="M110" s="2" t="s">
        <v>65</v>
      </c>
      <c r="N110" s="445">
        <v>1.25</v>
      </c>
      <c r="O110" s="446">
        <v>0.2</v>
      </c>
      <c r="P110" s="447">
        <v>2018</v>
      </c>
      <c r="Q110" s="448" t="s">
        <v>56</v>
      </c>
      <c r="R110" s="448" t="s">
        <v>56</v>
      </c>
      <c r="S110" s="448" t="s">
        <v>56</v>
      </c>
      <c r="T110" s="449" t="s">
        <v>66</v>
      </c>
      <c r="U110" s="2" t="s">
        <v>929</v>
      </c>
      <c r="V110" s="2">
        <f t="shared" si="47"/>
        <v>6.25E-2</v>
      </c>
      <c r="W110" s="17"/>
    </row>
    <row r="111" spans="1:23" s="21" customFormat="1" x14ac:dyDescent="0.25">
      <c r="A111" s="525"/>
      <c r="B111" s="2" t="str">
        <f t="shared" ref="B111" si="78">D111&amp;"."&amp;E111&amp;"-"&amp;G111&amp;"."&amp;H111</f>
        <v>PR.WW-AG.SM</v>
      </c>
      <c r="C111" s="2" t="str">
        <f t="shared" ref="C111" si="79">B111&amp;"-"&amp;J111&amp;"-"&amp;M111</f>
        <v>PR.WW-AG.SM-Sewage sludge fertilizer-Nmix</v>
      </c>
      <c r="D111" s="2" t="s">
        <v>892</v>
      </c>
      <c r="E111" s="2" t="s">
        <v>94</v>
      </c>
      <c r="F111" s="2" t="str">
        <f>VLOOKUP(E111,'5.a Definitions'!E:F,2,FALSE)</f>
        <v>Wastewater</v>
      </c>
      <c r="G111" s="2" t="s">
        <v>86</v>
      </c>
      <c r="H111" s="2" t="s">
        <v>102</v>
      </c>
      <c r="I111" s="2" t="str">
        <f>VLOOKUP(H111,'5.a Definitions'!E:F,2,FALSE)</f>
        <v>Soil management</v>
      </c>
      <c r="J111" s="2" t="s">
        <v>140</v>
      </c>
      <c r="K111" s="2" t="s">
        <v>443</v>
      </c>
      <c r="L111" s="2" t="s">
        <v>64</v>
      </c>
      <c r="M111" s="2" t="s">
        <v>65</v>
      </c>
      <c r="N111" s="445">
        <v>1.25</v>
      </c>
      <c r="O111" s="446">
        <v>0.2</v>
      </c>
      <c r="P111" s="447">
        <v>2018</v>
      </c>
      <c r="Q111" s="448" t="s">
        <v>56</v>
      </c>
      <c r="R111" s="448" t="s">
        <v>56</v>
      </c>
      <c r="S111" s="448" t="s">
        <v>56</v>
      </c>
      <c r="T111" s="449" t="s">
        <v>66</v>
      </c>
      <c r="U111" s="2" t="s">
        <v>91</v>
      </c>
      <c r="V111" s="2">
        <f t="shared" ref="V111" si="80">(O111*N111)^2</f>
        <v>6.25E-2</v>
      </c>
      <c r="W111" s="17"/>
    </row>
    <row r="112" spans="1:23" s="21" customFormat="1" x14ac:dyDescent="0.25">
      <c r="A112" s="525"/>
      <c r="B112" s="2" t="str">
        <f t="shared" si="56"/>
        <v>PR.WW-PR.SO</v>
      </c>
      <c r="C112" s="2" t="str">
        <f t="shared" si="57"/>
        <v>PR.WW-PR.SO-Sewage sludge incineration-Nmix</v>
      </c>
      <c r="D112" s="2" t="s">
        <v>892</v>
      </c>
      <c r="E112" s="2" t="s">
        <v>94</v>
      </c>
      <c r="F112" s="2" t="str">
        <f>VLOOKUP(E112,'5.a Definitions'!E:F,2,FALSE)</f>
        <v>Wastewater</v>
      </c>
      <c r="G112" s="2" t="s">
        <v>892</v>
      </c>
      <c r="H112" s="2" t="s">
        <v>93</v>
      </c>
      <c r="I112" s="2" t="str">
        <f>VLOOKUP(H112,'5.a Definitions'!E:F,2,FALSE)</f>
        <v>Solid waste</v>
      </c>
      <c r="J112" s="2" t="s">
        <v>139</v>
      </c>
      <c r="K112" s="2" t="s">
        <v>442</v>
      </c>
      <c r="L112" s="2" t="s">
        <v>64</v>
      </c>
      <c r="M112" s="2" t="s">
        <v>65</v>
      </c>
      <c r="N112" s="445">
        <v>1.25</v>
      </c>
      <c r="O112" s="446">
        <v>0.2</v>
      </c>
      <c r="P112" s="447">
        <v>2018</v>
      </c>
      <c r="Q112" s="448" t="s">
        <v>56</v>
      </c>
      <c r="R112" s="448" t="s">
        <v>56</v>
      </c>
      <c r="S112" s="448" t="s">
        <v>56</v>
      </c>
      <c r="T112" s="449" t="s">
        <v>66</v>
      </c>
      <c r="U112" s="2" t="s">
        <v>929</v>
      </c>
      <c r="V112" s="2">
        <f t="shared" si="47"/>
        <v>6.25E-2</v>
      </c>
      <c r="W112" s="17"/>
    </row>
    <row r="113" spans="1:23" s="21" customFormat="1" x14ac:dyDescent="0.25">
      <c r="A113" s="525"/>
      <c r="B113" s="2" t="str">
        <f t="shared" ref="B113:B116" si="81">D113&amp;"."&amp;E113&amp;"-"&amp;G113&amp;"."&amp;H113</f>
        <v>PR.WW-AT.AT</v>
      </c>
      <c r="C113" s="2" t="str">
        <f t="shared" ref="C113:C116" si="82">B113&amp;"-"&amp;J113&amp;"-"&amp;M113</f>
        <v>PR.WW-AT.AT-Emissions-NH3</v>
      </c>
      <c r="D113" s="2" t="s">
        <v>892</v>
      </c>
      <c r="E113" s="2" t="s">
        <v>94</v>
      </c>
      <c r="F113" s="2" t="str">
        <f>VLOOKUP(E113,'5.a Definitions'!E:F,2,FALSE)</f>
        <v>Wastewater</v>
      </c>
      <c r="G113" s="2" t="s">
        <v>75</v>
      </c>
      <c r="H113" s="2" t="s">
        <v>75</v>
      </c>
      <c r="I113" s="2" t="str">
        <f>VLOOKUP(H113,'5.a Definitions'!E:F,2,FALSE)</f>
        <v>Atmosphere</v>
      </c>
      <c r="J113" s="2" t="s">
        <v>76</v>
      </c>
      <c r="K113" s="2" t="s">
        <v>650</v>
      </c>
      <c r="L113" s="2" t="s">
        <v>64</v>
      </c>
      <c r="M113" s="2" t="s">
        <v>77</v>
      </c>
      <c r="N113" s="445">
        <v>1.25</v>
      </c>
      <c r="O113" s="446">
        <v>0.2</v>
      </c>
      <c r="P113" s="447">
        <v>2018</v>
      </c>
      <c r="Q113" s="448" t="s">
        <v>56</v>
      </c>
      <c r="R113" s="448" t="s">
        <v>56</v>
      </c>
      <c r="S113" s="448" t="s">
        <v>56</v>
      </c>
      <c r="T113" s="449" t="s">
        <v>66</v>
      </c>
      <c r="U113" s="2" t="s">
        <v>929</v>
      </c>
      <c r="V113" s="2">
        <f t="shared" ref="V113:V116" si="83">(O113*N113)^2</f>
        <v>6.25E-2</v>
      </c>
      <c r="W113" s="17"/>
    </row>
    <row r="114" spans="1:23" s="21" customFormat="1" x14ac:dyDescent="0.25">
      <c r="A114" s="525"/>
      <c r="B114" s="2" t="str">
        <f t="shared" si="81"/>
        <v>PR.WW-AT.AT</v>
      </c>
      <c r="C114" s="2" t="str">
        <f t="shared" si="82"/>
        <v>PR.WW-AT.AT-Emissions-NOx</v>
      </c>
      <c r="D114" s="2" t="s">
        <v>892</v>
      </c>
      <c r="E114" s="2" t="s">
        <v>94</v>
      </c>
      <c r="F114" s="2" t="str">
        <f>VLOOKUP(E114,'5.a Definitions'!E:F,2,FALSE)</f>
        <v>Wastewater</v>
      </c>
      <c r="G114" s="2" t="s">
        <v>75</v>
      </c>
      <c r="H114" s="2" t="s">
        <v>75</v>
      </c>
      <c r="I114" s="2" t="str">
        <f>VLOOKUP(H114,'5.a Definitions'!E:F,2,FALSE)</f>
        <v>Atmosphere</v>
      </c>
      <c r="J114" s="2" t="s">
        <v>76</v>
      </c>
      <c r="K114" s="2" t="s">
        <v>650</v>
      </c>
      <c r="L114" s="2" t="s">
        <v>64</v>
      </c>
      <c r="M114" s="2" t="s">
        <v>79</v>
      </c>
      <c r="N114" s="445">
        <v>1.25</v>
      </c>
      <c r="O114" s="446">
        <v>0.2</v>
      </c>
      <c r="P114" s="447">
        <v>2018</v>
      </c>
      <c r="Q114" s="448" t="s">
        <v>56</v>
      </c>
      <c r="R114" s="448" t="s">
        <v>56</v>
      </c>
      <c r="S114" s="448" t="s">
        <v>56</v>
      </c>
      <c r="T114" s="449" t="s">
        <v>66</v>
      </c>
      <c r="U114" s="2" t="s">
        <v>929</v>
      </c>
      <c r="V114" s="2">
        <f t="shared" si="83"/>
        <v>6.25E-2</v>
      </c>
      <c r="W114" s="17"/>
    </row>
    <row r="115" spans="1:23" s="21" customFormat="1" x14ac:dyDescent="0.25">
      <c r="A115" s="525"/>
      <c r="B115" s="2" t="str">
        <f t="shared" si="81"/>
        <v>PR.WW-AT.AT</v>
      </c>
      <c r="C115" s="2" t="str">
        <f t="shared" si="82"/>
        <v>PR.WW-AT.AT-Emissions-N2O</v>
      </c>
      <c r="D115" s="2" t="s">
        <v>892</v>
      </c>
      <c r="E115" s="2" t="s">
        <v>94</v>
      </c>
      <c r="F115" s="2" t="str">
        <f>VLOOKUP(E115,'5.a Definitions'!E:F,2,FALSE)</f>
        <v>Wastewater</v>
      </c>
      <c r="G115" s="2" t="s">
        <v>75</v>
      </c>
      <c r="H115" s="2" t="s">
        <v>75</v>
      </c>
      <c r="I115" s="2" t="str">
        <f>VLOOKUP(H115,'5.a Definitions'!E:F,2,FALSE)</f>
        <v>Atmosphere</v>
      </c>
      <c r="J115" s="2" t="s">
        <v>76</v>
      </c>
      <c r="K115" s="2" t="s">
        <v>650</v>
      </c>
      <c r="L115" s="2" t="s">
        <v>64</v>
      </c>
      <c r="M115" s="2" t="s">
        <v>80</v>
      </c>
      <c r="N115" s="445">
        <v>1.25</v>
      </c>
      <c r="O115" s="446">
        <v>0.2</v>
      </c>
      <c r="P115" s="447">
        <v>2018</v>
      </c>
      <c r="Q115" s="448" t="s">
        <v>56</v>
      </c>
      <c r="R115" s="448" t="s">
        <v>56</v>
      </c>
      <c r="S115" s="448" t="s">
        <v>56</v>
      </c>
      <c r="T115" s="449" t="s">
        <v>66</v>
      </c>
      <c r="U115" s="2" t="s">
        <v>929</v>
      </c>
      <c r="V115" s="2">
        <f t="shared" si="83"/>
        <v>6.25E-2</v>
      </c>
      <c r="W115" s="17"/>
    </row>
    <row r="116" spans="1:23" s="21" customFormat="1" x14ac:dyDescent="0.25">
      <c r="A116" s="525"/>
      <c r="B116" s="2" t="str">
        <f t="shared" si="81"/>
        <v>PR.WW-AT.AT</v>
      </c>
      <c r="C116" s="2" t="str">
        <f t="shared" si="82"/>
        <v>PR.WW-AT.AT-Emissions-N2</v>
      </c>
      <c r="D116" s="2" t="s">
        <v>892</v>
      </c>
      <c r="E116" s="2" t="s">
        <v>94</v>
      </c>
      <c r="F116" s="2" t="str">
        <f>VLOOKUP(E116,'5.a Definitions'!E:F,2,FALSE)</f>
        <v>Wastewater</v>
      </c>
      <c r="G116" s="2" t="s">
        <v>75</v>
      </c>
      <c r="H116" s="2" t="s">
        <v>75</v>
      </c>
      <c r="I116" s="2" t="str">
        <f>VLOOKUP(H116,'5.a Definitions'!E:F,2,FALSE)</f>
        <v>Atmosphere</v>
      </c>
      <c r="J116" s="2" t="s">
        <v>76</v>
      </c>
      <c r="K116" s="2" t="s">
        <v>650</v>
      </c>
      <c r="L116" s="2" t="s">
        <v>119</v>
      </c>
      <c r="M116" s="2" t="s">
        <v>120</v>
      </c>
      <c r="N116" s="445">
        <v>1.25</v>
      </c>
      <c r="O116" s="446">
        <v>0.2</v>
      </c>
      <c r="P116" s="447">
        <v>2018</v>
      </c>
      <c r="Q116" s="448" t="s">
        <v>56</v>
      </c>
      <c r="R116" s="448" t="s">
        <v>56</v>
      </c>
      <c r="S116" s="448" t="s">
        <v>56</v>
      </c>
      <c r="T116" s="449" t="s">
        <v>66</v>
      </c>
      <c r="U116" s="2" t="s">
        <v>929</v>
      </c>
      <c r="V116" s="2">
        <f t="shared" si="83"/>
        <v>6.25E-2</v>
      </c>
      <c r="W116" s="17"/>
    </row>
    <row r="117" spans="1:23" s="21" customFormat="1" x14ac:dyDescent="0.25">
      <c r="A117" s="525"/>
      <c r="B117" s="2" t="str">
        <f t="shared" si="56"/>
        <v>PR.WW-HY.SW</v>
      </c>
      <c r="C117" s="2" t="str">
        <f t="shared" si="57"/>
        <v>PR.WW-HY.SW-Treated wastewater discharge-Nmix</v>
      </c>
      <c r="D117" s="2" t="s">
        <v>892</v>
      </c>
      <c r="E117" s="2" t="s">
        <v>94</v>
      </c>
      <c r="F117" s="2" t="str">
        <f>VLOOKUP(E117,'5.a Definitions'!E:F,2,FALSE)</f>
        <v>Wastewater</v>
      </c>
      <c r="G117" s="2" t="s">
        <v>97</v>
      </c>
      <c r="H117" s="2" t="s">
        <v>98</v>
      </c>
      <c r="I117" s="2" t="str">
        <f>VLOOKUP(H117,'5.a Definitions'!E:F,2,FALSE)</f>
        <v>Surface water</v>
      </c>
      <c r="J117" s="2" t="s">
        <v>141</v>
      </c>
      <c r="K117" s="2" t="s">
        <v>651</v>
      </c>
      <c r="L117" s="2" t="s">
        <v>64</v>
      </c>
      <c r="M117" s="2" t="s">
        <v>65</v>
      </c>
      <c r="N117" s="445">
        <v>1.25</v>
      </c>
      <c r="O117" s="446">
        <v>0.2</v>
      </c>
      <c r="P117" s="447">
        <v>2018</v>
      </c>
      <c r="Q117" s="448" t="s">
        <v>56</v>
      </c>
      <c r="R117" s="448" t="s">
        <v>56</v>
      </c>
      <c r="S117" s="448" t="s">
        <v>56</v>
      </c>
      <c r="T117" s="449" t="s">
        <v>66</v>
      </c>
      <c r="U117" s="2" t="s">
        <v>929</v>
      </c>
      <c r="V117" s="2">
        <f t="shared" si="47"/>
        <v>6.25E-2</v>
      </c>
      <c r="W117" s="17"/>
    </row>
    <row r="118" spans="1:23" s="21" customFormat="1" ht="15.75" thickBot="1" x14ac:dyDescent="0.3">
      <c r="A118" s="525"/>
      <c r="B118" s="18" t="str">
        <f t="shared" si="56"/>
        <v>PR.WW-HY.CW</v>
      </c>
      <c r="C118" s="18" t="str">
        <f t="shared" si="57"/>
        <v>PR.WW-HY.CW-Treated wastewater discharge-Nmix</v>
      </c>
      <c r="D118" s="4" t="s">
        <v>892</v>
      </c>
      <c r="E118" s="18" t="s">
        <v>94</v>
      </c>
      <c r="F118" s="18" t="str">
        <f>VLOOKUP(E118,'5.a Definitions'!E:F,2,FALSE)</f>
        <v>Wastewater</v>
      </c>
      <c r="G118" s="18" t="s">
        <v>97</v>
      </c>
      <c r="H118" s="18" t="s">
        <v>142</v>
      </c>
      <c r="I118" s="18" t="str">
        <f>VLOOKUP(H118,'5.a Definitions'!E:F,2,FALSE)</f>
        <v>Coastal water</v>
      </c>
      <c r="J118" s="18" t="s">
        <v>141</v>
      </c>
      <c r="K118" s="18" t="s">
        <v>652</v>
      </c>
      <c r="L118" s="18" t="s">
        <v>64</v>
      </c>
      <c r="M118" s="18" t="s">
        <v>65</v>
      </c>
      <c r="N118" s="450">
        <v>1.25</v>
      </c>
      <c r="O118" s="451">
        <v>0.2</v>
      </c>
      <c r="P118" s="452">
        <v>2018</v>
      </c>
      <c r="Q118" s="453" t="s">
        <v>56</v>
      </c>
      <c r="R118" s="453" t="s">
        <v>56</v>
      </c>
      <c r="S118" s="453" t="s">
        <v>56</v>
      </c>
      <c r="T118" s="454" t="s">
        <v>66</v>
      </c>
      <c r="U118" s="18" t="s">
        <v>929</v>
      </c>
      <c r="V118" s="18">
        <f t="shared" si="47"/>
        <v>6.25E-2</v>
      </c>
      <c r="W118" s="17"/>
    </row>
    <row r="119" spans="1:23" s="21" customFormat="1" x14ac:dyDescent="0.25">
      <c r="A119" s="527" t="s">
        <v>143</v>
      </c>
      <c r="B119" s="2" t="str">
        <f t="shared" si="56"/>
        <v>HS.HS-MP.OP</v>
      </c>
      <c r="C119" s="2" t="str">
        <f t="shared" ref="C119" si="84">B119&amp;"-"&amp;J119&amp;"-"&amp;M119</f>
        <v>HS.HS-MP.OP-Recycling-Nmix</v>
      </c>
      <c r="D119" s="2" t="s">
        <v>95</v>
      </c>
      <c r="E119" s="2" t="s">
        <v>95</v>
      </c>
      <c r="F119" s="2" t="str">
        <f>VLOOKUP(E119,'5.a Definitions'!E:F,2,FALSE)</f>
        <v>Humans and settlements</v>
      </c>
      <c r="G119" s="2" t="s">
        <v>72</v>
      </c>
      <c r="H119" s="2" t="s">
        <v>73</v>
      </c>
      <c r="I119" s="2" t="str">
        <f>VLOOKUP(H119,'5.a Definitions'!E:F,2,FALSE)</f>
        <v>Other producing industry</v>
      </c>
      <c r="J119" s="2" t="s">
        <v>147</v>
      </c>
      <c r="K119" s="2" t="s">
        <v>91</v>
      </c>
      <c r="L119" s="2" t="s">
        <v>64</v>
      </c>
      <c r="M119" s="2" t="s">
        <v>65</v>
      </c>
      <c r="N119" s="445">
        <v>1.25</v>
      </c>
      <c r="O119" s="446">
        <v>0.2</v>
      </c>
      <c r="P119" s="447">
        <v>2018</v>
      </c>
      <c r="Q119" s="448" t="s">
        <v>56</v>
      </c>
      <c r="R119" s="448" t="s">
        <v>56</v>
      </c>
      <c r="S119" s="448" t="s">
        <v>56</v>
      </c>
      <c r="T119" s="449" t="s">
        <v>66</v>
      </c>
      <c r="U119" s="2" t="s">
        <v>91</v>
      </c>
      <c r="V119" s="2">
        <f t="shared" ref="V119" si="85">(O119*N119)^2</f>
        <v>6.25E-2</v>
      </c>
      <c r="W119" s="17"/>
    </row>
    <row r="120" spans="1:23" s="21" customFormat="1" ht="14.65" customHeight="1" x14ac:dyDescent="0.25">
      <c r="A120" s="527"/>
      <c r="B120" s="2" t="str">
        <f t="shared" ref="B120:B151" si="86">D120&amp;"."&amp;E120&amp;"-"&amp;G120&amp;"."&amp;H120</f>
        <v>HS.HS-PR.SO</v>
      </c>
      <c r="C120" s="2" t="str">
        <f t="shared" si="57"/>
        <v>HS.HS-PR.SO-Organic waste biofuel substrate-Nmix</v>
      </c>
      <c r="D120" s="2" t="s">
        <v>95</v>
      </c>
      <c r="E120" s="2" t="s">
        <v>95</v>
      </c>
      <c r="F120" s="2" t="str">
        <f>VLOOKUP(E120,'5.a Definitions'!E:F,2,FALSE)</f>
        <v>Humans and settlements</v>
      </c>
      <c r="G120" s="2" t="s">
        <v>892</v>
      </c>
      <c r="H120" s="2" t="s">
        <v>93</v>
      </c>
      <c r="I120" s="2" t="str">
        <f>VLOOKUP(H120,'5.a Definitions'!E:F,2,FALSE)</f>
        <v>Solid waste</v>
      </c>
      <c r="J120" s="2" t="s">
        <v>144</v>
      </c>
      <c r="K120" s="2" t="s">
        <v>653</v>
      </c>
      <c r="L120" s="2" t="s">
        <v>64</v>
      </c>
      <c r="M120" s="2" t="s">
        <v>65</v>
      </c>
      <c r="N120" s="445">
        <v>1.25</v>
      </c>
      <c r="O120" s="446">
        <v>0.2</v>
      </c>
      <c r="P120" s="447">
        <v>2018</v>
      </c>
      <c r="Q120" s="448" t="s">
        <v>56</v>
      </c>
      <c r="R120" s="448" t="s">
        <v>56</v>
      </c>
      <c r="S120" s="448" t="s">
        <v>56</v>
      </c>
      <c r="T120" s="449" t="s">
        <v>66</v>
      </c>
      <c r="U120" s="5" t="s">
        <v>91</v>
      </c>
      <c r="V120" s="2">
        <f t="shared" si="47"/>
        <v>6.25E-2</v>
      </c>
      <c r="W120" s="17"/>
    </row>
    <row r="121" spans="1:23" s="21" customFormat="1" x14ac:dyDescent="0.25">
      <c r="A121" s="527"/>
      <c r="B121" s="2" t="str">
        <f t="shared" ref="B121" si="87">D121&amp;"."&amp;E121&amp;"-"&amp;G121&amp;"."&amp;H121</f>
        <v>HS.HS-PR.SO</v>
      </c>
      <c r="C121" s="2" t="str">
        <f t="shared" si="57"/>
        <v>HS.HS-PR.SO-Organic waste for composting-Nmix</v>
      </c>
      <c r="D121" s="2" t="s">
        <v>95</v>
      </c>
      <c r="E121" s="2" t="s">
        <v>95</v>
      </c>
      <c r="F121" s="2" t="str">
        <f>VLOOKUP(E121,'5.a Definitions'!E:F,2,FALSE)</f>
        <v>Humans and settlements</v>
      </c>
      <c r="G121" s="2" t="s">
        <v>892</v>
      </c>
      <c r="H121" s="2" t="s">
        <v>93</v>
      </c>
      <c r="I121" s="2" t="str">
        <f>VLOOKUP(H121,'5.a Definitions'!E:F,2,FALSE)</f>
        <v>Solid waste</v>
      </c>
      <c r="J121" s="2" t="s">
        <v>105</v>
      </c>
      <c r="K121" s="2" t="s">
        <v>654</v>
      </c>
      <c r="L121" s="2" t="s">
        <v>64</v>
      </c>
      <c r="M121" s="2" t="s">
        <v>65</v>
      </c>
      <c r="N121" s="445">
        <v>1.25</v>
      </c>
      <c r="O121" s="446">
        <v>0.2</v>
      </c>
      <c r="P121" s="447">
        <v>2018</v>
      </c>
      <c r="Q121" s="448" t="s">
        <v>56</v>
      </c>
      <c r="R121" s="448" t="s">
        <v>56</v>
      </c>
      <c r="S121" s="448" t="s">
        <v>56</v>
      </c>
      <c r="T121" s="449" t="s">
        <v>66</v>
      </c>
      <c r="U121" s="5" t="s">
        <v>91</v>
      </c>
      <c r="V121" s="2">
        <f t="shared" ref="V121" si="88">(O121*N121)^2</f>
        <v>6.25E-2</v>
      </c>
      <c r="W121" s="17"/>
    </row>
    <row r="122" spans="1:23" s="17" customFormat="1" x14ac:dyDescent="0.25">
      <c r="A122" s="527"/>
      <c r="B122" s="2" t="str">
        <f t="shared" si="86"/>
        <v>HS.HS-PR.SO</v>
      </c>
      <c r="C122" s="2" t="str">
        <f t="shared" si="57"/>
        <v>HS.HS-PR.SO-Household waste-Nmix</v>
      </c>
      <c r="D122" s="2" t="s">
        <v>95</v>
      </c>
      <c r="E122" s="2" t="s">
        <v>95</v>
      </c>
      <c r="F122" s="2" t="str">
        <f>VLOOKUP(E122,'5.a Definitions'!E:F,2,FALSE)</f>
        <v>Humans and settlements</v>
      </c>
      <c r="G122" s="2" t="s">
        <v>892</v>
      </c>
      <c r="H122" s="2" t="s">
        <v>93</v>
      </c>
      <c r="I122" s="2" t="str">
        <f>VLOOKUP(H122,'5.a Definitions'!E:F,2,FALSE)</f>
        <v>Solid waste</v>
      </c>
      <c r="J122" s="2" t="s">
        <v>145</v>
      </c>
      <c r="K122" s="2" t="s">
        <v>444</v>
      </c>
      <c r="L122" s="2" t="s">
        <v>64</v>
      </c>
      <c r="M122" s="2" t="s">
        <v>65</v>
      </c>
      <c r="N122" s="445">
        <v>1.25</v>
      </c>
      <c r="O122" s="446">
        <v>0.2</v>
      </c>
      <c r="P122" s="447">
        <v>2018</v>
      </c>
      <c r="Q122" s="448" t="s">
        <v>56</v>
      </c>
      <c r="R122" s="448" t="s">
        <v>56</v>
      </c>
      <c r="S122" s="448" t="s">
        <v>56</v>
      </c>
      <c r="T122" s="449" t="s">
        <v>66</v>
      </c>
      <c r="U122" s="2" t="s">
        <v>929</v>
      </c>
      <c r="V122" s="2">
        <f t="shared" si="47"/>
        <v>6.25E-2</v>
      </c>
    </row>
    <row r="123" spans="1:23" s="21" customFormat="1" x14ac:dyDescent="0.25">
      <c r="A123" s="527"/>
      <c r="B123" s="2" t="str">
        <f t="shared" si="86"/>
        <v>HS.HS-PR.WW</v>
      </c>
      <c r="C123" s="2" t="str">
        <f t="shared" si="57"/>
        <v>HS.HS-PR.WW-Municipal wastewater-Nmix</v>
      </c>
      <c r="D123" s="2" t="s">
        <v>95</v>
      </c>
      <c r="E123" s="2" t="s">
        <v>95</v>
      </c>
      <c r="F123" s="2" t="str">
        <f>VLOOKUP(E123,'5.a Definitions'!E:F,2,FALSE)</f>
        <v>Humans and settlements</v>
      </c>
      <c r="G123" s="2" t="s">
        <v>892</v>
      </c>
      <c r="H123" s="2" t="s">
        <v>94</v>
      </c>
      <c r="I123" s="2" t="str">
        <f>VLOOKUP(H123,'5.a Definitions'!E:F,2,FALSE)</f>
        <v>Wastewater</v>
      </c>
      <c r="J123" s="2" t="s">
        <v>146</v>
      </c>
      <c r="K123" s="2" t="s">
        <v>445</v>
      </c>
      <c r="L123" s="2" t="s">
        <v>64</v>
      </c>
      <c r="M123" s="2" t="s">
        <v>65</v>
      </c>
      <c r="N123" s="445">
        <v>1.25</v>
      </c>
      <c r="O123" s="446">
        <v>0.2</v>
      </c>
      <c r="P123" s="447">
        <v>2018</v>
      </c>
      <c r="Q123" s="448" t="s">
        <v>56</v>
      </c>
      <c r="R123" s="448" t="s">
        <v>56</v>
      </c>
      <c r="S123" s="448" t="s">
        <v>56</v>
      </c>
      <c r="T123" s="449" t="s">
        <v>66</v>
      </c>
      <c r="U123" s="2" t="s">
        <v>929</v>
      </c>
      <c r="V123" s="2">
        <f t="shared" si="47"/>
        <v>6.25E-2</v>
      </c>
      <c r="W123" s="17"/>
    </row>
    <row r="124" spans="1:23" s="21" customFormat="1" x14ac:dyDescent="0.25">
      <c r="A124" s="527"/>
      <c r="B124" s="2" t="str">
        <f t="shared" si="86"/>
        <v>HS.HS-AT.AT</v>
      </c>
      <c r="C124" s="2" t="str">
        <f t="shared" si="57"/>
        <v>HS.HS-AT.AT-Emissions-NH3</v>
      </c>
      <c r="D124" s="2" t="s">
        <v>95</v>
      </c>
      <c r="E124" s="2" t="s">
        <v>95</v>
      </c>
      <c r="F124" s="2" t="str">
        <f>VLOOKUP(E124,'5.a Definitions'!E:F,2,FALSE)</f>
        <v>Humans and settlements</v>
      </c>
      <c r="G124" s="2" t="s">
        <v>75</v>
      </c>
      <c r="H124" s="2" t="s">
        <v>75</v>
      </c>
      <c r="I124" s="2" t="str">
        <f>VLOOKUP(H124,'5.a Definitions'!E:F,2,FALSE)</f>
        <v>Atmosphere</v>
      </c>
      <c r="J124" s="2" t="s">
        <v>76</v>
      </c>
      <c r="K124" s="2" t="s">
        <v>446</v>
      </c>
      <c r="L124" s="2" t="s">
        <v>64</v>
      </c>
      <c r="M124" s="2" t="s">
        <v>77</v>
      </c>
      <c r="N124" s="445">
        <v>1.25</v>
      </c>
      <c r="O124" s="446">
        <v>0.2</v>
      </c>
      <c r="P124" s="447">
        <v>2018</v>
      </c>
      <c r="Q124" s="448" t="s">
        <v>56</v>
      </c>
      <c r="R124" s="448" t="s">
        <v>56</v>
      </c>
      <c r="S124" s="448" t="s">
        <v>56</v>
      </c>
      <c r="T124" s="449" t="s">
        <v>66</v>
      </c>
      <c r="U124" s="2" t="s">
        <v>929</v>
      </c>
      <c r="V124" s="2">
        <f t="shared" si="47"/>
        <v>6.25E-2</v>
      </c>
      <c r="W124" s="17"/>
    </row>
    <row r="125" spans="1:23" s="21" customFormat="1" x14ac:dyDescent="0.25">
      <c r="A125" s="527"/>
      <c r="B125" s="2" t="str">
        <f t="shared" ref="B125" si="89">D125&amp;"."&amp;E125&amp;"-"&amp;G125&amp;"."&amp;H125</f>
        <v>HS.HS-AT.AT</v>
      </c>
      <c r="C125" s="2" t="str">
        <f t="shared" ref="C125" si="90">B125&amp;"-"&amp;J125&amp;"-"&amp;M125</f>
        <v>HS.HS-AT.AT-LUC emissions-NH3</v>
      </c>
      <c r="D125" s="2" t="s">
        <v>95</v>
      </c>
      <c r="E125" s="2" t="s">
        <v>95</v>
      </c>
      <c r="F125" s="2" t="str">
        <f>VLOOKUP(E125,'5.a Definitions'!E:F,2,FALSE)</f>
        <v>Humans and settlements</v>
      </c>
      <c r="G125" s="2" t="s">
        <v>75</v>
      </c>
      <c r="H125" s="2" t="s">
        <v>75</v>
      </c>
      <c r="I125" s="2" t="str">
        <f>VLOOKUP(H125,'5.a Definitions'!E:F,2,FALSE)</f>
        <v>Atmosphere</v>
      </c>
      <c r="J125" s="2" t="s">
        <v>470</v>
      </c>
      <c r="K125" s="2" t="s">
        <v>470</v>
      </c>
      <c r="L125" s="2" t="s">
        <v>64</v>
      </c>
      <c r="M125" s="2" t="s">
        <v>77</v>
      </c>
      <c r="N125" s="445">
        <v>1.25</v>
      </c>
      <c r="O125" s="446">
        <v>0.2</v>
      </c>
      <c r="P125" s="447">
        <v>2018</v>
      </c>
      <c r="Q125" s="448" t="s">
        <v>56</v>
      </c>
      <c r="R125" s="448" t="s">
        <v>56</v>
      </c>
      <c r="S125" s="448" t="s">
        <v>56</v>
      </c>
      <c r="T125" s="449" t="s">
        <v>66</v>
      </c>
      <c r="U125" s="2" t="s">
        <v>929</v>
      </c>
      <c r="V125" s="2">
        <f t="shared" ref="V125" si="91">(O125*N125)^2</f>
        <v>6.25E-2</v>
      </c>
      <c r="W125" s="17"/>
    </row>
    <row r="126" spans="1:23" s="21" customFormat="1" x14ac:dyDescent="0.25">
      <c r="A126" s="527"/>
      <c r="B126" s="2" t="str">
        <f t="shared" ref="B126:B127" si="92">D126&amp;"."&amp;E126&amp;"-"&amp;G126&amp;"."&amp;H126</f>
        <v>HS.HS-AT.AT</v>
      </c>
      <c r="C126" s="2" t="str">
        <f t="shared" ref="C126:C127" si="93">B126&amp;"-"&amp;J126&amp;"-"&amp;M126</f>
        <v>HS.HS-AT.AT-LUC emissions-NOx</v>
      </c>
      <c r="D126" s="2" t="s">
        <v>95</v>
      </c>
      <c r="E126" s="2" t="s">
        <v>95</v>
      </c>
      <c r="F126" s="2" t="str">
        <f>VLOOKUP(E126,'5.a Definitions'!E:F,2,FALSE)</f>
        <v>Humans and settlements</v>
      </c>
      <c r="G126" s="2" t="s">
        <v>75</v>
      </c>
      <c r="H126" s="2" t="s">
        <v>75</v>
      </c>
      <c r="I126" s="2" t="str">
        <f>VLOOKUP(H126,'5.a Definitions'!E:F,2,FALSE)</f>
        <v>Atmosphere</v>
      </c>
      <c r="J126" s="2" t="s">
        <v>470</v>
      </c>
      <c r="K126" s="2" t="s">
        <v>470</v>
      </c>
      <c r="L126" s="2" t="s">
        <v>64</v>
      </c>
      <c r="M126" s="2" t="s">
        <v>79</v>
      </c>
      <c r="N126" s="445">
        <v>1.25</v>
      </c>
      <c r="O126" s="446">
        <v>0.2</v>
      </c>
      <c r="P126" s="447">
        <v>2018</v>
      </c>
      <c r="Q126" s="448" t="s">
        <v>56</v>
      </c>
      <c r="R126" s="448" t="s">
        <v>56</v>
      </c>
      <c r="S126" s="448" t="s">
        <v>56</v>
      </c>
      <c r="T126" s="449" t="s">
        <v>66</v>
      </c>
      <c r="U126" s="2" t="s">
        <v>929</v>
      </c>
      <c r="V126" s="2">
        <f t="shared" ref="V126:V127" si="94">(O126*N126)^2</f>
        <v>6.25E-2</v>
      </c>
      <c r="W126" s="17"/>
    </row>
    <row r="127" spans="1:23" s="21" customFormat="1" x14ac:dyDescent="0.25">
      <c r="A127" s="527"/>
      <c r="B127" s="2" t="str">
        <f t="shared" si="92"/>
        <v>HS.HS-AT.AT</v>
      </c>
      <c r="C127" s="2" t="str">
        <f t="shared" si="93"/>
        <v>HS.HS-AT.AT-LUC emissions-N2O</v>
      </c>
      <c r="D127" s="2" t="s">
        <v>95</v>
      </c>
      <c r="E127" s="2" t="s">
        <v>95</v>
      </c>
      <c r="F127" s="2" t="str">
        <f>VLOOKUP(E127,'5.a Definitions'!E:F,2,FALSE)</f>
        <v>Humans and settlements</v>
      </c>
      <c r="G127" s="2" t="s">
        <v>75</v>
      </c>
      <c r="H127" s="2" t="s">
        <v>75</v>
      </c>
      <c r="I127" s="2" t="str">
        <f>VLOOKUP(H127,'5.a Definitions'!E:F,2,FALSE)</f>
        <v>Atmosphere</v>
      </c>
      <c r="J127" s="2" t="s">
        <v>470</v>
      </c>
      <c r="K127" s="2" t="s">
        <v>470</v>
      </c>
      <c r="L127" s="2" t="s">
        <v>64</v>
      </c>
      <c r="M127" s="2" t="s">
        <v>80</v>
      </c>
      <c r="N127" s="445">
        <v>1.25</v>
      </c>
      <c r="O127" s="446">
        <v>0.2</v>
      </c>
      <c r="P127" s="447">
        <v>2018</v>
      </c>
      <c r="Q127" s="448" t="s">
        <v>56</v>
      </c>
      <c r="R127" s="448" t="s">
        <v>56</v>
      </c>
      <c r="S127" s="448" t="s">
        <v>56</v>
      </c>
      <c r="T127" s="449" t="s">
        <v>66</v>
      </c>
      <c r="U127" s="2" t="s">
        <v>929</v>
      </c>
      <c r="V127" s="2">
        <f t="shared" si="94"/>
        <v>6.25E-2</v>
      </c>
      <c r="W127" s="17"/>
    </row>
    <row r="128" spans="1:23" s="21" customFormat="1" x14ac:dyDescent="0.25">
      <c r="A128" s="527"/>
      <c r="B128" s="2" t="str">
        <f t="shared" si="86"/>
        <v>HS.HS-HY.GW</v>
      </c>
      <c r="C128" s="2" t="str">
        <f t="shared" si="57"/>
        <v>HS.HS-HY.GW-Untreated wastewater-Nmix</v>
      </c>
      <c r="D128" s="2" t="s">
        <v>95</v>
      </c>
      <c r="E128" s="2" t="s">
        <v>95</v>
      </c>
      <c r="F128" s="2" t="str">
        <f>VLOOKUP(E128,'5.a Definitions'!E:F,2,FALSE)</f>
        <v>Humans and settlements</v>
      </c>
      <c r="G128" s="2" t="s">
        <v>97</v>
      </c>
      <c r="H128" s="2" t="s">
        <v>121</v>
      </c>
      <c r="I128" s="2" t="str">
        <f>VLOOKUP(H128,'5.a Definitions'!E:F,2,FALSE)</f>
        <v>Groundwater</v>
      </c>
      <c r="J128" s="2" t="s">
        <v>99</v>
      </c>
      <c r="K128" s="2" t="s">
        <v>447</v>
      </c>
      <c r="L128" s="2" t="s">
        <v>64</v>
      </c>
      <c r="M128" s="2" t="s">
        <v>65</v>
      </c>
      <c r="N128" s="445">
        <v>1.25</v>
      </c>
      <c r="O128" s="446">
        <v>0.2</v>
      </c>
      <c r="P128" s="447">
        <v>2018</v>
      </c>
      <c r="Q128" s="448" t="s">
        <v>56</v>
      </c>
      <c r="R128" s="448" t="s">
        <v>56</v>
      </c>
      <c r="S128" s="448" t="s">
        <v>56</v>
      </c>
      <c r="T128" s="449" t="s">
        <v>66</v>
      </c>
      <c r="U128" s="2" t="s">
        <v>929</v>
      </c>
      <c r="V128" s="2">
        <f t="shared" si="47"/>
        <v>6.25E-2</v>
      </c>
      <c r="W128" s="17"/>
    </row>
    <row r="129" spans="1:23" s="21" customFormat="1" x14ac:dyDescent="0.25">
      <c r="A129" s="527"/>
      <c r="B129" s="2" t="str">
        <f t="shared" si="86"/>
        <v>HS.HS-HY.SW</v>
      </c>
      <c r="C129" s="2" t="str">
        <f t="shared" si="57"/>
        <v>HS.HS-HY.SW-Untreated wastewater-Nmix</v>
      </c>
      <c r="D129" s="2" t="s">
        <v>95</v>
      </c>
      <c r="E129" s="2" t="s">
        <v>95</v>
      </c>
      <c r="F129" s="2" t="str">
        <f>VLOOKUP(E129,'5.a Definitions'!E:F,2,FALSE)</f>
        <v>Humans and settlements</v>
      </c>
      <c r="G129" s="2" t="s">
        <v>97</v>
      </c>
      <c r="H129" s="2" t="s">
        <v>98</v>
      </c>
      <c r="I129" s="2" t="str">
        <f>VLOOKUP(H129,'5.a Definitions'!E:F,2,FALSE)</f>
        <v>Surface water</v>
      </c>
      <c r="J129" s="2" t="s">
        <v>99</v>
      </c>
      <c r="K129" s="2" t="s">
        <v>448</v>
      </c>
      <c r="L129" s="2" t="s">
        <v>64</v>
      </c>
      <c r="M129" s="2" t="s">
        <v>65</v>
      </c>
      <c r="N129" s="445">
        <v>1.25</v>
      </c>
      <c r="O129" s="446">
        <v>0.2</v>
      </c>
      <c r="P129" s="447">
        <v>2018</v>
      </c>
      <c r="Q129" s="448" t="s">
        <v>56</v>
      </c>
      <c r="R129" s="448" t="s">
        <v>56</v>
      </c>
      <c r="S129" s="448" t="s">
        <v>56</v>
      </c>
      <c r="T129" s="449" t="s">
        <v>66</v>
      </c>
      <c r="U129" s="2" t="s">
        <v>929</v>
      </c>
      <c r="V129" s="2">
        <f t="shared" si="47"/>
        <v>6.25E-2</v>
      </c>
      <c r="W129" s="17"/>
    </row>
    <row r="130" spans="1:23" s="21" customFormat="1" ht="15.75" thickBot="1" x14ac:dyDescent="0.3">
      <c r="A130" s="527"/>
      <c r="B130" s="18" t="str">
        <f t="shared" si="86"/>
        <v>HS.HS-HY.CW</v>
      </c>
      <c r="C130" s="18" t="str">
        <f t="shared" si="57"/>
        <v>HS.HS-HY.CW-Untreated wastewater-Nmix</v>
      </c>
      <c r="D130" s="18" t="s">
        <v>95</v>
      </c>
      <c r="E130" s="18" t="s">
        <v>95</v>
      </c>
      <c r="F130" s="18" t="str">
        <f>VLOOKUP(E130,'5.a Definitions'!E:F,2,FALSE)</f>
        <v>Humans and settlements</v>
      </c>
      <c r="G130" s="18" t="s">
        <v>97</v>
      </c>
      <c r="H130" s="18" t="s">
        <v>142</v>
      </c>
      <c r="I130" s="18" t="str">
        <f>VLOOKUP(H130,'5.a Definitions'!E:F,2,FALSE)</f>
        <v>Coastal water</v>
      </c>
      <c r="J130" s="18" t="s">
        <v>99</v>
      </c>
      <c r="K130" s="18" t="s">
        <v>449</v>
      </c>
      <c r="L130" s="18" t="s">
        <v>64</v>
      </c>
      <c r="M130" s="18" t="s">
        <v>65</v>
      </c>
      <c r="N130" s="450">
        <v>1.25</v>
      </c>
      <c r="O130" s="451">
        <v>0.2</v>
      </c>
      <c r="P130" s="452">
        <v>2018</v>
      </c>
      <c r="Q130" s="453" t="s">
        <v>56</v>
      </c>
      <c r="R130" s="453" t="s">
        <v>56</v>
      </c>
      <c r="S130" s="453" t="s">
        <v>56</v>
      </c>
      <c r="T130" s="454" t="s">
        <v>66</v>
      </c>
      <c r="U130" s="18" t="s">
        <v>929</v>
      </c>
      <c r="V130" s="18">
        <f t="shared" si="47"/>
        <v>6.25E-2</v>
      </c>
      <c r="W130" s="17"/>
    </row>
    <row r="131" spans="1:23" s="21" customFormat="1" x14ac:dyDescent="0.25">
      <c r="A131" s="528" t="s">
        <v>213</v>
      </c>
      <c r="B131" s="2" t="str">
        <f t="shared" si="86"/>
        <v>AT.AT-EF.IC</v>
      </c>
      <c r="C131" s="2" t="str">
        <f t="shared" si="57"/>
        <v>AT.AT-EF.IC-Combustion N2 fixation-N2</v>
      </c>
      <c r="D131" s="2" t="s">
        <v>75</v>
      </c>
      <c r="E131" s="2" t="s">
        <v>75</v>
      </c>
      <c r="F131" s="2" t="str">
        <f>VLOOKUP(E131,'5.a Definitions'!E:F,2,FALSE)</f>
        <v>Atmosphere</v>
      </c>
      <c r="G131" s="2" t="s">
        <v>60</v>
      </c>
      <c r="H131" s="2" t="s">
        <v>62</v>
      </c>
      <c r="I131" s="2" t="str">
        <f>VLOOKUP(H131,'5.a Definitions'!E:F,2,FALSE)</f>
        <v>Manufacturing industries and construction</v>
      </c>
      <c r="J131" s="2" t="s">
        <v>148</v>
      </c>
      <c r="K131" s="2" t="s">
        <v>450</v>
      </c>
      <c r="L131" s="2" t="s">
        <v>119</v>
      </c>
      <c r="M131" s="2" t="s">
        <v>120</v>
      </c>
      <c r="N131" s="445">
        <v>1.25</v>
      </c>
      <c r="O131" s="446">
        <v>0.2</v>
      </c>
      <c r="P131" s="447">
        <v>2018</v>
      </c>
      <c r="Q131" s="448" t="s">
        <v>56</v>
      </c>
      <c r="R131" s="448" t="s">
        <v>56</v>
      </c>
      <c r="S131" s="448" t="s">
        <v>56</v>
      </c>
      <c r="T131" s="449" t="s">
        <v>66</v>
      </c>
      <c r="U131" s="3" t="s">
        <v>53</v>
      </c>
      <c r="V131" s="2">
        <f t="shared" si="47"/>
        <v>6.25E-2</v>
      </c>
      <c r="W131" s="17"/>
    </row>
    <row r="132" spans="1:23" s="21" customFormat="1" x14ac:dyDescent="0.25">
      <c r="A132" s="528"/>
      <c r="B132" s="2" t="str">
        <f t="shared" si="86"/>
        <v>AT.AT-EF.OE</v>
      </c>
      <c r="C132" s="2" t="str">
        <f t="shared" si="57"/>
        <v>AT.AT-EF.OE-Combustion N2 fixation-N2</v>
      </c>
      <c r="D132" s="2" t="s">
        <v>75</v>
      </c>
      <c r="E132" s="2" t="s">
        <v>75</v>
      </c>
      <c r="F132" s="2" t="str">
        <f>VLOOKUP(E132,'5.a Definitions'!E:F,2,FALSE)</f>
        <v>Atmosphere</v>
      </c>
      <c r="G132" s="2" t="s">
        <v>60</v>
      </c>
      <c r="H132" s="2" t="s">
        <v>70</v>
      </c>
      <c r="I132" s="2" t="str">
        <f>VLOOKUP(H132,'5.a Definitions'!E:F,2,FALSE)</f>
        <v>Other energy and fuels</v>
      </c>
      <c r="J132" s="2" t="s">
        <v>148</v>
      </c>
      <c r="K132" s="2" t="s">
        <v>451</v>
      </c>
      <c r="L132" s="2" t="s">
        <v>119</v>
      </c>
      <c r="M132" s="2" t="s">
        <v>120</v>
      </c>
      <c r="N132" s="445">
        <v>1.25</v>
      </c>
      <c r="O132" s="446">
        <v>0.2</v>
      </c>
      <c r="P132" s="447">
        <v>2018</v>
      </c>
      <c r="Q132" s="448" t="s">
        <v>56</v>
      </c>
      <c r="R132" s="448" t="s">
        <v>56</v>
      </c>
      <c r="S132" s="448" t="s">
        <v>56</v>
      </c>
      <c r="T132" s="449" t="s">
        <v>66</v>
      </c>
      <c r="U132" s="3" t="s">
        <v>53</v>
      </c>
      <c r="V132" s="2">
        <f t="shared" si="47"/>
        <v>6.25E-2</v>
      </c>
      <c r="W132" s="17"/>
    </row>
    <row r="133" spans="1:23" s="21" customFormat="1" x14ac:dyDescent="0.25">
      <c r="A133" s="528"/>
      <c r="B133" s="2" t="str">
        <f t="shared" si="86"/>
        <v>AT.AT-EF.TR</v>
      </c>
      <c r="C133" s="2" t="str">
        <f t="shared" si="57"/>
        <v>AT.AT-EF.TR-Combustion N2 fixation-N2</v>
      </c>
      <c r="D133" s="2" t="s">
        <v>75</v>
      </c>
      <c r="E133" s="2" t="s">
        <v>75</v>
      </c>
      <c r="F133" s="2" t="str">
        <f>VLOOKUP(E133,'5.a Definitions'!E:F,2,FALSE)</f>
        <v>Atmosphere</v>
      </c>
      <c r="G133" s="2" t="s">
        <v>60</v>
      </c>
      <c r="H133" s="2" t="s">
        <v>68</v>
      </c>
      <c r="I133" s="2" t="str">
        <f>VLOOKUP(H133,'5.a Definitions'!E:F,2,FALSE)</f>
        <v>Transport</v>
      </c>
      <c r="J133" s="2" t="s">
        <v>148</v>
      </c>
      <c r="K133" s="2" t="s">
        <v>452</v>
      </c>
      <c r="L133" s="2" t="s">
        <v>119</v>
      </c>
      <c r="M133" s="2" t="s">
        <v>120</v>
      </c>
      <c r="N133" s="445">
        <v>1.25</v>
      </c>
      <c r="O133" s="446">
        <v>0.2</v>
      </c>
      <c r="P133" s="447">
        <v>2018</v>
      </c>
      <c r="Q133" s="448" t="s">
        <v>56</v>
      </c>
      <c r="R133" s="448" t="s">
        <v>56</v>
      </c>
      <c r="S133" s="448" t="s">
        <v>56</v>
      </c>
      <c r="T133" s="449" t="s">
        <v>66</v>
      </c>
      <c r="U133" s="3" t="s">
        <v>53</v>
      </c>
      <c r="V133" s="2">
        <f t="shared" si="47"/>
        <v>6.25E-2</v>
      </c>
      <c r="W133" s="17"/>
    </row>
    <row r="134" spans="1:23" s="21" customFormat="1" x14ac:dyDescent="0.25">
      <c r="A134" s="528"/>
      <c r="B134" s="2" t="str">
        <f t="shared" ref="B134" si="95">D134&amp;"."&amp;E134&amp;"-"&amp;G134&amp;"."&amp;H134</f>
        <v>AT.AT-EF.EC</v>
      </c>
      <c r="C134" s="2" t="str">
        <f t="shared" ref="C134" si="96">B134&amp;"-"&amp;J134&amp;"-"&amp;M134</f>
        <v>AT.AT-EF.EC-Combustion N2 fixation-N2</v>
      </c>
      <c r="D134" s="2" t="s">
        <v>75</v>
      </c>
      <c r="E134" s="2" t="s">
        <v>75</v>
      </c>
      <c r="F134" s="2" t="str">
        <f>VLOOKUP(E134,'5.a Definitions'!E:F,2,FALSE)</f>
        <v>Atmosphere</v>
      </c>
      <c r="G134" s="2" t="s">
        <v>60</v>
      </c>
      <c r="H134" s="2" t="s">
        <v>61</v>
      </c>
      <c r="I134" s="2" t="str">
        <f>VLOOKUP(H134,'5.a Definitions'!E:F,2,FALSE)</f>
        <v>Energy conversion</v>
      </c>
      <c r="J134" s="2" t="s">
        <v>148</v>
      </c>
      <c r="K134" s="2" t="s">
        <v>954</v>
      </c>
      <c r="L134" s="2" t="s">
        <v>119</v>
      </c>
      <c r="M134" s="2" t="s">
        <v>120</v>
      </c>
      <c r="N134" s="445">
        <v>1.25</v>
      </c>
      <c r="O134" s="446">
        <v>0.2</v>
      </c>
      <c r="P134" s="447">
        <v>2018</v>
      </c>
      <c r="Q134" s="448" t="s">
        <v>56</v>
      </c>
      <c r="R134" s="448" t="s">
        <v>56</v>
      </c>
      <c r="S134" s="448" t="s">
        <v>56</v>
      </c>
      <c r="T134" s="449" t="s">
        <v>66</v>
      </c>
      <c r="U134" s="3" t="s">
        <v>53</v>
      </c>
      <c r="V134" s="2">
        <f t="shared" ref="V134" si="97">(O134*N134)^2</f>
        <v>6.25E-2</v>
      </c>
      <c r="W134" s="17"/>
    </row>
    <row r="135" spans="1:23" s="21" customFormat="1" x14ac:dyDescent="0.25">
      <c r="A135" s="528"/>
      <c r="B135" s="2" t="str">
        <f t="shared" si="86"/>
        <v>AT.AT-MP.OP</v>
      </c>
      <c r="C135" s="2" t="str">
        <f t="shared" si="57"/>
        <v>AT.AT-MP.OP-Ammonia synthesis N2 fixation-N2</v>
      </c>
      <c r="D135" s="2" t="s">
        <v>75</v>
      </c>
      <c r="E135" s="2" t="s">
        <v>75</v>
      </c>
      <c r="F135" s="2" t="str">
        <f>VLOOKUP(E135,'5.a Definitions'!E:F,2,FALSE)</f>
        <v>Atmosphere</v>
      </c>
      <c r="G135" s="2" t="s">
        <v>72</v>
      </c>
      <c r="H135" s="2" t="s">
        <v>73</v>
      </c>
      <c r="I135" s="2" t="str">
        <f>VLOOKUP(H135,'5.a Definitions'!E:F,2,FALSE)</f>
        <v>Other producing industry</v>
      </c>
      <c r="J135" s="2" t="s">
        <v>454</v>
      </c>
      <c r="K135" s="2" t="s">
        <v>453</v>
      </c>
      <c r="L135" s="2" t="s">
        <v>119</v>
      </c>
      <c r="M135" s="2" t="s">
        <v>120</v>
      </c>
      <c r="N135" s="445">
        <v>1.25</v>
      </c>
      <c r="O135" s="446">
        <v>0.2</v>
      </c>
      <c r="P135" s="447">
        <v>2018</v>
      </c>
      <c r="Q135" s="448" t="s">
        <v>56</v>
      </c>
      <c r="R135" s="448" t="s">
        <v>56</v>
      </c>
      <c r="S135" s="448" t="s">
        <v>56</v>
      </c>
      <c r="T135" s="449" t="s">
        <v>66</v>
      </c>
      <c r="U135" s="3" t="s">
        <v>53</v>
      </c>
      <c r="V135" s="2">
        <f t="shared" si="47"/>
        <v>6.25E-2</v>
      </c>
      <c r="W135" s="17"/>
    </row>
    <row r="136" spans="1:23" s="21" customFormat="1" x14ac:dyDescent="0.25">
      <c r="A136" s="528"/>
      <c r="B136" s="2" t="str">
        <f t="shared" si="86"/>
        <v>AT.AT-AG.SM</v>
      </c>
      <c r="C136" s="2" t="str">
        <f t="shared" si="57"/>
        <v>AT.AT-AG.SM-Deposition-OXN</v>
      </c>
      <c r="D136" s="2" t="s">
        <v>75</v>
      </c>
      <c r="E136" s="2" t="s">
        <v>75</v>
      </c>
      <c r="F136" s="2" t="str">
        <f>VLOOKUP(E136,'5.a Definitions'!E:F,2,FALSE)</f>
        <v>Atmosphere</v>
      </c>
      <c r="G136" s="2" t="s">
        <v>86</v>
      </c>
      <c r="H136" s="2" t="s">
        <v>102</v>
      </c>
      <c r="I136" s="2" t="str">
        <f>VLOOKUP(H136,'5.a Definitions'!E:F,2,FALSE)</f>
        <v>Soil management</v>
      </c>
      <c r="J136" s="2" t="s">
        <v>149</v>
      </c>
      <c r="K136" s="2" t="s">
        <v>567</v>
      </c>
      <c r="L136" s="2" t="s">
        <v>64</v>
      </c>
      <c r="M136" s="2" t="s">
        <v>475</v>
      </c>
      <c r="N136" s="445">
        <v>1.25</v>
      </c>
      <c r="O136" s="446">
        <v>0.2</v>
      </c>
      <c r="P136" s="447">
        <v>2018</v>
      </c>
      <c r="Q136" s="448" t="s">
        <v>56</v>
      </c>
      <c r="R136" s="448" t="s">
        <v>56</v>
      </c>
      <c r="S136" s="448" t="s">
        <v>56</v>
      </c>
      <c r="T136" s="449" t="s">
        <v>66</v>
      </c>
      <c r="U136" s="3" t="s">
        <v>53</v>
      </c>
      <c r="V136" s="2">
        <f t="shared" si="47"/>
        <v>6.25E-2</v>
      </c>
      <c r="W136" s="17"/>
    </row>
    <row r="137" spans="1:23" s="21" customFormat="1" x14ac:dyDescent="0.25">
      <c r="A137" s="528"/>
      <c r="B137" s="2" t="str">
        <f t="shared" si="86"/>
        <v>AT.AT-AG.SM</v>
      </c>
      <c r="C137" s="2" t="str">
        <f t="shared" si="57"/>
        <v>AT.AT-AG.SM-Deposition-RDN</v>
      </c>
      <c r="D137" s="2" t="s">
        <v>75</v>
      </c>
      <c r="E137" s="2" t="s">
        <v>75</v>
      </c>
      <c r="F137" s="2" t="str">
        <f>VLOOKUP(E137,'5.a Definitions'!E:F,2,FALSE)</f>
        <v>Atmosphere</v>
      </c>
      <c r="G137" s="2" t="s">
        <v>86</v>
      </c>
      <c r="H137" s="2" t="s">
        <v>102</v>
      </c>
      <c r="I137" s="2" t="str">
        <f>VLOOKUP(H137,'5.a Definitions'!E:F,2,FALSE)</f>
        <v>Soil management</v>
      </c>
      <c r="J137" s="2" t="s">
        <v>149</v>
      </c>
      <c r="K137" s="2" t="s">
        <v>567</v>
      </c>
      <c r="L137" s="2" t="s">
        <v>64</v>
      </c>
      <c r="M137" s="2" t="s">
        <v>484</v>
      </c>
      <c r="N137" s="445">
        <v>1.25</v>
      </c>
      <c r="O137" s="446">
        <v>0.2</v>
      </c>
      <c r="P137" s="447">
        <v>2018</v>
      </c>
      <c r="Q137" s="448" t="s">
        <v>56</v>
      </c>
      <c r="R137" s="448" t="s">
        <v>56</v>
      </c>
      <c r="S137" s="448" t="s">
        <v>56</v>
      </c>
      <c r="T137" s="449" t="s">
        <v>66</v>
      </c>
      <c r="U137" s="3" t="s">
        <v>53</v>
      </c>
      <c r="V137" s="2">
        <f t="shared" si="47"/>
        <v>6.25E-2</v>
      </c>
      <c r="W137" s="17"/>
    </row>
    <row r="138" spans="1:23" s="21" customFormat="1" x14ac:dyDescent="0.25">
      <c r="A138" s="528"/>
      <c r="B138" s="2" t="str">
        <f t="shared" si="86"/>
        <v>AT.AT-AG.SM</v>
      </c>
      <c r="C138" s="2" t="str">
        <f t="shared" si="57"/>
        <v>AT.AT-AG.SM-Biological N2 fixation-N2</v>
      </c>
      <c r="D138" s="2" t="s">
        <v>75</v>
      </c>
      <c r="E138" s="2" t="s">
        <v>75</v>
      </c>
      <c r="F138" s="2" t="str">
        <f>VLOOKUP(E138,'5.a Definitions'!E:F,2,FALSE)</f>
        <v>Atmosphere</v>
      </c>
      <c r="G138" s="2" t="s">
        <v>86</v>
      </c>
      <c r="H138" s="2" t="s">
        <v>102</v>
      </c>
      <c r="I138" s="2" t="str">
        <f>VLOOKUP(H138,'5.a Definitions'!E:F,2,FALSE)</f>
        <v>Soil management</v>
      </c>
      <c r="J138" s="2" t="s">
        <v>597</v>
      </c>
      <c r="K138" s="2" t="s">
        <v>568</v>
      </c>
      <c r="L138" s="2" t="s">
        <v>119</v>
      </c>
      <c r="M138" s="2" t="s">
        <v>120</v>
      </c>
      <c r="N138" s="445">
        <v>1.25</v>
      </c>
      <c r="O138" s="446">
        <v>0.2</v>
      </c>
      <c r="P138" s="447">
        <v>2018</v>
      </c>
      <c r="Q138" s="448" t="s">
        <v>56</v>
      </c>
      <c r="R138" s="448" t="s">
        <v>56</v>
      </c>
      <c r="S138" s="448" t="s">
        <v>56</v>
      </c>
      <c r="T138" s="449" t="s">
        <v>66</v>
      </c>
      <c r="U138" s="3" t="s">
        <v>53</v>
      </c>
      <c r="V138" s="2">
        <f t="shared" si="47"/>
        <v>6.25E-2</v>
      </c>
      <c r="W138" s="17"/>
    </row>
    <row r="139" spans="1:23" s="21" customFormat="1" x14ac:dyDescent="0.25">
      <c r="A139" s="528"/>
      <c r="B139" s="2" t="str">
        <f t="shared" si="86"/>
        <v>AT.AT-FS.FO</v>
      </c>
      <c r="C139" s="2" t="str">
        <f t="shared" si="57"/>
        <v>AT.AT-FS.FO-Deposition-OXN</v>
      </c>
      <c r="D139" s="2" t="s">
        <v>75</v>
      </c>
      <c r="E139" s="2" t="s">
        <v>75</v>
      </c>
      <c r="F139" s="2" t="str">
        <f>VLOOKUP(E139,'5.a Definitions'!E:F,2,FALSE)</f>
        <v>Atmosphere</v>
      </c>
      <c r="G139" s="2" t="s">
        <v>115</v>
      </c>
      <c r="H139" s="2" t="s">
        <v>116</v>
      </c>
      <c r="I139" s="2" t="str">
        <f>VLOOKUP(H139,'5.a Definitions'!E:F,2,FALSE)</f>
        <v>Forests</v>
      </c>
      <c r="J139" s="2" t="s">
        <v>149</v>
      </c>
      <c r="K139" s="2" t="s">
        <v>949</v>
      </c>
      <c r="L139" s="2" t="s">
        <v>64</v>
      </c>
      <c r="M139" s="2" t="s">
        <v>475</v>
      </c>
      <c r="N139" s="445">
        <v>1.25</v>
      </c>
      <c r="O139" s="446">
        <v>0.2</v>
      </c>
      <c r="P139" s="447">
        <v>2018</v>
      </c>
      <c r="Q139" s="448" t="s">
        <v>56</v>
      </c>
      <c r="R139" s="448" t="s">
        <v>56</v>
      </c>
      <c r="S139" s="448" t="s">
        <v>56</v>
      </c>
      <c r="T139" s="449" t="s">
        <v>66</v>
      </c>
      <c r="U139" s="3" t="s">
        <v>53</v>
      </c>
      <c r="V139" s="2">
        <f t="shared" si="47"/>
        <v>6.25E-2</v>
      </c>
      <c r="W139" s="17"/>
    </row>
    <row r="140" spans="1:23" s="21" customFormat="1" x14ac:dyDescent="0.25">
      <c r="A140" s="528"/>
      <c r="B140" s="2" t="str">
        <f t="shared" si="86"/>
        <v>AT.AT-FS.FO</v>
      </c>
      <c r="C140" s="2" t="str">
        <f t="shared" si="57"/>
        <v>AT.AT-FS.FO-Deposition-RDN</v>
      </c>
      <c r="D140" s="2" t="s">
        <v>75</v>
      </c>
      <c r="E140" s="2" t="s">
        <v>75</v>
      </c>
      <c r="F140" s="2" t="str">
        <f>VLOOKUP(E140,'5.a Definitions'!E:F,2,FALSE)</f>
        <v>Atmosphere</v>
      </c>
      <c r="G140" s="2" t="s">
        <v>115</v>
      </c>
      <c r="H140" s="2" t="s">
        <v>116</v>
      </c>
      <c r="I140" s="2" t="s">
        <v>132</v>
      </c>
      <c r="J140" s="2" t="s">
        <v>149</v>
      </c>
      <c r="K140" s="2" t="s">
        <v>949</v>
      </c>
      <c r="L140" s="2" t="s">
        <v>64</v>
      </c>
      <c r="M140" s="2" t="s">
        <v>484</v>
      </c>
      <c r="N140" s="445">
        <v>1.25</v>
      </c>
      <c r="O140" s="446">
        <v>0.2</v>
      </c>
      <c r="P140" s="447">
        <v>2018</v>
      </c>
      <c r="Q140" s="448" t="s">
        <v>56</v>
      </c>
      <c r="R140" s="448" t="s">
        <v>56</v>
      </c>
      <c r="S140" s="448" t="s">
        <v>56</v>
      </c>
      <c r="T140" s="449" t="s">
        <v>66</v>
      </c>
      <c r="U140" s="3" t="s">
        <v>53</v>
      </c>
      <c r="V140" s="2">
        <f t="shared" si="47"/>
        <v>6.25E-2</v>
      </c>
      <c r="W140" s="17"/>
    </row>
    <row r="141" spans="1:23" s="21" customFormat="1" x14ac:dyDescent="0.25">
      <c r="A141" s="528"/>
      <c r="B141" s="2" t="str">
        <f t="shared" si="86"/>
        <v>AT.AT-FS.FO</v>
      </c>
      <c r="C141" s="2" t="str">
        <f t="shared" si="57"/>
        <v>AT.AT-FS.FO-N2 fixation-N2</v>
      </c>
      <c r="D141" s="2" t="s">
        <v>75</v>
      </c>
      <c r="E141" s="2" t="s">
        <v>75</v>
      </c>
      <c r="F141" s="2" t="str">
        <f>VLOOKUP(E141,'5.a Definitions'!E:F,2,FALSE)</f>
        <v>Atmosphere</v>
      </c>
      <c r="G141" s="2" t="s">
        <v>115</v>
      </c>
      <c r="H141" s="2" t="s">
        <v>116</v>
      </c>
      <c r="I141" s="2" t="s">
        <v>132</v>
      </c>
      <c r="J141" s="2" t="s">
        <v>150</v>
      </c>
      <c r="K141" s="2" t="s">
        <v>950</v>
      </c>
      <c r="L141" s="2" t="s">
        <v>119</v>
      </c>
      <c r="M141" s="2" t="s">
        <v>120</v>
      </c>
      <c r="N141" s="445">
        <v>1.25</v>
      </c>
      <c r="O141" s="446">
        <v>0.2</v>
      </c>
      <c r="P141" s="447">
        <v>2018</v>
      </c>
      <c r="Q141" s="448" t="s">
        <v>56</v>
      </c>
      <c r="R141" s="448" t="s">
        <v>56</v>
      </c>
      <c r="S141" s="448" t="s">
        <v>56</v>
      </c>
      <c r="T141" s="449" t="s">
        <v>66</v>
      </c>
      <c r="U141" s="3" t="s">
        <v>53</v>
      </c>
      <c r="V141" s="2">
        <f t="shared" si="47"/>
        <v>6.25E-2</v>
      </c>
      <c r="W141" s="17"/>
    </row>
    <row r="142" spans="1:23" s="21" customFormat="1" x14ac:dyDescent="0.25">
      <c r="A142" s="528"/>
      <c r="B142" s="2" t="str">
        <f t="shared" si="86"/>
        <v>AT.AT-FS.WL</v>
      </c>
      <c r="C142" s="2" t="str">
        <f t="shared" si="57"/>
        <v>AT.AT-FS.WL-Deposition-OXN</v>
      </c>
      <c r="D142" s="2" t="s">
        <v>75</v>
      </c>
      <c r="E142" s="2" t="s">
        <v>75</v>
      </c>
      <c r="F142" s="2" t="str">
        <f>VLOOKUP(E142,'5.a Definitions'!E:F,2,FALSE)</f>
        <v>Atmosphere</v>
      </c>
      <c r="G142" s="2" t="s">
        <v>115</v>
      </c>
      <c r="H142" s="2" t="s">
        <v>117</v>
      </c>
      <c r="I142" s="2" t="str">
        <f>VLOOKUP(H142,'5.a Definitions'!E:F,2,FALSE)</f>
        <v>Wetland</v>
      </c>
      <c r="J142" s="2" t="s">
        <v>149</v>
      </c>
      <c r="K142" s="2" t="s">
        <v>570</v>
      </c>
      <c r="L142" s="2" t="s">
        <v>64</v>
      </c>
      <c r="M142" s="2" t="s">
        <v>475</v>
      </c>
      <c r="N142" s="445">
        <v>1.25</v>
      </c>
      <c r="O142" s="446">
        <v>0.2</v>
      </c>
      <c r="P142" s="447">
        <v>2018</v>
      </c>
      <c r="Q142" s="448" t="s">
        <v>56</v>
      </c>
      <c r="R142" s="448" t="s">
        <v>56</v>
      </c>
      <c r="S142" s="448" t="s">
        <v>56</v>
      </c>
      <c r="T142" s="449" t="s">
        <v>66</v>
      </c>
      <c r="U142" s="3" t="s">
        <v>53</v>
      </c>
      <c r="V142" s="2">
        <f t="shared" ref="V142:V200" si="98">(O142*N142)^2</f>
        <v>6.25E-2</v>
      </c>
      <c r="W142" s="17"/>
    </row>
    <row r="143" spans="1:23" s="21" customFormat="1" x14ac:dyDescent="0.25">
      <c r="A143" s="528"/>
      <c r="B143" s="2" t="str">
        <f t="shared" si="86"/>
        <v>AT.AT-FS.WL</v>
      </c>
      <c r="C143" s="2" t="str">
        <f t="shared" si="57"/>
        <v>AT.AT-FS.WL-Deposition-RDN</v>
      </c>
      <c r="D143" s="2" t="s">
        <v>75</v>
      </c>
      <c r="E143" s="2" t="s">
        <v>75</v>
      </c>
      <c r="F143" s="2" t="str">
        <f>VLOOKUP(E143,'5.a Definitions'!E:F,2,FALSE)</f>
        <v>Atmosphere</v>
      </c>
      <c r="G143" s="2" t="s">
        <v>115</v>
      </c>
      <c r="H143" s="2" t="s">
        <v>117</v>
      </c>
      <c r="I143" s="2" t="str">
        <f>VLOOKUP(H143,'5.a Definitions'!E:F,2,FALSE)</f>
        <v>Wetland</v>
      </c>
      <c r="J143" s="2" t="s">
        <v>149</v>
      </c>
      <c r="K143" s="2" t="s">
        <v>570</v>
      </c>
      <c r="L143" s="2" t="s">
        <v>64</v>
      </c>
      <c r="M143" s="2" t="s">
        <v>484</v>
      </c>
      <c r="N143" s="445">
        <v>1.25</v>
      </c>
      <c r="O143" s="446">
        <v>0.2</v>
      </c>
      <c r="P143" s="447">
        <v>2018</v>
      </c>
      <c r="Q143" s="448" t="s">
        <v>56</v>
      </c>
      <c r="R143" s="448" t="s">
        <v>56</v>
      </c>
      <c r="S143" s="448" t="s">
        <v>56</v>
      </c>
      <c r="T143" s="449" t="s">
        <v>66</v>
      </c>
      <c r="U143" s="3" t="s">
        <v>53</v>
      </c>
      <c r="V143" s="2">
        <f t="shared" si="98"/>
        <v>6.25E-2</v>
      </c>
      <c r="W143" s="17"/>
    </row>
    <row r="144" spans="1:23" s="21" customFormat="1" x14ac:dyDescent="0.25">
      <c r="A144" s="528"/>
      <c r="B144" s="2" t="str">
        <f t="shared" si="86"/>
        <v>AT.AT-FS.WL</v>
      </c>
      <c r="C144" s="2" t="str">
        <f t="shared" si="57"/>
        <v>AT.AT-FS.WL-N2 fixation-N2</v>
      </c>
      <c r="D144" s="2" t="s">
        <v>75</v>
      </c>
      <c r="E144" s="2" t="s">
        <v>75</v>
      </c>
      <c r="F144" s="2" t="str">
        <f>VLOOKUP(E144,'5.a Definitions'!E:F,2,FALSE)</f>
        <v>Atmosphere</v>
      </c>
      <c r="G144" s="2" t="s">
        <v>115</v>
      </c>
      <c r="H144" s="2" t="s">
        <v>117</v>
      </c>
      <c r="I144" s="2" t="str">
        <f>VLOOKUP(H144,'5.a Definitions'!E:F,2,FALSE)</f>
        <v>Wetland</v>
      </c>
      <c r="J144" s="2" t="s">
        <v>150</v>
      </c>
      <c r="K144" s="2" t="s">
        <v>455</v>
      </c>
      <c r="L144" s="2" t="s">
        <v>119</v>
      </c>
      <c r="M144" s="2" t="s">
        <v>120</v>
      </c>
      <c r="N144" s="445">
        <v>1.25</v>
      </c>
      <c r="O144" s="446">
        <v>0.2</v>
      </c>
      <c r="P144" s="447">
        <v>2018</v>
      </c>
      <c r="Q144" s="448" t="s">
        <v>56</v>
      </c>
      <c r="R144" s="448" t="s">
        <v>56</v>
      </c>
      <c r="S144" s="448" t="s">
        <v>56</v>
      </c>
      <c r="T144" s="449" t="s">
        <v>66</v>
      </c>
      <c r="U144" s="3" t="s">
        <v>53</v>
      </c>
      <c r="V144" s="2">
        <f t="shared" si="98"/>
        <v>6.25E-2</v>
      </c>
      <c r="W144" s="17"/>
    </row>
    <row r="145" spans="1:23" s="21" customFormat="1" x14ac:dyDescent="0.25">
      <c r="A145" s="528"/>
      <c r="B145" s="2" t="str">
        <f t="shared" si="86"/>
        <v>AT.AT-FS.OL</v>
      </c>
      <c r="C145" s="2" t="str">
        <f t="shared" si="57"/>
        <v>AT.AT-FS.OL-Deposition-OXN</v>
      </c>
      <c r="D145" s="2" t="s">
        <v>75</v>
      </c>
      <c r="E145" s="2" t="s">
        <v>75</v>
      </c>
      <c r="F145" s="2" t="str">
        <f>VLOOKUP(E145,'5.a Definitions'!E:F,2,FALSE)</f>
        <v>Atmosphere</v>
      </c>
      <c r="G145" s="2" t="s">
        <v>115</v>
      </c>
      <c r="H145" s="2" t="s">
        <v>118</v>
      </c>
      <c r="I145" s="2" t="str">
        <f>VLOOKUP(H145,'5.a Definitions'!E:F,2,FALSE)</f>
        <v>Other land</v>
      </c>
      <c r="J145" s="2" t="s">
        <v>149</v>
      </c>
      <c r="K145" s="2" t="s">
        <v>571</v>
      </c>
      <c r="L145" s="2" t="s">
        <v>64</v>
      </c>
      <c r="M145" s="2" t="s">
        <v>475</v>
      </c>
      <c r="N145" s="445">
        <v>1.25</v>
      </c>
      <c r="O145" s="446">
        <v>0.2</v>
      </c>
      <c r="P145" s="447">
        <v>2018</v>
      </c>
      <c r="Q145" s="448" t="s">
        <v>56</v>
      </c>
      <c r="R145" s="448" t="s">
        <v>56</v>
      </c>
      <c r="S145" s="448" t="s">
        <v>56</v>
      </c>
      <c r="T145" s="449" t="s">
        <v>66</v>
      </c>
      <c r="U145" s="3" t="s">
        <v>53</v>
      </c>
      <c r="V145" s="2">
        <f t="shared" si="98"/>
        <v>6.25E-2</v>
      </c>
      <c r="W145" s="17"/>
    </row>
    <row r="146" spans="1:23" s="21" customFormat="1" x14ac:dyDescent="0.25">
      <c r="A146" s="528"/>
      <c r="B146" s="2" t="str">
        <f t="shared" si="86"/>
        <v>AT.AT-FS.OL</v>
      </c>
      <c r="C146" s="2" t="str">
        <f t="shared" si="57"/>
        <v>AT.AT-FS.OL-Deposition-RDN</v>
      </c>
      <c r="D146" s="2" t="s">
        <v>75</v>
      </c>
      <c r="E146" s="2" t="s">
        <v>75</v>
      </c>
      <c r="F146" s="2" t="str">
        <f>VLOOKUP(E146,'5.a Definitions'!E:F,2,FALSE)</f>
        <v>Atmosphere</v>
      </c>
      <c r="G146" s="2" t="s">
        <v>115</v>
      </c>
      <c r="H146" s="2" t="s">
        <v>118</v>
      </c>
      <c r="I146" s="2" t="str">
        <f>VLOOKUP(H146,'5.a Definitions'!E:F,2,FALSE)</f>
        <v>Other land</v>
      </c>
      <c r="J146" s="2" t="s">
        <v>149</v>
      </c>
      <c r="K146" s="2" t="s">
        <v>571</v>
      </c>
      <c r="L146" s="2" t="s">
        <v>64</v>
      </c>
      <c r="M146" s="2" t="s">
        <v>484</v>
      </c>
      <c r="N146" s="445">
        <v>1.25</v>
      </c>
      <c r="O146" s="446">
        <v>0.2</v>
      </c>
      <c r="P146" s="447">
        <v>2018</v>
      </c>
      <c r="Q146" s="448" t="s">
        <v>56</v>
      </c>
      <c r="R146" s="448" t="s">
        <v>56</v>
      </c>
      <c r="S146" s="448" t="s">
        <v>56</v>
      </c>
      <c r="T146" s="449" t="s">
        <v>66</v>
      </c>
      <c r="U146" s="3" t="s">
        <v>53</v>
      </c>
      <c r="V146" s="2">
        <f t="shared" si="98"/>
        <v>6.25E-2</v>
      </c>
      <c r="W146" s="17"/>
    </row>
    <row r="147" spans="1:23" s="21" customFormat="1" x14ac:dyDescent="0.25">
      <c r="A147" s="528"/>
      <c r="B147" s="2" t="str">
        <f t="shared" si="86"/>
        <v>AT.AT-FS.OL</v>
      </c>
      <c r="C147" s="2" t="str">
        <f t="shared" si="57"/>
        <v>AT.AT-FS.OL-N2 fixation-N2</v>
      </c>
      <c r="D147" s="2" t="s">
        <v>75</v>
      </c>
      <c r="E147" s="2" t="s">
        <v>75</v>
      </c>
      <c r="F147" s="2" t="str">
        <f>VLOOKUP(E147,'5.a Definitions'!E:F,2,FALSE)</f>
        <v>Atmosphere</v>
      </c>
      <c r="G147" s="2" t="s">
        <v>115</v>
      </c>
      <c r="H147" s="2" t="s">
        <v>118</v>
      </c>
      <c r="I147" s="2" t="str">
        <f>VLOOKUP(H147,'5.a Definitions'!E:F,2,FALSE)</f>
        <v>Other land</v>
      </c>
      <c r="J147" s="2" t="s">
        <v>150</v>
      </c>
      <c r="K147" s="2" t="s">
        <v>456</v>
      </c>
      <c r="L147" s="2" t="s">
        <v>119</v>
      </c>
      <c r="M147" s="2" t="s">
        <v>120</v>
      </c>
      <c r="N147" s="445">
        <v>1.25</v>
      </c>
      <c r="O147" s="446">
        <v>0.2</v>
      </c>
      <c r="P147" s="447">
        <v>2018</v>
      </c>
      <c r="Q147" s="448" t="s">
        <v>56</v>
      </c>
      <c r="R147" s="448" t="s">
        <v>56</v>
      </c>
      <c r="S147" s="448" t="s">
        <v>56</v>
      </c>
      <c r="T147" s="449" t="s">
        <v>66</v>
      </c>
      <c r="U147" s="3" t="s">
        <v>53</v>
      </c>
      <c r="V147" s="2">
        <f t="shared" si="98"/>
        <v>6.25E-2</v>
      </c>
      <c r="W147" s="17"/>
    </row>
    <row r="148" spans="1:23" s="17" customFormat="1" x14ac:dyDescent="0.25">
      <c r="A148" s="528"/>
      <c r="B148" s="2" t="str">
        <f t="shared" ref="B148:B149" si="99">D148&amp;"."&amp;E148&amp;"-"&amp;G148&amp;"."&amp;H148</f>
        <v>AT.AT-HS.HS</v>
      </c>
      <c r="C148" s="2" t="str">
        <f t="shared" ref="C148:C149" si="100">B148&amp;"-"&amp;J148&amp;"-"&amp;M148</f>
        <v>AT.AT-HS.HS-Deposition-OXN</v>
      </c>
      <c r="D148" s="2" t="s">
        <v>75</v>
      </c>
      <c r="E148" s="2" t="s">
        <v>75</v>
      </c>
      <c r="F148" s="2" t="str">
        <f>VLOOKUP(E148,'5.a Definitions'!E:F,2,FALSE)</f>
        <v>Atmosphere</v>
      </c>
      <c r="G148" s="2" t="s">
        <v>95</v>
      </c>
      <c r="H148" s="2" t="s">
        <v>95</v>
      </c>
      <c r="I148" s="2" t="str">
        <f>VLOOKUP(H148,'5.a Definitions'!E:F,2,FALSE)</f>
        <v>Humans and settlements</v>
      </c>
      <c r="J148" s="2" t="s">
        <v>149</v>
      </c>
      <c r="K148" s="2" t="s">
        <v>569</v>
      </c>
      <c r="L148" s="2" t="s">
        <v>64</v>
      </c>
      <c r="M148" s="2" t="s">
        <v>475</v>
      </c>
      <c r="N148" s="445">
        <v>1.25</v>
      </c>
      <c r="O148" s="446">
        <v>0.2</v>
      </c>
      <c r="P148" s="447">
        <v>2018</v>
      </c>
      <c r="Q148" s="448" t="s">
        <v>56</v>
      </c>
      <c r="R148" s="448" t="s">
        <v>56</v>
      </c>
      <c r="S148" s="448" t="s">
        <v>56</v>
      </c>
      <c r="T148" s="449" t="s">
        <v>66</v>
      </c>
      <c r="U148" s="3" t="s">
        <v>53</v>
      </c>
      <c r="V148" s="2">
        <f t="shared" si="98"/>
        <v>6.25E-2</v>
      </c>
    </row>
    <row r="149" spans="1:23" s="21" customFormat="1" x14ac:dyDescent="0.25">
      <c r="A149" s="528"/>
      <c r="B149" s="2" t="str">
        <f t="shared" si="99"/>
        <v>AT.AT-HS.HS</v>
      </c>
      <c r="C149" s="2" t="str">
        <f t="shared" si="100"/>
        <v>AT.AT-HS.HS-Deposition-RDN</v>
      </c>
      <c r="D149" s="2" t="s">
        <v>75</v>
      </c>
      <c r="E149" s="2" t="s">
        <v>75</v>
      </c>
      <c r="F149" s="2" t="str">
        <f>VLOOKUP(E149,'5.a Definitions'!E:F,2,FALSE)</f>
        <v>Atmosphere</v>
      </c>
      <c r="G149" s="2" t="s">
        <v>95</v>
      </c>
      <c r="H149" s="2" t="s">
        <v>95</v>
      </c>
      <c r="I149" s="2" t="str">
        <f>VLOOKUP(H149,'5.a Definitions'!E:F,2,FALSE)</f>
        <v>Humans and settlements</v>
      </c>
      <c r="J149" s="2" t="s">
        <v>149</v>
      </c>
      <c r="K149" s="2" t="s">
        <v>569</v>
      </c>
      <c r="L149" s="2" t="s">
        <v>64</v>
      </c>
      <c r="M149" s="2" t="s">
        <v>484</v>
      </c>
      <c r="N149" s="445">
        <v>1.25</v>
      </c>
      <c r="O149" s="446">
        <v>0.2</v>
      </c>
      <c r="P149" s="447">
        <v>2018</v>
      </c>
      <c r="Q149" s="448" t="s">
        <v>56</v>
      </c>
      <c r="R149" s="448" t="s">
        <v>56</v>
      </c>
      <c r="S149" s="448" t="s">
        <v>56</v>
      </c>
      <c r="T149" s="449" t="s">
        <v>66</v>
      </c>
      <c r="U149" s="3" t="s">
        <v>53</v>
      </c>
      <c r="V149" s="2">
        <f t="shared" si="98"/>
        <v>6.25E-2</v>
      </c>
      <c r="W149" s="17"/>
    </row>
    <row r="150" spans="1:23" s="21" customFormat="1" x14ac:dyDescent="0.25">
      <c r="A150" s="528"/>
      <c r="B150" s="2" t="str">
        <f t="shared" si="86"/>
        <v>AT.AT-HY.SW</v>
      </c>
      <c r="C150" s="2" t="str">
        <f t="shared" si="57"/>
        <v>AT.AT-HY.SW-Deposition-OXN</v>
      </c>
      <c r="D150" s="2" t="s">
        <v>75</v>
      </c>
      <c r="E150" s="2" t="s">
        <v>75</v>
      </c>
      <c r="F150" s="2" t="str">
        <f>VLOOKUP(E150,'5.a Definitions'!E:F,2,FALSE)</f>
        <v>Atmosphere</v>
      </c>
      <c r="G150" s="2" t="s">
        <v>97</v>
      </c>
      <c r="H150" s="2" t="s">
        <v>98</v>
      </c>
      <c r="I150" s="2" t="str">
        <f>VLOOKUP(H150,'5.a Definitions'!E:F,2,FALSE)</f>
        <v>Surface water</v>
      </c>
      <c r="J150" s="2" t="s">
        <v>149</v>
      </c>
      <c r="K150" s="2" t="s">
        <v>572</v>
      </c>
      <c r="L150" s="2" t="s">
        <v>64</v>
      </c>
      <c r="M150" s="2" t="s">
        <v>475</v>
      </c>
      <c r="N150" s="445">
        <v>1.25</v>
      </c>
      <c r="O150" s="446">
        <v>0.2</v>
      </c>
      <c r="P150" s="447">
        <v>2018</v>
      </c>
      <c r="Q150" s="448" t="s">
        <v>56</v>
      </c>
      <c r="R150" s="448" t="s">
        <v>56</v>
      </c>
      <c r="S150" s="448" t="s">
        <v>56</v>
      </c>
      <c r="T150" s="449" t="s">
        <v>66</v>
      </c>
      <c r="U150" s="3" t="s">
        <v>53</v>
      </c>
      <c r="V150" s="2">
        <f t="shared" si="98"/>
        <v>6.25E-2</v>
      </c>
      <c r="W150" s="17"/>
    </row>
    <row r="151" spans="1:23" s="21" customFormat="1" x14ac:dyDescent="0.25">
      <c r="A151" s="528"/>
      <c r="B151" s="2" t="str">
        <f t="shared" si="86"/>
        <v>AT.AT-HY.SW</v>
      </c>
      <c r="C151" s="2" t="str">
        <f t="shared" si="57"/>
        <v>AT.AT-HY.SW-Deposition-RDN</v>
      </c>
      <c r="D151" s="2" t="s">
        <v>75</v>
      </c>
      <c r="E151" s="2" t="s">
        <v>75</v>
      </c>
      <c r="F151" s="2" t="str">
        <f>VLOOKUP(E151,'5.a Definitions'!E:F,2,FALSE)</f>
        <v>Atmosphere</v>
      </c>
      <c r="G151" s="2" t="s">
        <v>97</v>
      </c>
      <c r="H151" s="2" t="s">
        <v>98</v>
      </c>
      <c r="I151" s="2" t="str">
        <f>VLOOKUP(H151,'5.a Definitions'!E:F,2,FALSE)</f>
        <v>Surface water</v>
      </c>
      <c r="J151" s="2" t="s">
        <v>149</v>
      </c>
      <c r="K151" s="2" t="s">
        <v>572</v>
      </c>
      <c r="L151" s="2" t="s">
        <v>64</v>
      </c>
      <c r="M151" s="2" t="s">
        <v>484</v>
      </c>
      <c r="N151" s="445">
        <v>1.25</v>
      </c>
      <c r="O151" s="446">
        <v>0.2</v>
      </c>
      <c r="P151" s="447">
        <v>2018</v>
      </c>
      <c r="Q151" s="448" t="s">
        <v>56</v>
      </c>
      <c r="R151" s="448" t="s">
        <v>56</v>
      </c>
      <c r="S151" s="448" t="s">
        <v>56</v>
      </c>
      <c r="T151" s="449" t="s">
        <v>66</v>
      </c>
      <c r="U151" s="3" t="s">
        <v>53</v>
      </c>
      <c r="V151" s="2">
        <f t="shared" si="98"/>
        <v>6.25E-2</v>
      </c>
      <c r="W151" s="17"/>
    </row>
    <row r="152" spans="1:23" s="21" customFormat="1" x14ac:dyDescent="0.25">
      <c r="A152" s="528"/>
      <c r="B152" s="2" t="str">
        <f t="shared" ref="B152:B194" si="101">D152&amp;"."&amp;E152&amp;"-"&amp;G152&amp;"."&amp;H152</f>
        <v>AT.AT-HY.SW</v>
      </c>
      <c r="C152" s="2" t="str">
        <f t="shared" si="57"/>
        <v>AT.AT-HY.SW-N2 fixation-N2</v>
      </c>
      <c r="D152" s="2" t="s">
        <v>75</v>
      </c>
      <c r="E152" s="2" t="s">
        <v>75</v>
      </c>
      <c r="F152" s="2" t="str">
        <f>VLOOKUP(E152,'5.a Definitions'!E:F,2,FALSE)</f>
        <v>Atmosphere</v>
      </c>
      <c r="G152" s="2" t="s">
        <v>97</v>
      </c>
      <c r="H152" s="2" t="s">
        <v>98</v>
      </c>
      <c r="I152" s="2" t="str">
        <f>VLOOKUP(H152,'5.a Definitions'!E:F,2,FALSE)</f>
        <v>Surface water</v>
      </c>
      <c r="J152" s="2" t="s">
        <v>150</v>
      </c>
      <c r="K152" s="2" t="s">
        <v>457</v>
      </c>
      <c r="L152" s="2" t="s">
        <v>119</v>
      </c>
      <c r="M152" s="2" t="s">
        <v>120</v>
      </c>
      <c r="N152" s="445">
        <v>1.25</v>
      </c>
      <c r="O152" s="446">
        <v>0.2</v>
      </c>
      <c r="P152" s="447">
        <v>2018</v>
      </c>
      <c r="Q152" s="448" t="s">
        <v>56</v>
      </c>
      <c r="R152" s="448" t="s">
        <v>56</v>
      </c>
      <c r="S152" s="448" t="s">
        <v>56</v>
      </c>
      <c r="T152" s="449" t="s">
        <v>66</v>
      </c>
      <c r="U152" s="3" t="s">
        <v>53</v>
      </c>
      <c r="V152" s="2">
        <f t="shared" si="98"/>
        <v>6.25E-2</v>
      </c>
      <c r="W152" s="17"/>
    </row>
    <row r="153" spans="1:23" s="21" customFormat="1" x14ac:dyDescent="0.25">
      <c r="A153" s="528"/>
      <c r="B153" s="2" t="str">
        <f t="shared" si="101"/>
        <v>AT.AT-HY.CW</v>
      </c>
      <c r="C153" s="2" t="str">
        <f t="shared" ref="C153:C200" si="102">B153&amp;"-"&amp;J153&amp;"-"&amp;M153</f>
        <v>AT.AT-HY.CW-Deposition-OXN</v>
      </c>
      <c r="D153" s="2" t="s">
        <v>75</v>
      </c>
      <c r="E153" s="2" t="s">
        <v>75</v>
      </c>
      <c r="F153" s="2" t="str">
        <f>VLOOKUP(E153,'5.a Definitions'!E:F,2,FALSE)</f>
        <v>Atmosphere</v>
      </c>
      <c r="G153" s="2" t="s">
        <v>97</v>
      </c>
      <c r="H153" s="2" t="s">
        <v>142</v>
      </c>
      <c r="I153" s="2" t="str">
        <f>VLOOKUP(H153,'5.a Definitions'!E:F,2,FALSE)</f>
        <v>Coastal water</v>
      </c>
      <c r="J153" s="2" t="s">
        <v>149</v>
      </c>
      <c r="K153" s="2" t="s">
        <v>573</v>
      </c>
      <c r="L153" s="2" t="s">
        <v>64</v>
      </c>
      <c r="M153" s="2" t="s">
        <v>475</v>
      </c>
      <c r="N153" s="445">
        <v>1.25</v>
      </c>
      <c r="O153" s="446">
        <v>0.2</v>
      </c>
      <c r="P153" s="447">
        <v>2018</v>
      </c>
      <c r="Q153" s="448" t="s">
        <v>56</v>
      </c>
      <c r="R153" s="448" t="s">
        <v>56</v>
      </c>
      <c r="S153" s="448" t="s">
        <v>56</v>
      </c>
      <c r="T153" s="449" t="s">
        <v>66</v>
      </c>
      <c r="U153" s="3" t="s">
        <v>53</v>
      </c>
      <c r="V153" s="2">
        <f t="shared" si="98"/>
        <v>6.25E-2</v>
      </c>
      <c r="W153" s="17"/>
    </row>
    <row r="154" spans="1:23" s="17" customFormat="1" x14ac:dyDescent="0.25">
      <c r="A154" s="528"/>
      <c r="B154" s="2" t="str">
        <f t="shared" si="101"/>
        <v>AT.AT-HY.CW</v>
      </c>
      <c r="C154" s="2" t="str">
        <f t="shared" si="102"/>
        <v>AT.AT-HY.CW-Deposition-RDN</v>
      </c>
      <c r="D154" s="2" t="s">
        <v>75</v>
      </c>
      <c r="E154" s="2" t="s">
        <v>75</v>
      </c>
      <c r="F154" s="2" t="str">
        <f>VLOOKUP(E154,'5.a Definitions'!E:F,2,FALSE)</f>
        <v>Atmosphere</v>
      </c>
      <c r="G154" s="2" t="s">
        <v>97</v>
      </c>
      <c r="H154" s="2" t="s">
        <v>142</v>
      </c>
      <c r="I154" s="2" t="str">
        <f>VLOOKUP(H154,'5.a Definitions'!E:F,2,FALSE)</f>
        <v>Coastal water</v>
      </c>
      <c r="J154" s="2" t="s">
        <v>149</v>
      </c>
      <c r="K154" s="2" t="s">
        <v>573</v>
      </c>
      <c r="L154" s="2" t="s">
        <v>64</v>
      </c>
      <c r="M154" s="2" t="s">
        <v>484</v>
      </c>
      <c r="N154" s="445">
        <v>1.25</v>
      </c>
      <c r="O154" s="446">
        <v>0.2</v>
      </c>
      <c r="P154" s="447">
        <v>2018</v>
      </c>
      <c r="Q154" s="448" t="s">
        <v>56</v>
      </c>
      <c r="R154" s="448" t="s">
        <v>56</v>
      </c>
      <c r="S154" s="448" t="s">
        <v>56</v>
      </c>
      <c r="T154" s="449" t="s">
        <v>66</v>
      </c>
      <c r="U154" s="3" t="s">
        <v>53</v>
      </c>
      <c r="V154" s="2">
        <f t="shared" si="98"/>
        <v>6.25E-2</v>
      </c>
    </row>
    <row r="155" spans="1:23" s="21" customFormat="1" x14ac:dyDescent="0.25">
      <c r="A155" s="528"/>
      <c r="B155" s="3" t="str">
        <f t="shared" si="101"/>
        <v>AT.AT-HY.CW</v>
      </c>
      <c r="C155" s="3" t="str">
        <f t="shared" si="102"/>
        <v>AT.AT-HY.CW-N2 fixation-N2</v>
      </c>
      <c r="D155" s="3" t="s">
        <v>75</v>
      </c>
      <c r="E155" s="3" t="s">
        <v>75</v>
      </c>
      <c r="F155" s="3" t="str">
        <f>VLOOKUP(E155,'5.a Definitions'!E:F,2,FALSE)</f>
        <v>Atmosphere</v>
      </c>
      <c r="G155" s="3" t="s">
        <v>97</v>
      </c>
      <c r="H155" s="3" t="s">
        <v>142</v>
      </c>
      <c r="I155" s="3" t="str">
        <f>VLOOKUP(H155,'5.a Definitions'!E:F,2,FALSE)</f>
        <v>Coastal water</v>
      </c>
      <c r="J155" s="3" t="s">
        <v>150</v>
      </c>
      <c r="K155" s="3" t="s">
        <v>458</v>
      </c>
      <c r="L155" s="3" t="s">
        <v>119</v>
      </c>
      <c r="M155" s="3" t="s">
        <v>120</v>
      </c>
      <c r="N155" s="460">
        <v>1.25</v>
      </c>
      <c r="O155" s="461">
        <v>0.2</v>
      </c>
      <c r="P155" s="462">
        <v>2018</v>
      </c>
      <c r="Q155" s="463" t="s">
        <v>56</v>
      </c>
      <c r="R155" s="463" t="s">
        <v>56</v>
      </c>
      <c r="S155" s="463" t="s">
        <v>56</v>
      </c>
      <c r="T155" s="464" t="s">
        <v>66</v>
      </c>
      <c r="U155" s="3" t="s">
        <v>53</v>
      </c>
      <c r="V155" s="3">
        <f t="shared" si="98"/>
        <v>6.25E-2</v>
      </c>
      <c r="W155" s="17"/>
    </row>
    <row r="156" spans="1:23" s="21" customFormat="1" x14ac:dyDescent="0.25">
      <c r="A156" s="528"/>
      <c r="B156" s="3" t="str">
        <f t="shared" si="101"/>
        <v>AT.AT-RW.RW</v>
      </c>
      <c r="C156" s="3" t="str">
        <f t="shared" si="102"/>
        <v>AT.AT-RW.RW-Atmospheric outflow-RDN</v>
      </c>
      <c r="D156" s="3" t="s">
        <v>75</v>
      </c>
      <c r="E156" s="3" t="s">
        <v>75</v>
      </c>
      <c r="F156" s="3" t="str">
        <f>VLOOKUP(E156,'5.a Definitions'!E:F,2,FALSE)</f>
        <v>Atmosphere</v>
      </c>
      <c r="G156" s="3" t="s">
        <v>81</v>
      </c>
      <c r="H156" s="3" t="s">
        <v>81</v>
      </c>
      <c r="I156" s="3" t="str">
        <f>VLOOKUP(H156,'5.a Definitions'!E:F,2,FALSE)</f>
        <v>Rest of the world</v>
      </c>
      <c r="J156" s="3" t="s">
        <v>151</v>
      </c>
      <c r="K156" s="3" t="s">
        <v>459</v>
      </c>
      <c r="L156" s="3" t="s">
        <v>64</v>
      </c>
      <c r="M156" s="3" t="s">
        <v>484</v>
      </c>
      <c r="N156" s="460">
        <v>1.25</v>
      </c>
      <c r="O156" s="461">
        <v>0.2</v>
      </c>
      <c r="P156" s="462">
        <v>2018</v>
      </c>
      <c r="Q156" s="463" t="s">
        <v>56</v>
      </c>
      <c r="R156" s="463" t="s">
        <v>56</v>
      </c>
      <c r="S156" s="463" t="s">
        <v>56</v>
      </c>
      <c r="T156" s="464" t="s">
        <v>66</v>
      </c>
      <c r="U156" s="3" t="s">
        <v>53</v>
      </c>
      <c r="V156" s="3">
        <f t="shared" si="98"/>
        <v>6.25E-2</v>
      </c>
      <c r="W156" s="17"/>
    </row>
    <row r="157" spans="1:23" s="21" customFormat="1" ht="15.75" thickBot="1" x14ac:dyDescent="0.3">
      <c r="A157" s="529"/>
      <c r="B157" s="18" t="str">
        <f t="shared" si="101"/>
        <v>AT.AT-RW.RW</v>
      </c>
      <c r="C157" s="18" t="str">
        <f t="shared" si="102"/>
        <v>AT.AT-RW.RW-Atmospheric outflow-OXN</v>
      </c>
      <c r="D157" s="18" t="s">
        <v>75</v>
      </c>
      <c r="E157" s="18" t="s">
        <v>75</v>
      </c>
      <c r="F157" s="18" t="str">
        <f>VLOOKUP(E157,'5.a Definitions'!E:F,2,FALSE)</f>
        <v>Atmosphere</v>
      </c>
      <c r="G157" s="18" t="s">
        <v>81</v>
      </c>
      <c r="H157" s="18" t="s">
        <v>81</v>
      </c>
      <c r="I157" s="18" t="str">
        <f>VLOOKUP(H157,'5.a Definitions'!E:F,2,FALSE)</f>
        <v>Rest of the world</v>
      </c>
      <c r="J157" s="18" t="s">
        <v>151</v>
      </c>
      <c r="K157" s="18" t="s">
        <v>459</v>
      </c>
      <c r="L157" s="18" t="s">
        <v>64</v>
      </c>
      <c r="M157" s="18" t="s">
        <v>475</v>
      </c>
      <c r="N157" s="450">
        <v>1.25</v>
      </c>
      <c r="O157" s="451">
        <v>0.2</v>
      </c>
      <c r="P157" s="452">
        <v>2018</v>
      </c>
      <c r="Q157" s="453" t="s">
        <v>56</v>
      </c>
      <c r="R157" s="453" t="s">
        <v>56</v>
      </c>
      <c r="S157" s="453" t="s">
        <v>56</v>
      </c>
      <c r="T157" s="454" t="s">
        <v>66</v>
      </c>
      <c r="U157" s="18" t="s">
        <v>53</v>
      </c>
      <c r="V157" s="18">
        <f t="shared" si="98"/>
        <v>6.25E-2</v>
      </c>
      <c r="W157" s="17"/>
    </row>
    <row r="158" spans="1:23" s="21" customFormat="1" x14ac:dyDescent="0.25">
      <c r="A158" s="535" t="s">
        <v>152</v>
      </c>
      <c r="B158" s="2" t="str">
        <f t="shared" ref="B158:B160" si="103">D158&amp;"."&amp;E158&amp;"-"&amp;G158&amp;"."&amp;H158</f>
        <v>HY.GW-AG.MM</v>
      </c>
      <c r="C158" s="2" t="str">
        <f t="shared" ref="C158:C160" si="104">B158&amp;"-"&amp;J158&amp;"-"&amp;M158</f>
        <v>HY.GW-AG.MM-Animal drinking water-Nmix</v>
      </c>
      <c r="D158" s="2" t="s">
        <v>97</v>
      </c>
      <c r="E158" s="2" t="s">
        <v>121</v>
      </c>
      <c r="F158" s="2" t="str">
        <f>VLOOKUP(E158,'5.a Definitions'!E:F,2,FALSE)</f>
        <v>Groundwater</v>
      </c>
      <c r="G158" s="2" t="s">
        <v>86</v>
      </c>
      <c r="H158" s="2" t="s">
        <v>87</v>
      </c>
      <c r="I158" s="2" t="str">
        <f>VLOOKUP(H158,'5.a Definitions'!E:F,2,FALSE)</f>
        <v>Manure management, storage and animal husbandry</v>
      </c>
      <c r="J158" s="2" t="s">
        <v>154</v>
      </c>
      <c r="K158" s="2" t="s">
        <v>578</v>
      </c>
      <c r="L158" s="2" t="s">
        <v>64</v>
      </c>
      <c r="M158" s="2" t="s">
        <v>65</v>
      </c>
      <c r="N158" s="445">
        <v>1.25</v>
      </c>
      <c r="O158" s="446">
        <v>0.2</v>
      </c>
      <c r="P158" s="447">
        <v>2018</v>
      </c>
      <c r="Q158" s="448" t="s">
        <v>56</v>
      </c>
      <c r="R158" s="448" t="s">
        <v>56</v>
      </c>
      <c r="S158" s="448" t="s">
        <v>56</v>
      </c>
      <c r="T158" s="449" t="s">
        <v>66</v>
      </c>
      <c r="U158" s="2" t="s">
        <v>67</v>
      </c>
      <c r="V158" s="2">
        <f t="shared" ref="V158:V160" si="105">(O158*N158)^2</f>
        <v>6.25E-2</v>
      </c>
      <c r="W158" s="17"/>
    </row>
    <row r="159" spans="1:23" s="21" customFormat="1" ht="15" customHeight="1" x14ac:dyDescent="0.25">
      <c r="A159" s="533"/>
      <c r="B159" s="2" t="str">
        <f t="shared" si="103"/>
        <v>HY.GW-AG.SM</v>
      </c>
      <c r="C159" s="2" t="str">
        <f t="shared" si="104"/>
        <v>HY.GW-AG.SM-Irrigation-Nmix</v>
      </c>
      <c r="D159" s="2" t="s">
        <v>97</v>
      </c>
      <c r="E159" s="2" t="s">
        <v>121</v>
      </c>
      <c r="F159" s="2" t="str">
        <f>VLOOKUP(E159,'5.a Definitions'!E:F,2,FALSE)</f>
        <v>Groundwater</v>
      </c>
      <c r="G159" s="2" t="s">
        <v>86</v>
      </c>
      <c r="H159" s="2" t="s">
        <v>102</v>
      </c>
      <c r="I159" s="2" t="str">
        <f>VLOOKUP(H159,'5.a Definitions'!E:F,2,FALSE)</f>
        <v>Soil management</v>
      </c>
      <c r="J159" s="2" t="s">
        <v>155</v>
      </c>
      <c r="K159" s="2" t="s">
        <v>460</v>
      </c>
      <c r="L159" s="2" t="s">
        <v>64</v>
      </c>
      <c r="M159" s="2" t="s">
        <v>65</v>
      </c>
      <c r="N159" s="445">
        <v>1.25</v>
      </c>
      <c r="O159" s="446">
        <v>0.2</v>
      </c>
      <c r="P159" s="447">
        <v>2018</v>
      </c>
      <c r="Q159" s="448" t="s">
        <v>56</v>
      </c>
      <c r="R159" s="448" t="s">
        <v>56</v>
      </c>
      <c r="S159" s="448" t="s">
        <v>56</v>
      </c>
      <c r="T159" s="449" t="s">
        <v>66</v>
      </c>
      <c r="U159" s="2" t="s">
        <v>67</v>
      </c>
      <c r="V159" s="2">
        <f t="shared" si="105"/>
        <v>6.25E-2</v>
      </c>
      <c r="W159" s="17"/>
    </row>
    <row r="160" spans="1:23" s="21" customFormat="1" x14ac:dyDescent="0.25">
      <c r="A160" s="533"/>
      <c r="B160" s="2" t="str">
        <f t="shared" si="103"/>
        <v>HY.GW-HS.HS</v>
      </c>
      <c r="C160" s="2" t="str">
        <f t="shared" si="104"/>
        <v>HY.GW-HS.HS-Drinking water-Nmix</v>
      </c>
      <c r="D160" s="2" t="s">
        <v>97</v>
      </c>
      <c r="E160" s="2" t="s">
        <v>121</v>
      </c>
      <c r="F160" s="2" t="str">
        <f>VLOOKUP(E160,'5.a Definitions'!E:F,2,FALSE)</f>
        <v>Groundwater</v>
      </c>
      <c r="G160" s="2" t="s">
        <v>95</v>
      </c>
      <c r="H160" s="2" t="s">
        <v>95</v>
      </c>
      <c r="I160" s="2" t="str">
        <f>VLOOKUP(H160,'5.a Definitions'!E:F,2,FALSE)</f>
        <v>Humans and settlements</v>
      </c>
      <c r="J160" s="2" t="s">
        <v>153</v>
      </c>
      <c r="K160" s="2" t="s">
        <v>577</v>
      </c>
      <c r="L160" s="2" t="s">
        <v>64</v>
      </c>
      <c r="M160" s="2" t="s">
        <v>65</v>
      </c>
      <c r="N160" s="445">
        <v>1.25</v>
      </c>
      <c r="O160" s="446">
        <v>0.2</v>
      </c>
      <c r="P160" s="447">
        <v>2018</v>
      </c>
      <c r="Q160" s="448" t="s">
        <v>56</v>
      </c>
      <c r="R160" s="448" t="s">
        <v>56</v>
      </c>
      <c r="S160" s="448" t="s">
        <v>56</v>
      </c>
      <c r="T160" s="449" t="s">
        <v>66</v>
      </c>
      <c r="U160" s="2" t="s">
        <v>67</v>
      </c>
      <c r="V160" s="2">
        <f t="shared" si="105"/>
        <v>6.25E-2</v>
      </c>
      <c r="W160" s="17"/>
    </row>
    <row r="161" spans="1:23" s="21" customFormat="1" ht="14.65" customHeight="1" x14ac:dyDescent="0.25">
      <c r="A161" s="533"/>
      <c r="B161" s="2" t="str">
        <f t="shared" si="101"/>
        <v>HY.GW-AT.AT</v>
      </c>
      <c r="C161" s="2" t="str">
        <f t="shared" si="102"/>
        <v>HY.GW-AT.AT-Emissions-N2</v>
      </c>
      <c r="D161" s="2" t="s">
        <v>97</v>
      </c>
      <c r="E161" s="2" t="s">
        <v>121</v>
      </c>
      <c r="F161" s="2" t="str">
        <f>VLOOKUP(E161,'5.a Definitions'!E:F,2,FALSE)</f>
        <v>Groundwater</v>
      </c>
      <c r="G161" s="2" t="s">
        <v>75</v>
      </c>
      <c r="H161" s="2" t="s">
        <v>75</v>
      </c>
      <c r="I161" s="2" t="str">
        <f>VLOOKUP(H161,'5.a Definitions'!E:F,2,FALSE)</f>
        <v>Atmosphere</v>
      </c>
      <c r="J161" s="2" t="s">
        <v>76</v>
      </c>
      <c r="K161" s="2" t="s">
        <v>574</v>
      </c>
      <c r="L161" s="2" t="s">
        <v>119</v>
      </c>
      <c r="M161" s="2" t="s">
        <v>120</v>
      </c>
      <c r="N161" s="445">
        <v>1.25</v>
      </c>
      <c r="O161" s="446">
        <v>0.2</v>
      </c>
      <c r="P161" s="447">
        <v>2018</v>
      </c>
      <c r="Q161" s="448" t="s">
        <v>56</v>
      </c>
      <c r="R161" s="448" t="s">
        <v>56</v>
      </c>
      <c r="S161" s="448" t="s">
        <v>56</v>
      </c>
      <c r="T161" s="449" t="s">
        <v>66</v>
      </c>
      <c r="U161" s="2" t="s">
        <v>929</v>
      </c>
      <c r="V161" s="2">
        <f t="shared" si="98"/>
        <v>6.25E-2</v>
      </c>
      <c r="W161" s="17"/>
    </row>
    <row r="162" spans="1:23" s="21" customFormat="1" x14ac:dyDescent="0.25">
      <c r="A162" s="533"/>
      <c r="B162" s="2" t="str">
        <f t="shared" ref="B162:B168" si="106">D162&amp;"."&amp;E162&amp;"-"&amp;G162&amp;"."&amp;H162</f>
        <v>HY.GW-AT.AT</v>
      </c>
      <c r="C162" s="2" t="str">
        <f t="shared" ref="C162:C168" si="107">B162&amp;"-"&amp;J162&amp;"-"&amp;M162</f>
        <v>HY.GW-AT.AT-Emissions-N2O</v>
      </c>
      <c r="D162" s="2" t="s">
        <v>97</v>
      </c>
      <c r="E162" s="2" t="s">
        <v>121</v>
      </c>
      <c r="F162" s="2" t="str">
        <f>VLOOKUP(E162,'5.a Definitions'!E:F,2,FALSE)</f>
        <v>Groundwater</v>
      </c>
      <c r="G162" s="2" t="s">
        <v>75</v>
      </c>
      <c r="H162" s="2" t="s">
        <v>75</v>
      </c>
      <c r="I162" s="2" t="str">
        <f>VLOOKUP(H162,'5.a Definitions'!E:F,2,FALSE)</f>
        <v>Atmosphere</v>
      </c>
      <c r="J162" s="2" t="s">
        <v>76</v>
      </c>
      <c r="K162" s="2" t="s">
        <v>574</v>
      </c>
      <c r="L162" s="2" t="s">
        <v>64</v>
      </c>
      <c r="M162" s="2" t="s">
        <v>80</v>
      </c>
      <c r="N162" s="445">
        <v>1.25</v>
      </c>
      <c r="O162" s="446">
        <v>0.2</v>
      </c>
      <c r="P162" s="447">
        <v>2018</v>
      </c>
      <c r="Q162" s="448" t="s">
        <v>56</v>
      </c>
      <c r="R162" s="448" t="s">
        <v>56</v>
      </c>
      <c r="S162" s="448" t="s">
        <v>56</v>
      </c>
      <c r="T162" s="449" t="s">
        <v>66</v>
      </c>
      <c r="U162" s="2" t="s">
        <v>929</v>
      </c>
      <c r="V162" s="2">
        <f t="shared" ref="V162:V168" si="108">(O162*N162)^2</f>
        <v>6.25E-2</v>
      </c>
      <c r="W162" s="17"/>
    </row>
    <row r="163" spans="1:23" s="21" customFormat="1" x14ac:dyDescent="0.25">
      <c r="A163" s="533"/>
      <c r="B163" s="2" t="str">
        <f t="shared" si="106"/>
        <v>HY.GW-AT.AT</v>
      </c>
      <c r="C163" s="2" t="str">
        <f t="shared" si="107"/>
        <v>HY.GW-AT.AT-Emissions-NOx</v>
      </c>
      <c r="D163" s="2" t="s">
        <v>97</v>
      </c>
      <c r="E163" s="2" t="s">
        <v>121</v>
      </c>
      <c r="F163" s="2" t="str">
        <f>VLOOKUP(E163,'5.a Definitions'!E:F,2,FALSE)</f>
        <v>Groundwater</v>
      </c>
      <c r="G163" s="2" t="s">
        <v>75</v>
      </c>
      <c r="H163" s="2" t="s">
        <v>75</v>
      </c>
      <c r="I163" s="2" t="str">
        <f>VLOOKUP(H163,'5.a Definitions'!E:F,2,FALSE)</f>
        <v>Atmosphere</v>
      </c>
      <c r="J163" s="2" t="s">
        <v>76</v>
      </c>
      <c r="K163" s="2" t="s">
        <v>574</v>
      </c>
      <c r="L163" s="2" t="s">
        <v>64</v>
      </c>
      <c r="M163" s="2" t="s">
        <v>79</v>
      </c>
      <c r="N163" s="445">
        <v>1.25</v>
      </c>
      <c r="O163" s="446">
        <v>0.2</v>
      </c>
      <c r="P163" s="447">
        <v>2018</v>
      </c>
      <c r="Q163" s="448" t="s">
        <v>56</v>
      </c>
      <c r="R163" s="448" t="s">
        <v>56</v>
      </c>
      <c r="S163" s="448" t="s">
        <v>56</v>
      </c>
      <c r="T163" s="449" t="s">
        <v>66</v>
      </c>
      <c r="U163" s="2" t="s">
        <v>929</v>
      </c>
      <c r="V163" s="2">
        <f t="shared" si="108"/>
        <v>6.25E-2</v>
      </c>
      <c r="W163" s="17"/>
    </row>
    <row r="164" spans="1:23" s="21" customFormat="1" x14ac:dyDescent="0.25">
      <c r="A164" s="533"/>
      <c r="B164" s="2" t="str">
        <f t="shared" si="106"/>
        <v>HY.GW-HY.CW</v>
      </c>
      <c r="C164" s="2" t="str">
        <f t="shared" si="107"/>
        <v>HY.GW-HY.CW-Inflow to coastal waters-Nmix</v>
      </c>
      <c r="D164" s="2" t="s">
        <v>97</v>
      </c>
      <c r="E164" s="2" t="s">
        <v>121</v>
      </c>
      <c r="F164" s="2" t="str">
        <f>VLOOKUP(E164,'5.a Definitions'!E:F,2,FALSE)</f>
        <v>Groundwater</v>
      </c>
      <c r="G164" s="2" t="s">
        <v>97</v>
      </c>
      <c r="H164" s="2" t="s">
        <v>142</v>
      </c>
      <c r="I164" s="2" t="str">
        <f>VLOOKUP(H164,'5.a Definitions'!E:F,2,FALSE)</f>
        <v>Coastal water</v>
      </c>
      <c r="J164" s="2" t="s">
        <v>157</v>
      </c>
      <c r="K164" s="2" t="s">
        <v>579</v>
      </c>
      <c r="L164" s="2" t="s">
        <v>64</v>
      </c>
      <c r="M164" s="2" t="s">
        <v>65</v>
      </c>
      <c r="N164" s="445">
        <v>1.25</v>
      </c>
      <c r="O164" s="446">
        <v>0.2</v>
      </c>
      <c r="P164" s="447">
        <v>2018</v>
      </c>
      <c r="Q164" s="448" t="s">
        <v>56</v>
      </c>
      <c r="R164" s="448" t="s">
        <v>56</v>
      </c>
      <c r="S164" s="448" t="s">
        <v>56</v>
      </c>
      <c r="T164" s="449" t="s">
        <v>66</v>
      </c>
      <c r="U164" s="2" t="s">
        <v>53</v>
      </c>
      <c r="V164" s="2">
        <f t="shared" si="108"/>
        <v>6.25E-2</v>
      </c>
      <c r="W164" s="17"/>
    </row>
    <row r="165" spans="1:23" s="21" customFormat="1" x14ac:dyDescent="0.25">
      <c r="A165" s="533"/>
      <c r="B165" s="2" t="str">
        <f t="shared" si="106"/>
        <v>HY.GW-HY.SW</v>
      </c>
      <c r="C165" s="2" t="str">
        <f t="shared" si="107"/>
        <v>HY.GW-HY.SW-Groundwater outflow-Nmix</v>
      </c>
      <c r="D165" s="2" t="s">
        <v>97</v>
      </c>
      <c r="E165" s="2" t="s">
        <v>121</v>
      </c>
      <c r="F165" s="2" t="str">
        <f>VLOOKUP(E165,'5.a Definitions'!E:F,2,FALSE)</f>
        <v>Groundwater</v>
      </c>
      <c r="G165" s="2" t="s">
        <v>97</v>
      </c>
      <c r="H165" s="2" t="s">
        <v>98</v>
      </c>
      <c r="I165" s="2" t="str">
        <f>VLOOKUP(H165,'5.a Definitions'!E:F,2,FALSE)</f>
        <v>Surface water</v>
      </c>
      <c r="J165" s="2" t="s">
        <v>658</v>
      </c>
      <c r="K165" s="2" t="s">
        <v>655</v>
      </c>
      <c r="L165" s="2" t="s">
        <v>64</v>
      </c>
      <c r="M165" s="2" t="s">
        <v>65</v>
      </c>
      <c r="N165" s="445">
        <v>1.25</v>
      </c>
      <c r="O165" s="446">
        <v>0.2</v>
      </c>
      <c r="P165" s="447">
        <v>2018</v>
      </c>
      <c r="Q165" s="448" t="s">
        <v>56</v>
      </c>
      <c r="R165" s="448" t="s">
        <v>56</v>
      </c>
      <c r="S165" s="448" t="s">
        <v>56</v>
      </c>
      <c r="T165" s="449" t="s">
        <v>66</v>
      </c>
      <c r="U165" s="2" t="s">
        <v>53</v>
      </c>
      <c r="V165" s="2">
        <f t="shared" si="108"/>
        <v>6.25E-2</v>
      </c>
      <c r="W165" s="17"/>
    </row>
    <row r="166" spans="1:23" s="21" customFormat="1" x14ac:dyDescent="0.25">
      <c r="A166" s="533"/>
      <c r="B166" s="2" t="str">
        <f t="shared" si="106"/>
        <v>HY.GW-RW.RW</v>
      </c>
      <c r="C166" s="2" t="str">
        <f t="shared" si="107"/>
        <v>HY.GW-RW.RW-Export of groundwater-Nmix</v>
      </c>
      <c r="D166" s="2" t="s">
        <v>97</v>
      </c>
      <c r="E166" s="2" t="s">
        <v>121</v>
      </c>
      <c r="F166" s="2" t="str">
        <f>VLOOKUP(E166,'5.a Definitions'!E:F,2,FALSE)</f>
        <v>Groundwater</v>
      </c>
      <c r="G166" s="2" t="s">
        <v>81</v>
      </c>
      <c r="H166" s="2" t="s">
        <v>81</v>
      </c>
      <c r="I166" s="2" t="str">
        <f>VLOOKUP(H166,'5.a Definitions'!E:F,2,FALSE)</f>
        <v>Rest of the world</v>
      </c>
      <c r="J166" s="2" t="s">
        <v>158</v>
      </c>
      <c r="K166" s="2" t="s">
        <v>656</v>
      </c>
      <c r="L166" s="2" t="s">
        <v>64</v>
      </c>
      <c r="M166" s="2" t="s">
        <v>65</v>
      </c>
      <c r="N166" s="445">
        <v>1.25</v>
      </c>
      <c r="O166" s="446">
        <v>0.2</v>
      </c>
      <c r="P166" s="447">
        <v>2018</v>
      </c>
      <c r="Q166" s="448" t="s">
        <v>56</v>
      </c>
      <c r="R166" s="448" t="s">
        <v>56</v>
      </c>
      <c r="S166" s="448" t="s">
        <v>56</v>
      </c>
      <c r="T166" s="449" t="s">
        <v>66</v>
      </c>
      <c r="U166" s="2" t="s">
        <v>53</v>
      </c>
      <c r="V166" s="2">
        <f t="shared" si="108"/>
        <v>6.25E-2</v>
      </c>
      <c r="W166" s="17"/>
    </row>
    <row r="167" spans="1:23" s="21" customFormat="1" x14ac:dyDescent="0.25">
      <c r="A167" s="533"/>
      <c r="B167" s="2" t="str">
        <f t="shared" ref="B167" si="109">D167&amp;"."&amp;E167&amp;"-"&amp;G167&amp;"."&amp;H167</f>
        <v>HY.SW-MP.FP</v>
      </c>
      <c r="C167" s="2" t="str">
        <f t="shared" ref="C167" si="110">B167&amp;"-"&amp;J167&amp;"-"&amp;M167</f>
        <v>HY.SW-MP.FP-Fish (wild catch)-Nmix</v>
      </c>
      <c r="D167" s="2" t="s">
        <v>97</v>
      </c>
      <c r="E167" s="2" t="s">
        <v>98</v>
      </c>
      <c r="F167" s="2" t="str">
        <f>VLOOKUP(E167,'5.a Definitions'!E:F,2,FALSE)</f>
        <v>Surface water</v>
      </c>
      <c r="G167" s="2" t="s">
        <v>72</v>
      </c>
      <c r="H167" s="2" t="s">
        <v>85</v>
      </c>
      <c r="I167" s="2" t="str">
        <f>VLOOKUP(H167,'5.a Definitions'!E:F,2,FALSE)</f>
        <v>Food processing</v>
      </c>
      <c r="J167" s="2" t="s">
        <v>659</v>
      </c>
      <c r="K167" s="2" t="s">
        <v>663</v>
      </c>
      <c r="L167" s="2" t="s">
        <v>64</v>
      </c>
      <c r="M167" s="2" t="s">
        <v>65</v>
      </c>
      <c r="N167" s="445">
        <v>1.25</v>
      </c>
      <c r="O167" s="446">
        <v>0.2</v>
      </c>
      <c r="P167" s="447">
        <v>2018</v>
      </c>
      <c r="Q167" s="448" t="s">
        <v>56</v>
      </c>
      <c r="R167" s="448" t="s">
        <v>56</v>
      </c>
      <c r="S167" s="448" t="s">
        <v>56</v>
      </c>
      <c r="T167" s="449" t="s">
        <v>66</v>
      </c>
      <c r="U167" s="2" t="s">
        <v>67</v>
      </c>
      <c r="V167" s="2">
        <f t="shared" ref="V167" si="111">(O167*N167)^2</f>
        <v>6.25E-2</v>
      </c>
      <c r="W167" s="17"/>
    </row>
    <row r="168" spans="1:23" s="21" customFormat="1" x14ac:dyDescent="0.25">
      <c r="A168" s="533"/>
      <c r="B168" s="2" t="str">
        <f t="shared" si="106"/>
        <v>HY.SW-AG.BC</v>
      </c>
      <c r="C168" s="2" t="str">
        <f t="shared" si="107"/>
        <v>HY.SW-AG.BC-Biomass for energy production-Nmix</v>
      </c>
      <c r="D168" s="2" t="s">
        <v>97</v>
      </c>
      <c r="E168" s="2" t="s">
        <v>98</v>
      </c>
      <c r="F168" s="2" t="str">
        <f>VLOOKUP(E168,'5.a Definitions'!E:F,2,FALSE)</f>
        <v>Surface water</v>
      </c>
      <c r="G168" s="2" t="s">
        <v>86</v>
      </c>
      <c r="H168" s="2" t="s">
        <v>89</v>
      </c>
      <c r="I168" s="2" t="str">
        <f>VLOOKUP(H168,'5.a Definitions'!E:F,2,FALSE)</f>
        <v>Biofuel production and composting</v>
      </c>
      <c r="J168" s="2" t="s">
        <v>156</v>
      </c>
      <c r="K168" s="2" t="s">
        <v>951</v>
      </c>
      <c r="L168" s="2" t="s">
        <v>64</v>
      </c>
      <c r="M168" s="2" t="s">
        <v>65</v>
      </c>
      <c r="N168" s="445">
        <v>1.25</v>
      </c>
      <c r="O168" s="446">
        <v>0.2</v>
      </c>
      <c r="P168" s="447">
        <v>2018</v>
      </c>
      <c r="Q168" s="448" t="s">
        <v>56</v>
      </c>
      <c r="R168" s="448" t="s">
        <v>56</v>
      </c>
      <c r="S168" s="448" t="s">
        <v>56</v>
      </c>
      <c r="T168" s="449" t="s">
        <v>66</v>
      </c>
      <c r="U168" s="2" t="s">
        <v>67</v>
      </c>
      <c r="V168" s="2">
        <f t="shared" si="108"/>
        <v>6.25E-2</v>
      </c>
      <c r="W168" s="17"/>
    </row>
    <row r="169" spans="1:23" s="21" customFormat="1" x14ac:dyDescent="0.25">
      <c r="A169" s="533"/>
      <c r="B169" s="2" t="str">
        <f t="shared" si="101"/>
        <v>HY.SW-AT.AT</v>
      </c>
      <c r="C169" s="2" t="str">
        <f t="shared" si="102"/>
        <v>HY.SW-AT.AT-Emissions-N2</v>
      </c>
      <c r="D169" s="2" t="s">
        <v>97</v>
      </c>
      <c r="E169" s="2" t="s">
        <v>98</v>
      </c>
      <c r="F169" s="2" t="str">
        <f>VLOOKUP(E169,'5.a Definitions'!E:F,2,FALSE)</f>
        <v>Surface water</v>
      </c>
      <c r="G169" s="2" t="s">
        <v>75</v>
      </c>
      <c r="H169" s="2" t="s">
        <v>75</v>
      </c>
      <c r="I169" s="2" t="str">
        <f>VLOOKUP(H169,'5.a Definitions'!E:F,2,FALSE)</f>
        <v>Atmosphere</v>
      </c>
      <c r="J169" s="2" t="s">
        <v>76</v>
      </c>
      <c r="K169" s="2" t="s">
        <v>575</v>
      </c>
      <c r="L169" s="2" t="s">
        <v>119</v>
      </c>
      <c r="M169" s="2" t="s">
        <v>120</v>
      </c>
      <c r="N169" s="445">
        <v>1.25</v>
      </c>
      <c r="O169" s="446">
        <v>0.2</v>
      </c>
      <c r="P169" s="447">
        <v>2018</v>
      </c>
      <c r="Q169" s="448" t="s">
        <v>56</v>
      </c>
      <c r="R169" s="448" t="s">
        <v>56</v>
      </c>
      <c r="S169" s="448" t="s">
        <v>56</v>
      </c>
      <c r="T169" s="449" t="s">
        <v>66</v>
      </c>
      <c r="U169" s="2" t="s">
        <v>929</v>
      </c>
      <c r="V169" s="2">
        <f t="shared" si="98"/>
        <v>6.25E-2</v>
      </c>
      <c r="W169" s="17"/>
    </row>
    <row r="170" spans="1:23" s="21" customFormat="1" x14ac:dyDescent="0.25">
      <c r="A170" s="533"/>
      <c r="B170" s="2" t="str">
        <f t="shared" ref="B170:B176" si="112">D170&amp;"."&amp;E170&amp;"-"&amp;G170&amp;"."&amp;H170</f>
        <v>HY.SW-AT.AT</v>
      </c>
      <c r="C170" s="2" t="str">
        <f t="shared" ref="C170:C176" si="113">B170&amp;"-"&amp;J170&amp;"-"&amp;M170</f>
        <v>HY.SW-AT.AT-Emissions-N2O</v>
      </c>
      <c r="D170" s="2" t="s">
        <v>97</v>
      </c>
      <c r="E170" s="2" t="s">
        <v>98</v>
      </c>
      <c r="F170" s="2" t="str">
        <f>VLOOKUP(E170,'5.a Definitions'!E:F,2,FALSE)</f>
        <v>Surface water</v>
      </c>
      <c r="G170" s="2" t="s">
        <v>75</v>
      </c>
      <c r="H170" s="2" t="s">
        <v>75</v>
      </c>
      <c r="I170" s="2" t="str">
        <f>VLOOKUP(H170,'5.a Definitions'!E:F,2,FALSE)</f>
        <v>Atmosphere</v>
      </c>
      <c r="J170" s="2" t="s">
        <v>76</v>
      </c>
      <c r="K170" s="2" t="s">
        <v>575</v>
      </c>
      <c r="L170" s="2" t="s">
        <v>64</v>
      </c>
      <c r="M170" s="2" t="s">
        <v>80</v>
      </c>
      <c r="N170" s="445">
        <v>1.25</v>
      </c>
      <c r="O170" s="446">
        <v>0.2</v>
      </c>
      <c r="P170" s="447">
        <v>2018</v>
      </c>
      <c r="Q170" s="448" t="s">
        <v>56</v>
      </c>
      <c r="R170" s="448" t="s">
        <v>56</v>
      </c>
      <c r="S170" s="448" t="s">
        <v>56</v>
      </c>
      <c r="T170" s="449" t="s">
        <v>66</v>
      </c>
      <c r="U170" s="2" t="s">
        <v>929</v>
      </c>
      <c r="V170" s="2">
        <f t="shared" ref="V170:V176" si="114">(O170*N170)^2</f>
        <v>6.25E-2</v>
      </c>
      <c r="W170" s="17"/>
    </row>
    <row r="171" spans="1:23" s="21" customFormat="1" x14ac:dyDescent="0.25">
      <c r="A171" s="533"/>
      <c r="B171" s="2" t="str">
        <f t="shared" si="112"/>
        <v>HY.SW-AT.AT</v>
      </c>
      <c r="C171" s="2" t="str">
        <f t="shared" si="113"/>
        <v>HY.SW-AT.AT-Emissions-NOx</v>
      </c>
      <c r="D171" s="2" t="s">
        <v>97</v>
      </c>
      <c r="E171" s="2" t="s">
        <v>98</v>
      </c>
      <c r="F171" s="2" t="str">
        <f>VLOOKUP(E171,'5.a Definitions'!E:F,2,FALSE)</f>
        <v>Surface water</v>
      </c>
      <c r="G171" s="2" t="s">
        <v>75</v>
      </c>
      <c r="H171" s="2" t="s">
        <v>75</v>
      </c>
      <c r="I171" s="2" t="str">
        <f>VLOOKUP(H171,'5.a Definitions'!E:F,2,FALSE)</f>
        <v>Atmosphere</v>
      </c>
      <c r="J171" s="2" t="s">
        <v>76</v>
      </c>
      <c r="K171" s="2" t="s">
        <v>575</v>
      </c>
      <c r="L171" s="2" t="s">
        <v>64</v>
      </c>
      <c r="M171" s="2" t="s">
        <v>79</v>
      </c>
      <c r="N171" s="445">
        <v>1.25</v>
      </c>
      <c r="O171" s="446">
        <v>0.2</v>
      </c>
      <c r="P171" s="447">
        <v>2018</v>
      </c>
      <c r="Q171" s="448" t="s">
        <v>56</v>
      </c>
      <c r="R171" s="448" t="s">
        <v>56</v>
      </c>
      <c r="S171" s="448" t="s">
        <v>56</v>
      </c>
      <c r="T171" s="449" t="s">
        <v>66</v>
      </c>
      <c r="U171" s="2" t="s">
        <v>929</v>
      </c>
      <c r="V171" s="2">
        <f t="shared" si="114"/>
        <v>6.25E-2</v>
      </c>
      <c r="W171" s="17"/>
    </row>
    <row r="172" spans="1:23" s="21" customFormat="1" x14ac:dyDescent="0.25">
      <c r="A172" s="533"/>
      <c r="B172" s="2" t="str">
        <f t="shared" ref="B172" si="115">D172&amp;"."&amp;E172&amp;"-"&amp;G172&amp;"."&amp;H172</f>
        <v>HY.SW-HY.GW</v>
      </c>
      <c r="C172" s="2" t="str">
        <f t="shared" ref="C172" si="116">B172&amp;"-"&amp;J172&amp;"-"&amp;M172</f>
        <v>HY.SW-HY.GW-Inflow to groundwater-Nmix</v>
      </c>
      <c r="D172" s="2" t="s">
        <v>97</v>
      </c>
      <c r="E172" s="2" t="s">
        <v>98</v>
      </c>
      <c r="F172" s="2" t="str">
        <f>VLOOKUP(E172,'5.a Definitions'!E:F,2,FALSE)</f>
        <v>Surface water</v>
      </c>
      <c r="G172" s="2" t="s">
        <v>97</v>
      </c>
      <c r="H172" s="2" t="s">
        <v>121</v>
      </c>
      <c r="I172" s="2" t="str">
        <f>VLOOKUP(H172,'5.a Definitions'!E:F,2,FALSE)</f>
        <v>Groundwater</v>
      </c>
      <c r="J172" s="2" t="s">
        <v>679</v>
      </c>
      <c r="K172" s="2" t="s">
        <v>672</v>
      </c>
      <c r="L172" s="2" t="s">
        <v>64</v>
      </c>
      <c r="M172" s="2" t="s">
        <v>65</v>
      </c>
      <c r="N172" s="445">
        <v>1.25</v>
      </c>
      <c r="O172" s="446">
        <v>0.2</v>
      </c>
      <c r="P172" s="447">
        <v>2018</v>
      </c>
      <c r="Q172" s="448" t="s">
        <v>56</v>
      </c>
      <c r="R172" s="448" t="s">
        <v>56</v>
      </c>
      <c r="S172" s="448" t="s">
        <v>56</v>
      </c>
      <c r="T172" s="449" t="s">
        <v>66</v>
      </c>
      <c r="U172" s="2" t="s">
        <v>53</v>
      </c>
      <c r="V172" s="2">
        <f t="shared" ref="V172" si="117">(O172*N172)^2</f>
        <v>6.25E-2</v>
      </c>
      <c r="W172" s="17"/>
    </row>
    <row r="173" spans="1:23" s="21" customFormat="1" x14ac:dyDescent="0.25">
      <c r="A173" s="533"/>
      <c r="B173" s="2" t="str">
        <f t="shared" si="112"/>
        <v>HY.SW-HY.CW</v>
      </c>
      <c r="C173" s="2" t="str">
        <f t="shared" si="113"/>
        <v>HY.SW-HY.CW-Inflow to coastal waters-Nmix</v>
      </c>
      <c r="D173" s="2" t="s">
        <v>97</v>
      </c>
      <c r="E173" s="2" t="s">
        <v>98</v>
      </c>
      <c r="F173" s="2" t="str">
        <f>VLOOKUP(E173,'5.a Definitions'!E:F,2,FALSE)</f>
        <v>Surface water</v>
      </c>
      <c r="G173" s="2" t="s">
        <v>97</v>
      </c>
      <c r="H173" s="2" t="s">
        <v>142</v>
      </c>
      <c r="I173" s="2" t="str">
        <f>VLOOKUP(H173,'5.a Definitions'!E:F,2,FALSE)</f>
        <v>Coastal water</v>
      </c>
      <c r="J173" s="2" t="s">
        <v>157</v>
      </c>
      <c r="K173" s="2" t="s">
        <v>579</v>
      </c>
      <c r="L173" s="2" t="s">
        <v>64</v>
      </c>
      <c r="M173" s="2" t="s">
        <v>65</v>
      </c>
      <c r="N173" s="445">
        <v>1.25</v>
      </c>
      <c r="O173" s="446">
        <v>0.2</v>
      </c>
      <c r="P173" s="447">
        <v>2018</v>
      </c>
      <c r="Q173" s="448" t="s">
        <v>56</v>
      </c>
      <c r="R173" s="448" t="s">
        <v>56</v>
      </c>
      <c r="S173" s="448" t="s">
        <v>56</v>
      </c>
      <c r="T173" s="449" t="s">
        <v>66</v>
      </c>
      <c r="U173" s="2" t="s">
        <v>53</v>
      </c>
      <c r="V173" s="2">
        <f t="shared" si="114"/>
        <v>6.25E-2</v>
      </c>
      <c r="W173" s="17"/>
    </row>
    <row r="174" spans="1:23" s="21" customFormat="1" x14ac:dyDescent="0.25">
      <c r="A174" s="533"/>
      <c r="B174" s="2" t="str">
        <f t="shared" si="112"/>
        <v>HY.SW-RW.RW</v>
      </c>
      <c r="C174" s="2" t="str">
        <f t="shared" si="113"/>
        <v>HY.SW-RW.RW-Export of surface water-Nmix</v>
      </c>
      <c r="D174" s="2" t="s">
        <v>97</v>
      </c>
      <c r="E174" s="2" t="s">
        <v>98</v>
      </c>
      <c r="F174" s="2" t="str">
        <f>VLOOKUP(E174,'5.a Definitions'!E:F,2,FALSE)</f>
        <v>Surface water</v>
      </c>
      <c r="G174" s="2" t="s">
        <v>81</v>
      </c>
      <c r="H174" s="2" t="s">
        <v>81</v>
      </c>
      <c r="I174" s="2" t="str">
        <f>VLOOKUP(H174,'5.a Definitions'!E:F,2,FALSE)</f>
        <v>Rest of the world</v>
      </c>
      <c r="J174" s="2" t="s">
        <v>159</v>
      </c>
      <c r="K174" s="2" t="s">
        <v>657</v>
      </c>
      <c r="L174" s="2" t="s">
        <v>64</v>
      </c>
      <c r="M174" s="2" t="s">
        <v>65</v>
      </c>
      <c r="N174" s="445">
        <v>1.25</v>
      </c>
      <c r="O174" s="446">
        <v>0.2</v>
      </c>
      <c r="P174" s="447">
        <v>2018</v>
      </c>
      <c r="Q174" s="448" t="s">
        <v>56</v>
      </c>
      <c r="R174" s="448" t="s">
        <v>56</v>
      </c>
      <c r="S174" s="448" t="s">
        <v>56</v>
      </c>
      <c r="T174" s="449" t="s">
        <v>66</v>
      </c>
      <c r="U174" s="2" t="s">
        <v>53</v>
      </c>
      <c r="V174" s="2">
        <f t="shared" si="114"/>
        <v>6.25E-2</v>
      </c>
      <c r="W174" s="17"/>
    </row>
    <row r="175" spans="1:23" s="21" customFormat="1" x14ac:dyDescent="0.25">
      <c r="A175" s="533"/>
      <c r="B175" s="2" t="str">
        <f t="shared" si="112"/>
        <v>HY.CW-MP.FP</v>
      </c>
      <c r="C175" s="2" t="str">
        <f t="shared" si="113"/>
        <v>HY.CW-MP.FP-Shellfish-Nmix</v>
      </c>
      <c r="D175" s="2" t="s">
        <v>97</v>
      </c>
      <c r="E175" s="2" t="s">
        <v>142</v>
      </c>
      <c r="F175" s="2" t="str">
        <f>VLOOKUP(E175,'5.a Definitions'!E:F,2,FALSE)</f>
        <v>Coastal water</v>
      </c>
      <c r="G175" s="2" t="s">
        <v>72</v>
      </c>
      <c r="H175" s="2" t="s">
        <v>85</v>
      </c>
      <c r="I175" s="2" t="str">
        <f>VLOOKUP(H175,'5.a Definitions'!E:F,2,FALSE)</f>
        <v>Food processing</v>
      </c>
      <c r="J175" s="2" t="s">
        <v>582</v>
      </c>
      <c r="K175" s="2" t="s">
        <v>662</v>
      </c>
      <c r="L175" s="2" t="s">
        <v>64</v>
      </c>
      <c r="M175" s="2" t="s">
        <v>65</v>
      </c>
      <c r="N175" s="445">
        <v>1.25</v>
      </c>
      <c r="O175" s="446">
        <v>0.2</v>
      </c>
      <c r="P175" s="447">
        <v>2018</v>
      </c>
      <c r="Q175" s="448" t="s">
        <v>56</v>
      </c>
      <c r="R175" s="448" t="s">
        <v>56</v>
      </c>
      <c r="S175" s="448" t="s">
        <v>56</v>
      </c>
      <c r="T175" s="449" t="s">
        <v>66</v>
      </c>
      <c r="U175" s="2" t="s">
        <v>67</v>
      </c>
      <c r="V175" s="2">
        <f t="shared" si="114"/>
        <v>6.25E-2</v>
      </c>
      <c r="W175" s="17"/>
    </row>
    <row r="176" spans="1:23" s="21" customFormat="1" x14ac:dyDescent="0.25">
      <c r="A176" s="533"/>
      <c r="B176" s="2" t="str">
        <f t="shared" si="112"/>
        <v>HY.CW-AG.BC</v>
      </c>
      <c r="C176" s="2" t="str">
        <f t="shared" si="113"/>
        <v>HY.CW-AG.BC-Biomass for energy production-Nmix</v>
      </c>
      <c r="D176" s="2" t="s">
        <v>97</v>
      </c>
      <c r="E176" s="2" t="s">
        <v>142</v>
      </c>
      <c r="F176" s="2" t="str">
        <f>VLOOKUP(E176,'5.a Definitions'!E:F,2,FALSE)</f>
        <v>Coastal water</v>
      </c>
      <c r="G176" s="2" t="s">
        <v>86</v>
      </c>
      <c r="H176" s="2" t="s">
        <v>89</v>
      </c>
      <c r="I176" s="2" t="str">
        <f>VLOOKUP(H176,'5.a Definitions'!E:F,2,FALSE)</f>
        <v>Biofuel production and composting</v>
      </c>
      <c r="J176" s="2" t="s">
        <v>156</v>
      </c>
      <c r="K176" s="2" t="s">
        <v>952</v>
      </c>
      <c r="L176" s="2" t="s">
        <v>64</v>
      </c>
      <c r="M176" s="2" t="s">
        <v>65</v>
      </c>
      <c r="N176" s="445">
        <v>1.25</v>
      </c>
      <c r="O176" s="446">
        <v>0.2</v>
      </c>
      <c r="P176" s="447">
        <v>2018</v>
      </c>
      <c r="Q176" s="448" t="s">
        <v>56</v>
      </c>
      <c r="R176" s="448" t="s">
        <v>56</v>
      </c>
      <c r="S176" s="448" t="s">
        <v>56</v>
      </c>
      <c r="T176" s="449" t="s">
        <v>66</v>
      </c>
      <c r="U176" s="2" t="s">
        <v>67</v>
      </c>
      <c r="V176" s="2">
        <f t="shared" si="114"/>
        <v>6.25E-2</v>
      </c>
      <c r="W176" s="17"/>
    </row>
    <row r="177" spans="1:23" s="21" customFormat="1" x14ac:dyDescent="0.25">
      <c r="A177" s="533"/>
      <c r="B177" s="2" t="str">
        <f t="shared" si="101"/>
        <v>HY.CW-AT.AT</v>
      </c>
      <c r="C177" s="2" t="str">
        <f t="shared" si="102"/>
        <v>HY.CW-AT.AT-Emissions-N2</v>
      </c>
      <c r="D177" s="2" t="s">
        <v>97</v>
      </c>
      <c r="E177" s="2" t="s">
        <v>142</v>
      </c>
      <c r="F177" s="2" t="str">
        <f>VLOOKUP(E177,'5.a Definitions'!E:F,2,FALSE)</f>
        <v>Coastal water</v>
      </c>
      <c r="G177" s="2" t="s">
        <v>75</v>
      </c>
      <c r="H177" s="2" t="s">
        <v>75</v>
      </c>
      <c r="I177" s="2" t="str">
        <f>VLOOKUP(H177,'5.a Definitions'!E:F,2,FALSE)</f>
        <v>Atmosphere</v>
      </c>
      <c r="J177" s="2" t="s">
        <v>76</v>
      </c>
      <c r="K177" s="2" t="s">
        <v>576</v>
      </c>
      <c r="L177" s="2" t="s">
        <v>119</v>
      </c>
      <c r="M177" s="2" t="s">
        <v>120</v>
      </c>
      <c r="N177" s="445">
        <v>1.25</v>
      </c>
      <c r="O177" s="446">
        <v>0.2</v>
      </c>
      <c r="P177" s="447">
        <v>2018</v>
      </c>
      <c r="Q177" s="448" t="s">
        <v>56</v>
      </c>
      <c r="R177" s="448" t="s">
        <v>56</v>
      </c>
      <c r="S177" s="448" t="s">
        <v>56</v>
      </c>
      <c r="T177" s="449" t="s">
        <v>66</v>
      </c>
      <c r="U177" s="2" t="s">
        <v>929</v>
      </c>
      <c r="V177" s="2">
        <f t="shared" si="98"/>
        <v>6.25E-2</v>
      </c>
      <c r="W177" s="17"/>
    </row>
    <row r="178" spans="1:23" s="21" customFormat="1" x14ac:dyDescent="0.25">
      <c r="A178" s="533"/>
      <c r="B178" s="2" t="str">
        <f t="shared" si="101"/>
        <v>HY.CW-AT.AT</v>
      </c>
      <c r="C178" s="2" t="str">
        <f t="shared" si="102"/>
        <v>HY.CW-AT.AT-Emissions-N2O</v>
      </c>
      <c r="D178" s="2" t="s">
        <v>97</v>
      </c>
      <c r="E178" s="2" t="s">
        <v>142</v>
      </c>
      <c r="F178" s="2" t="str">
        <f>VLOOKUP(E178,'5.a Definitions'!E:F,2,FALSE)</f>
        <v>Coastal water</v>
      </c>
      <c r="G178" s="2" t="s">
        <v>75</v>
      </c>
      <c r="H178" s="2" t="s">
        <v>75</v>
      </c>
      <c r="I178" s="2" t="str">
        <f>VLOOKUP(H178,'5.a Definitions'!E:F,2,FALSE)</f>
        <v>Atmosphere</v>
      </c>
      <c r="J178" s="2" t="s">
        <v>76</v>
      </c>
      <c r="K178" s="2" t="s">
        <v>576</v>
      </c>
      <c r="L178" s="2" t="s">
        <v>64</v>
      </c>
      <c r="M178" s="2" t="s">
        <v>80</v>
      </c>
      <c r="N178" s="445">
        <v>1.25</v>
      </c>
      <c r="O178" s="446">
        <v>0.2</v>
      </c>
      <c r="P178" s="447">
        <v>2018</v>
      </c>
      <c r="Q178" s="448" t="s">
        <v>56</v>
      </c>
      <c r="R178" s="448" t="s">
        <v>56</v>
      </c>
      <c r="S178" s="448" t="s">
        <v>56</v>
      </c>
      <c r="T178" s="449" t="s">
        <v>66</v>
      </c>
      <c r="U178" s="2" t="s">
        <v>929</v>
      </c>
      <c r="V178" s="2">
        <f t="shared" si="98"/>
        <v>6.25E-2</v>
      </c>
      <c r="W178" s="17"/>
    </row>
    <row r="179" spans="1:23" s="21" customFormat="1" x14ac:dyDescent="0.25">
      <c r="A179" s="533"/>
      <c r="B179" s="2" t="str">
        <f t="shared" ref="B179" si="118">D179&amp;"."&amp;E179&amp;"-"&amp;G179&amp;"."&amp;H179</f>
        <v>HY.CW-AT.AT</v>
      </c>
      <c r="C179" s="2" t="str">
        <f t="shared" ref="C179" si="119">B179&amp;"-"&amp;J179&amp;"-"&amp;M179</f>
        <v>HY.CW-AT.AT-Emissions-NOx</v>
      </c>
      <c r="D179" s="2" t="s">
        <v>97</v>
      </c>
      <c r="E179" s="2" t="s">
        <v>142</v>
      </c>
      <c r="F179" s="2" t="str">
        <f>VLOOKUP(E179,'5.a Definitions'!E:F,2,FALSE)</f>
        <v>Coastal water</v>
      </c>
      <c r="G179" s="2" t="s">
        <v>75</v>
      </c>
      <c r="H179" s="2" t="s">
        <v>75</v>
      </c>
      <c r="I179" s="2" t="str">
        <f>VLOOKUP(H179,'5.a Definitions'!E:F,2,FALSE)</f>
        <v>Atmosphere</v>
      </c>
      <c r="J179" s="2" t="s">
        <v>76</v>
      </c>
      <c r="K179" s="2" t="s">
        <v>576</v>
      </c>
      <c r="L179" s="2" t="s">
        <v>64</v>
      </c>
      <c r="M179" s="2" t="s">
        <v>79</v>
      </c>
      <c r="N179" s="445">
        <v>1.25</v>
      </c>
      <c r="O179" s="446">
        <v>0.2</v>
      </c>
      <c r="P179" s="447">
        <v>2018</v>
      </c>
      <c r="Q179" s="448" t="s">
        <v>56</v>
      </c>
      <c r="R179" s="448" t="s">
        <v>56</v>
      </c>
      <c r="S179" s="448" t="s">
        <v>56</v>
      </c>
      <c r="T179" s="449" t="s">
        <v>66</v>
      </c>
      <c r="U179" s="2" t="s">
        <v>929</v>
      </c>
      <c r="V179" s="2">
        <f t="shared" ref="V179" si="120">(O179*N179)^2</f>
        <v>6.25E-2</v>
      </c>
      <c r="W179" s="17"/>
    </row>
    <row r="180" spans="1:23" s="21" customFormat="1" x14ac:dyDescent="0.25">
      <c r="A180" s="533"/>
      <c r="B180" s="2" t="str">
        <f t="shared" ref="B180:B186" si="121">D180&amp;"."&amp;E180&amp;"-"&amp;G180&amp;"."&amp;H180</f>
        <v>HY.AC-MP.FP</v>
      </c>
      <c r="C180" s="2" t="str">
        <f t="shared" ref="C180:C186" si="122">B180&amp;"-"&amp;J180&amp;"-"&amp;M180</f>
        <v>HY.AC-MP.FP-Coastal fish and seafood-Nmix</v>
      </c>
      <c r="D180" s="2" t="s">
        <v>97</v>
      </c>
      <c r="E180" s="2" t="s">
        <v>544</v>
      </c>
      <c r="F180" s="2" t="str">
        <f>VLOOKUP(E180,'5.a Definitions'!E:F,2,FALSE)</f>
        <v>Aquaculture</v>
      </c>
      <c r="G180" s="2" t="s">
        <v>72</v>
      </c>
      <c r="H180" s="2" t="s">
        <v>85</v>
      </c>
      <c r="I180" s="2" t="str">
        <f>VLOOKUP(H180,'5.a Definitions'!E:F,2,FALSE)</f>
        <v>Food processing</v>
      </c>
      <c r="J180" s="2" t="s">
        <v>638</v>
      </c>
      <c r="K180" s="2" t="s">
        <v>677</v>
      </c>
      <c r="L180" s="2" t="s">
        <v>64</v>
      </c>
      <c r="M180" s="2" t="s">
        <v>65</v>
      </c>
      <c r="N180" s="445">
        <v>1.25</v>
      </c>
      <c r="O180" s="446">
        <v>0.2</v>
      </c>
      <c r="P180" s="447">
        <v>2018</v>
      </c>
      <c r="Q180" s="448" t="s">
        <v>56</v>
      </c>
      <c r="R180" s="448" t="s">
        <v>56</v>
      </c>
      <c r="S180" s="448" t="s">
        <v>56</v>
      </c>
      <c r="T180" s="449" t="s">
        <v>66</v>
      </c>
      <c r="U180" s="2" t="s">
        <v>67</v>
      </c>
      <c r="V180" s="2">
        <f t="shared" ref="V180:V186" si="123">(O180*N180)^2</f>
        <v>6.25E-2</v>
      </c>
      <c r="W180" s="17"/>
    </row>
    <row r="181" spans="1:23" s="21" customFormat="1" x14ac:dyDescent="0.25">
      <c r="A181" s="533"/>
      <c r="B181" s="2" t="str">
        <f t="shared" si="121"/>
        <v>HY.AC-MP.FP</v>
      </c>
      <c r="C181" s="2" t="str">
        <f t="shared" si="122"/>
        <v>HY.AC-MP.FP-Freshwater fish and seafood-Nmix</v>
      </c>
      <c r="D181" s="2" t="s">
        <v>97</v>
      </c>
      <c r="E181" s="2" t="s">
        <v>544</v>
      </c>
      <c r="F181" s="2" t="str">
        <f>VLOOKUP(E181,'5.a Definitions'!E:F,2,FALSE)</f>
        <v>Aquaculture</v>
      </c>
      <c r="G181" s="2" t="s">
        <v>72</v>
      </c>
      <c r="H181" s="2" t="s">
        <v>85</v>
      </c>
      <c r="I181" s="2" t="str">
        <f>VLOOKUP(H181,'5.a Definitions'!E:F,2,FALSE)</f>
        <v>Food processing</v>
      </c>
      <c r="J181" s="2" t="s">
        <v>639</v>
      </c>
      <c r="K181" s="2" t="s">
        <v>678</v>
      </c>
      <c r="L181" s="2" t="s">
        <v>64</v>
      </c>
      <c r="M181" s="2" t="s">
        <v>65</v>
      </c>
      <c r="N181" s="445">
        <v>1.25</v>
      </c>
      <c r="O181" s="446">
        <v>0.2</v>
      </c>
      <c r="P181" s="447">
        <v>2018</v>
      </c>
      <c r="Q181" s="448" t="s">
        <v>56</v>
      </c>
      <c r="R181" s="448" t="s">
        <v>56</v>
      </c>
      <c r="S181" s="448" t="s">
        <v>56</v>
      </c>
      <c r="T181" s="449" t="s">
        <v>66</v>
      </c>
      <c r="U181" s="2" t="s">
        <v>67</v>
      </c>
      <c r="V181" s="2">
        <f t="shared" si="123"/>
        <v>6.25E-2</v>
      </c>
      <c r="W181" s="17"/>
    </row>
    <row r="182" spans="1:23" s="21" customFormat="1" x14ac:dyDescent="0.25">
      <c r="A182" s="533"/>
      <c r="B182" s="2" t="str">
        <f t="shared" si="121"/>
        <v>HY.AC-AT.AT</v>
      </c>
      <c r="C182" s="2" t="str">
        <f t="shared" si="122"/>
        <v>HY.AC-AT.AT-Emissions-NH3</v>
      </c>
      <c r="D182" s="2" t="s">
        <v>97</v>
      </c>
      <c r="E182" s="2" t="s">
        <v>544</v>
      </c>
      <c r="F182" s="2" t="str">
        <f>VLOOKUP(E182,'5.a Definitions'!E:F,2,FALSE)</f>
        <v>Aquaculture</v>
      </c>
      <c r="G182" s="2" t="s">
        <v>75</v>
      </c>
      <c r="H182" s="2" t="s">
        <v>75</v>
      </c>
      <c r="I182" s="2" t="str">
        <f>VLOOKUP(H182,'5.a Definitions'!E:F,2,FALSE)</f>
        <v>Atmosphere</v>
      </c>
      <c r="J182" s="2" t="s">
        <v>76</v>
      </c>
      <c r="K182" s="2" t="s">
        <v>664</v>
      </c>
      <c r="L182" s="2" t="s">
        <v>64</v>
      </c>
      <c r="M182" s="2" t="s">
        <v>77</v>
      </c>
      <c r="N182" s="445">
        <v>1.25</v>
      </c>
      <c r="O182" s="446">
        <v>0.2</v>
      </c>
      <c r="P182" s="447">
        <v>2018</v>
      </c>
      <c r="Q182" s="448" t="s">
        <v>56</v>
      </c>
      <c r="R182" s="448" t="s">
        <v>56</v>
      </c>
      <c r="S182" s="448" t="s">
        <v>56</v>
      </c>
      <c r="T182" s="449" t="s">
        <v>66</v>
      </c>
      <c r="U182" s="2" t="s">
        <v>929</v>
      </c>
      <c r="V182" s="2">
        <f t="shared" si="123"/>
        <v>6.25E-2</v>
      </c>
      <c r="W182" s="17"/>
    </row>
    <row r="183" spans="1:23" s="21" customFormat="1" x14ac:dyDescent="0.25">
      <c r="A183" s="533"/>
      <c r="B183" s="2" t="str">
        <f t="shared" si="121"/>
        <v>HY.AC-HY.CW</v>
      </c>
      <c r="C183" s="2" t="str">
        <f t="shared" si="122"/>
        <v>HY.AC-HY.CW-Waste feed-Nmix</v>
      </c>
      <c r="D183" s="2" t="s">
        <v>97</v>
      </c>
      <c r="E183" s="2" t="s">
        <v>544</v>
      </c>
      <c r="F183" s="2" t="str">
        <f>VLOOKUP(E183,'5.a Definitions'!E:F,2,FALSE)</f>
        <v>Aquaculture</v>
      </c>
      <c r="G183" s="2" t="s">
        <v>97</v>
      </c>
      <c r="H183" s="2" t="s">
        <v>142</v>
      </c>
      <c r="I183" s="2" t="str">
        <f>VLOOKUP(H183,'5.a Definitions'!E:F,2,FALSE)</f>
        <v>Coastal water</v>
      </c>
      <c r="J183" s="2" t="s">
        <v>660</v>
      </c>
      <c r="K183" s="2" t="s">
        <v>580</v>
      </c>
      <c r="L183" s="2" t="s">
        <v>64</v>
      </c>
      <c r="M183" s="2" t="s">
        <v>65</v>
      </c>
      <c r="N183" s="445">
        <v>1.25</v>
      </c>
      <c r="O183" s="446">
        <v>0.2</v>
      </c>
      <c r="P183" s="447">
        <v>2018</v>
      </c>
      <c r="Q183" s="448" t="s">
        <v>56</v>
      </c>
      <c r="R183" s="448" t="s">
        <v>56</v>
      </c>
      <c r="S183" s="448" t="s">
        <v>56</v>
      </c>
      <c r="T183" s="449" t="s">
        <v>66</v>
      </c>
      <c r="U183" s="2" t="s">
        <v>929</v>
      </c>
      <c r="V183" s="2">
        <f t="shared" si="123"/>
        <v>6.25E-2</v>
      </c>
      <c r="W183" s="17"/>
    </row>
    <row r="184" spans="1:23" s="21" customFormat="1" x14ac:dyDescent="0.25">
      <c r="A184" s="533"/>
      <c r="B184" s="2" t="str">
        <f t="shared" si="121"/>
        <v>HY.AC-HY.CW</v>
      </c>
      <c r="C184" s="2" t="str">
        <f t="shared" si="122"/>
        <v>HY.AC-HY.CW-Excretia-Nmix</v>
      </c>
      <c r="D184" s="2" t="s">
        <v>97</v>
      </c>
      <c r="E184" s="2" t="s">
        <v>544</v>
      </c>
      <c r="F184" s="2" t="str">
        <f>VLOOKUP(E184,'5.a Definitions'!E:F,2,FALSE)</f>
        <v>Aquaculture</v>
      </c>
      <c r="G184" s="2" t="s">
        <v>97</v>
      </c>
      <c r="H184" s="2" t="s">
        <v>142</v>
      </c>
      <c r="I184" s="2" t="str">
        <f>VLOOKUP(H184,'5.a Definitions'!E:F,2,FALSE)</f>
        <v>Coastal water</v>
      </c>
      <c r="J184" s="2" t="s">
        <v>661</v>
      </c>
      <c r="K184" s="2" t="s">
        <v>665</v>
      </c>
      <c r="L184" s="2" t="s">
        <v>64</v>
      </c>
      <c r="M184" s="2" t="s">
        <v>65</v>
      </c>
      <c r="N184" s="445">
        <v>1.25</v>
      </c>
      <c r="O184" s="446">
        <v>0.2</v>
      </c>
      <c r="P184" s="447">
        <v>2018</v>
      </c>
      <c r="Q184" s="448" t="s">
        <v>56</v>
      </c>
      <c r="R184" s="448" t="s">
        <v>56</v>
      </c>
      <c r="S184" s="448" t="s">
        <v>56</v>
      </c>
      <c r="T184" s="449" t="s">
        <v>66</v>
      </c>
      <c r="U184" s="2" t="s">
        <v>929</v>
      </c>
      <c r="V184" s="2">
        <f t="shared" si="123"/>
        <v>6.25E-2</v>
      </c>
      <c r="W184" s="17"/>
    </row>
    <row r="185" spans="1:23" s="21" customFormat="1" x14ac:dyDescent="0.25">
      <c r="A185" s="533"/>
      <c r="B185" s="2" t="str">
        <f t="shared" si="121"/>
        <v>HY.AC-HY.SW</v>
      </c>
      <c r="C185" s="2" t="str">
        <f t="shared" si="122"/>
        <v>HY.AC-HY.SW-Waste feed-Nmix</v>
      </c>
      <c r="D185" s="2" t="s">
        <v>97</v>
      </c>
      <c r="E185" s="2" t="s">
        <v>544</v>
      </c>
      <c r="F185" s="2" t="str">
        <f>VLOOKUP(E185,'5.a Definitions'!E:F,2,FALSE)</f>
        <v>Aquaculture</v>
      </c>
      <c r="G185" s="2" t="s">
        <v>97</v>
      </c>
      <c r="H185" s="2" t="s">
        <v>98</v>
      </c>
      <c r="I185" s="2" t="str">
        <f>VLOOKUP(H185,'5.a Definitions'!E:F,2,FALSE)</f>
        <v>Surface water</v>
      </c>
      <c r="J185" s="2" t="s">
        <v>660</v>
      </c>
      <c r="K185" s="2" t="s">
        <v>581</v>
      </c>
      <c r="L185" s="2" t="s">
        <v>64</v>
      </c>
      <c r="M185" s="2" t="s">
        <v>65</v>
      </c>
      <c r="N185" s="445">
        <v>1.25</v>
      </c>
      <c r="O185" s="446">
        <v>0.2</v>
      </c>
      <c r="P185" s="447">
        <v>2018</v>
      </c>
      <c r="Q185" s="448" t="s">
        <v>56</v>
      </c>
      <c r="R185" s="448" t="s">
        <v>56</v>
      </c>
      <c r="S185" s="448" t="s">
        <v>56</v>
      </c>
      <c r="T185" s="449" t="s">
        <v>66</v>
      </c>
      <c r="U185" s="2" t="s">
        <v>929</v>
      </c>
      <c r="V185" s="2">
        <f t="shared" si="123"/>
        <v>6.25E-2</v>
      </c>
      <c r="W185" s="17"/>
    </row>
    <row r="186" spans="1:23" s="21" customFormat="1" ht="15.75" thickBot="1" x14ac:dyDescent="0.3">
      <c r="A186" s="533"/>
      <c r="B186" s="18" t="str">
        <f t="shared" si="121"/>
        <v>HY.AC-HY.SW</v>
      </c>
      <c r="C186" s="18" t="str">
        <f t="shared" si="122"/>
        <v>HY.AC-HY.SW-Excretia-Nmix</v>
      </c>
      <c r="D186" s="18" t="s">
        <v>97</v>
      </c>
      <c r="E186" s="18" t="s">
        <v>544</v>
      </c>
      <c r="F186" s="18" t="str">
        <f>VLOOKUP(E186,'5.a Definitions'!E:F,2,FALSE)</f>
        <v>Aquaculture</v>
      </c>
      <c r="G186" s="18" t="s">
        <v>97</v>
      </c>
      <c r="H186" s="18" t="s">
        <v>98</v>
      </c>
      <c r="I186" s="18" t="str">
        <f>VLOOKUP(H186,'5.a Definitions'!E:F,2,FALSE)</f>
        <v>Surface water</v>
      </c>
      <c r="J186" s="18" t="s">
        <v>661</v>
      </c>
      <c r="K186" s="18" t="s">
        <v>665</v>
      </c>
      <c r="L186" s="18" t="s">
        <v>64</v>
      </c>
      <c r="M186" s="18" t="s">
        <v>65</v>
      </c>
      <c r="N186" s="450">
        <v>1.25</v>
      </c>
      <c r="O186" s="451">
        <v>0.2</v>
      </c>
      <c r="P186" s="452">
        <v>2018</v>
      </c>
      <c r="Q186" s="453" t="s">
        <v>56</v>
      </c>
      <c r="R186" s="453" t="s">
        <v>56</v>
      </c>
      <c r="S186" s="453" t="s">
        <v>56</v>
      </c>
      <c r="T186" s="454" t="s">
        <v>66</v>
      </c>
      <c r="U186" s="18" t="s">
        <v>929</v>
      </c>
      <c r="V186" s="18">
        <f t="shared" si="123"/>
        <v>6.25E-2</v>
      </c>
      <c r="W186" s="17"/>
    </row>
    <row r="187" spans="1:23" s="21" customFormat="1" x14ac:dyDescent="0.25">
      <c r="A187" s="531" t="s">
        <v>160</v>
      </c>
      <c r="B187" s="2" t="str">
        <f t="shared" si="101"/>
        <v>RW.RW-EF.EC</v>
      </c>
      <c r="C187" s="2" t="str">
        <f t="shared" si="102"/>
        <v>RW.RW-EF.EC-Fuel import-Nmix</v>
      </c>
      <c r="D187" s="2" t="s">
        <v>81</v>
      </c>
      <c r="E187" s="2" t="s">
        <v>81</v>
      </c>
      <c r="F187" s="2" t="str">
        <f>VLOOKUP(E187,'5.a Definitions'!E:F,2,FALSE)</f>
        <v>Rest of the world</v>
      </c>
      <c r="G187" s="2" t="s">
        <v>60</v>
      </c>
      <c r="H187" s="2" t="s">
        <v>61</v>
      </c>
      <c r="I187" s="2" t="str">
        <f>VLOOKUP(H187,'5.a Definitions'!E:F,2,FALSE)</f>
        <v>Energy conversion</v>
      </c>
      <c r="J187" s="2" t="s">
        <v>161</v>
      </c>
      <c r="K187" s="2" t="s">
        <v>461</v>
      </c>
      <c r="L187" s="2" t="s">
        <v>64</v>
      </c>
      <c r="M187" s="2" t="s">
        <v>65</v>
      </c>
      <c r="N187" s="445">
        <v>1.25</v>
      </c>
      <c r="O187" s="446">
        <v>0.2</v>
      </c>
      <c r="P187" s="447">
        <v>2018</v>
      </c>
      <c r="Q187" s="448" t="s">
        <v>56</v>
      </c>
      <c r="R187" s="448" t="s">
        <v>56</v>
      </c>
      <c r="S187" s="448" t="s">
        <v>56</v>
      </c>
      <c r="T187" s="449" t="s">
        <v>66</v>
      </c>
      <c r="U187" s="2" t="s">
        <v>162</v>
      </c>
      <c r="V187" s="2">
        <f t="shared" si="98"/>
        <v>6.25E-2</v>
      </c>
      <c r="W187" s="17"/>
    </row>
    <row r="188" spans="1:23" s="21" customFormat="1" x14ac:dyDescent="0.25">
      <c r="A188" s="531"/>
      <c r="B188" s="2" t="str">
        <f t="shared" si="101"/>
        <v>RW.RW-EF.TR</v>
      </c>
      <c r="C188" s="2" t="str">
        <f t="shared" si="102"/>
        <v>RW.RW-EF.TR-Import of transport fuel-Nmix</v>
      </c>
      <c r="D188" s="2" t="s">
        <v>81</v>
      </c>
      <c r="E188" s="2" t="s">
        <v>81</v>
      </c>
      <c r="F188" s="2" t="s">
        <v>160</v>
      </c>
      <c r="G188" s="2" t="s">
        <v>60</v>
      </c>
      <c r="H188" s="2" t="s">
        <v>68</v>
      </c>
      <c r="I188" s="2" t="str">
        <f>VLOOKUP(H188,'5.a Definitions'!E:F,2,FALSE)</f>
        <v>Transport</v>
      </c>
      <c r="J188" s="2" t="s">
        <v>164</v>
      </c>
      <c r="K188" s="2" t="s">
        <v>462</v>
      </c>
      <c r="L188" s="2" t="s">
        <v>64</v>
      </c>
      <c r="M188" s="2" t="s">
        <v>65</v>
      </c>
      <c r="N188" s="445">
        <v>1.25</v>
      </c>
      <c r="O188" s="446">
        <v>0.2</v>
      </c>
      <c r="P188" s="447">
        <v>2018</v>
      </c>
      <c r="Q188" s="448" t="s">
        <v>56</v>
      </c>
      <c r="R188" s="448" t="s">
        <v>56</v>
      </c>
      <c r="S188" s="448" t="s">
        <v>56</v>
      </c>
      <c r="T188" s="449" t="s">
        <v>66</v>
      </c>
      <c r="U188" s="2" t="s">
        <v>162</v>
      </c>
      <c r="V188" s="2">
        <f t="shared" ref="V188" si="124">(O188*N188)^2</f>
        <v>6.25E-2</v>
      </c>
      <c r="W188" s="17"/>
    </row>
    <row r="189" spans="1:23" s="21" customFormat="1" x14ac:dyDescent="0.25">
      <c r="A189" s="531"/>
      <c r="B189" s="2" t="str">
        <f t="shared" si="101"/>
        <v>RW.RW-MP.FP</v>
      </c>
      <c r="C189" s="2" t="str">
        <f t="shared" ref="C189:C191" si="125">B189&amp;"-"&amp;J189&amp;"-"&amp;M189</f>
        <v>RW.RW-MP.FP-Sea fish (landings)-Nmix</v>
      </c>
      <c r="D189" s="2" t="s">
        <v>81</v>
      </c>
      <c r="E189" s="2" t="s">
        <v>81</v>
      </c>
      <c r="F189" s="2" t="s">
        <v>160</v>
      </c>
      <c r="G189" s="2" t="s">
        <v>72</v>
      </c>
      <c r="H189" s="2" t="s">
        <v>85</v>
      </c>
      <c r="I189" s="2" t="str">
        <f>VLOOKUP(H189,'5.a Definitions'!E:F,2,FALSE)</f>
        <v>Food processing</v>
      </c>
      <c r="J189" s="2" t="s">
        <v>640</v>
      </c>
      <c r="K189" s="2" t="s">
        <v>630</v>
      </c>
      <c r="L189" s="2" t="s">
        <v>64</v>
      </c>
      <c r="M189" s="2" t="s">
        <v>65</v>
      </c>
      <c r="N189" s="445">
        <v>1.25</v>
      </c>
      <c r="O189" s="446">
        <v>0.2</v>
      </c>
      <c r="P189" s="447">
        <v>2018</v>
      </c>
      <c r="Q189" s="448" t="s">
        <v>56</v>
      </c>
      <c r="R189" s="448" t="s">
        <v>56</v>
      </c>
      <c r="S189" s="448" t="s">
        <v>56</v>
      </c>
      <c r="T189" s="449" t="s">
        <v>66</v>
      </c>
      <c r="U189" s="2" t="s">
        <v>162</v>
      </c>
      <c r="V189" s="2">
        <f t="shared" ref="V189:V191" si="126">(O189*N189)^2</f>
        <v>6.25E-2</v>
      </c>
      <c r="W189" s="17"/>
    </row>
    <row r="190" spans="1:23" s="21" customFormat="1" x14ac:dyDescent="0.25">
      <c r="A190" s="531"/>
      <c r="B190" s="2" t="str">
        <f t="shared" ref="B190:B191" si="127">D190&amp;"."&amp;E190&amp;"-"&amp;G190&amp;"."&amp;H190</f>
        <v>RW.RW-MP.FP</v>
      </c>
      <c r="C190" s="2" t="str">
        <f t="shared" si="125"/>
        <v>RW.RW-MP.FP-Food import-Nmix</v>
      </c>
      <c r="D190" s="2" t="s">
        <v>81</v>
      </c>
      <c r="E190" s="2" t="s">
        <v>81</v>
      </c>
      <c r="F190" s="2" t="str">
        <f>VLOOKUP(E190,'5.a Definitions'!E:F,2,FALSE)</f>
        <v>Rest of the world</v>
      </c>
      <c r="G190" s="2" t="s">
        <v>72</v>
      </c>
      <c r="H190" s="2" t="s">
        <v>85</v>
      </c>
      <c r="I190" s="2" t="str">
        <f>VLOOKUP(H190,'5.a Definitions'!E:F,2,FALSE)</f>
        <v>Food processing</v>
      </c>
      <c r="J190" s="2" t="s">
        <v>169</v>
      </c>
      <c r="K190" s="2" t="s">
        <v>669</v>
      </c>
      <c r="L190" s="2" t="s">
        <v>64</v>
      </c>
      <c r="M190" s="2" t="s">
        <v>65</v>
      </c>
      <c r="N190" s="445">
        <v>1.25</v>
      </c>
      <c r="O190" s="446">
        <v>0.2</v>
      </c>
      <c r="P190" s="447">
        <v>2018</v>
      </c>
      <c r="Q190" s="448" t="s">
        <v>56</v>
      </c>
      <c r="R190" s="448" t="s">
        <v>56</v>
      </c>
      <c r="S190" s="448" t="s">
        <v>56</v>
      </c>
      <c r="T190" s="449" t="s">
        <v>66</v>
      </c>
      <c r="U190" s="2" t="s">
        <v>162</v>
      </c>
      <c r="V190" s="2">
        <f t="shared" si="126"/>
        <v>6.25E-2</v>
      </c>
      <c r="W190" s="17"/>
    </row>
    <row r="191" spans="1:23" s="21" customFormat="1" x14ac:dyDescent="0.25">
      <c r="A191" s="531"/>
      <c r="B191" s="2" t="str">
        <f t="shared" si="127"/>
        <v>RW.RW-MP.OP</v>
      </c>
      <c r="C191" s="2" t="str">
        <f t="shared" si="125"/>
        <v>RW.RW-MP.OP-Other goods import -Nmix</v>
      </c>
      <c r="D191" s="2" t="s">
        <v>81</v>
      </c>
      <c r="E191" s="2" t="s">
        <v>81</v>
      </c>
      <c r="F191" s="2" t="str">
        <f>VLOOKUP(E191,'5.a Definitions'!E:F,2,FALSE)</f>
        <v>Rest of the world</v>
      </c>
      <c r="G191" s="2" t="s">
        <v>72</v>
      </c>
      <c r="H191" s="2" t="s">
        <v>73</v>
      </c>
      <c r="I191" s="2" t="str">
        <f>VLOOKUP(H191,'5.a Definitions'!E:F,2,FALSE)</f>
        <v>Other producing industry</v>
      </c>
      <c r="J191" s="2" t="s">
        <v>170</v>
      </c>
      <c r="K191" s="2" t="s">
        <v>467</v>
      </c>
      <c r="L191" s="2" t="s">
        <v>64</v>
      </c>
      <c r="M191" s="2" t="s">
        <v>65</v>
      </c>
      <c r="N191" s="445">
        <v>1.25</v>
      </c>
      <c r="O191" s="446">
        <v>0.2</v>
      </c>
      <c r="P191" s="447">
        <v>2018</v>
      </c>
      <c r="Q191" s="448" t="s">
        <v>56</v>
      </c>
      <c r="R191" s="448" t="s">
        <v>56</v>
      </c>
      <c r="S191" s="448" t="s">
        <v>56</v>
      </c>
      <c r="T191" s="449" t="s">
        <v>66</v>
      </c>
      <c r="U191" s="2" t="s">
        <v>162</v>
      </c>
      <c r="V191" s="2">
        <f t="shared" si="126"/>
        <v>6.25E-2</v>
      </c>
      <c r="W191" s="17"/>
    </row>
    <row r="192" spans="1:23" s="21" customFormat="1" x14ac:dyDescent="0.25">
      <c r="A192" s="531"/>
      <c r="B192" s="2" t="str">
        <f t="shared" si="101"/>
        <v>RW.RW-AG.MM</v>
      </c>
      <c r="C192" s="2" t="str">
        <f t="shared" si="102"/>
        <v>RW.RW-AG.MM-Animal feed import-Nmix</v>
      </c>
      <c r="D192" s="2" t="s">
        <v>81</v>
      </c>
      <c r="E192" s="2" t="s">
        <v>81</v>
      </c>
      <c r="F192" s="2" t="str">
        <f>VLOOKUP(E192,'5.a Definitions'!E:F,2,FALSE)</f>
        <v>Rest of the world</v>
      </c>
      <c r="G192" s="2" t="s">
        <v>86</v>
      </c>
      <c r="H192" s="2" t="s">
        <v>87</v>
      </c>
      <c r="I192" s="2" t="str">
        <f>VLOOKUP(H192,'5.a Definitions'!E:F,2,FALSE)</f>
        <v>Manure management, storage and animal husbandry</v>
      </c>
      <c r="J192" s="2" t="s">
        <v>165</v>
      </c>
      <c r="K192" s="2" t="s">
        <v>463</v>
      </c>
      <c r="L192" s="2" t="s">
        <v>64</v>
      </c>
      <c r="M192" s="2" t="s">
        <v>65</v>
      </c>
      <c r="N192" s="445">
        <v>1.25</v>
      </c>
      <c r="O192" s="446">
        <v>0.2</v>
      </c>
      <c r="P192" s="447">
        <v>2018</v>
      </c>
      <c r="Q192" s="448" t="s">
        <v>56</v>
      </c>
      <c r="R192" s="448" t="s">
        <v>56</v>
      </c>
      <c r="S192" s="448" t="s">
        <v>56</v>
      </c>
      <c r="T192" s="449" t="s">
        <v>66</v>
      </c>
      <c r="U192" s="2" t="s">
        <v>162</v>
      </c>
      <c r="V192" s="2">
        <f t="shared" si="98"/>
        <v>6.25E-2</v>
      </c>
      <c r="W192" s="17"/>
    </row>
    <row r="193" spans="1:23" s="21" customFormat="1" x14ac:dyDescent="0.25">
      <c r="A193" s="531"/>
      <c r="B193" s="2" t="str">
        <f t="shared" si="101"/>
        <v>RW.RW-AG.MM</v>
      </c>
      <c r="C193" s="2" t="str">
        <f t="shared" si="102"/>
        <v>RW.RW-AG.MM-Live animal import-Nmix</v>
      </c>
      <c r="D193" s="2" t="s">
        <v>81</v>
      </c>
      <c r="E193" s="2" t="s">
        <v>81</v>
      </c>
      <c r="F193" s="2" t="str">
        <f>VLOOKUP(E193,'5.a Definitions'!E:F,2,FALSE)</f>
        <v>Rest of the world</v>
      </c>
      <c r="G193" s="2" t="s">
        <v>86</v>
      </c>
      <c r="H193" s="2" t="s">
        <v>87</v>
      </c>
      <c r="I193" s="2" t="str">
        <f>VLOOKUP(H193,'5.a Definitions'!E:F,2,FALSE)</f>
        <v>Manure management, storage and animal husbandry</v>
      </c>
      <c r="J193" s="2" t="s">
        <v>166</v>
      </c>
      <c r="K193" s="2" t="s">
        <v>464</v>
      </c>
      <c r="L193" s="2" t="s">
        <v>64</v>
      </c>
      <c r="M193" s="2" t="s">
        <v>65</v>
      </c>
      <c r="N193" s="445">
        <v>1.25</v>
      </c>
      <c r="O193" s="446">
        <v>0.2</v>
      </c>
      <c r="P193" s="447">
        <v>2018</v>
      </c>
      <c r="Q193" s="448" t="s">
        <v>56</v>
      </c>
      <c r="R193" s="448" t="s">
        <v>56</v>
      </c>
      <c r="S193" s="448" t="s">
        <v>56</v>
      </c>
      <c r="T193" s="449" t="s">
        <v>66</v>
      </c>
      <c r="U193" s="2" t="s">
        <v>162</v>
      </c>
      <c r="V193" s="2">
        <f t="shared" si="98"/>
        <v>6.25E-2</v>
      </c>
      <c r="W193" s="17"/>
    </row>
    <row r="194" spans="1:23" s="21" customFormat="1" x14ac:dyDescent="0.25">
      <c r="A194" s="531"/>
      <c r="B194" s="2" t="str">
        <f t="shared" si="101"/>
        <v>RW.RW-AG.SM</v>
      </c>
      <c r="C194" s="2" t="str">
        <f t="shared" si="102"/>
        <v>RW.RW-AG.SM-Manure import-Nmix</v>
      </c>
      <c r="D194" s="2" t="s">
        <v>81</v>
      </c>
      <c r="E194" s="2" t="s">
        <v>81</v>
      </c>
      <c r="F194" s="2" t="str">
        <f>VLOOKUP(E194,'5.a Definitions'!E:F,2,FALSE)</f>
        <v>Rest of the world</v>
      </c>
      <c r="G194" s="2" t="s">
        <v>86</v>
      </c>
      <c r="H194" s="2" t="s">
        <v>102</v>
      </c>
      <c r="I194" s="2" t="str">
        <f>VLOOKUP(H194,'5.a Definitions'!E:F,2,FALSE)</f>
        <v>Soil management</v>
      </c>
      <c r="J194" s="2" t="s">
        <v>167</v>
      </c>
      <c r="K194" s="2" t="s">
        <v>465</v>
      </c>
      <c r="L194" s="2" t="s">
        <v>64</v>
      </c>
      <c r="M194" s="2" t="s">
        <v>65</v>
      </c>
      <c r="N194" s="445">
        <v>1.25</v>
      </c>
      <c r="O194" s="446">
        <v>0.2</v>
      </c>
      <c r="P194" s="447">
        <v>2018</v>
      </c>
      <c r="Q194" s="448" t="s">
        <v>56</v>
      </c>
      <c r="R194" s="448" t="s">
        <v>56</v>
      </c>
      <c r="S194" s="448" t="s">
        <v>56</v>
      </c>
      <c r="T194" s="449" t="s">
        <v>66</v>
      </c>
      <c r="U194" s="2" t="s">
        <v>162</v>
      </c>
      <c r="V194" s="2">
        <f t="shared" si="98"/>
        <v>6.25E-2</v>
      </c>
      <c r="W194" s="17"/>
    </row>
    <row r="195" spans="1:23" s="21" customFormat="1" x14ac:dyDescent="0.25">
      <c r="A195" s="531"/>
      <c r="B195" s="2" t="str">
        <f t="shared" ref="B195" si="128">D195&amp;"."&amp;E195&amp;"-"&amp;G195&amp;"."&amp;H195</f>
        <v>RW.RW-AG.SM</v>
      </c>
      <c r="C195" s="2" t="str">
        <f t="shared" si="102"/>
        <v>RW.RW-AG.SM-Mineral fertilizer import-Nmix</v>
      </c>
      <c r="D195" s="2" t="s">
        <v>81</v>
      </c>
      <c r="E195" s="2" t="s">
        <v>81</v>
      </c>
      <c r="F195" s="2" t="str">
        <f>VLOOKUP(E195,'5.a Definitions'!E:F,2,FALSE)</f>
        <v>Rest of the world</v>
      </c>
      <c r="G195" s="2" t="s">
        <v>86</v>
      </c>
      <c r="H195" s="2" t="s">
        <v>102</v>
      </c>
      <c r="I195" s="2" t="str">
        <f>VLOOKUP(H195,'5.a Definitions'!E:F,2,FALSE)</f>
        <v>Soil management</v>
      </c>
      <c r="J195" s="2" t="s">
        <v>168</v>
      </c>
      <c r="K195" s="2" t="s">
        <v>466</v>
      </c>
      <c r="L195" s="2" t="s">
        <v>64</v>
      </c>
      <c r="M195" s="2" t="s">
        <v>65</v>
      </c>
      <c r="N195" s="445">
        <v>1.25</v>
      </c>
      <c r="O195" s="446">
        <v>0.2</v>
      </c>
      <c r="P195" s="447">
        <v>2018</v>
      </c>
      <c r="Q195" s="448" t="s">
        <v>56</v>
      </c>
      <c r="R195" s="448" t="s">
        <v>56</v>
      </c>
      <c r="S195" s="448" t="s">
        <v>56</v>
      </c>
      <c r="T195" s="449" t="s">
        <v>66</v>
      </c>
      <c r="U195" s="2" t="s">
        <v>162</v>
      </c>
      <c r="V195" s="2">
        <f t="shared" ref="V195" si="129">(O195*N195)^2</f>
        <v>6.25E-2</v>
      </c>
      <c r="W195" s="17"/>
    </row>
    <row r="196" spans="1:23" s="21" customFormat="1" x14ac:dyDescent="0.25">
      <c r="A196" s="531"/>
      <c r="B196" s="2" t="str">
        <f t="shared" ref="B196:B200" si="130">D196&amp;"."&amp;E196&amp;"-"&amp;G196&amp;"."&amp;H196</f>
        <v>RW.RW-PR.SO</v>
      </c>
      <c r="C196" s="2" t="str">
        <f t="shared" si="102"/>
        <v>RW.RW-PR.SO-Solid waste import-Nmix</v>
      </c>
      <c r="D196" s="2" t="s">
        <v>81</v>
      </c>
      <c r="E196" s="2" t="s">
        <v>81</v>
      </c>
      <c r="F196" s="2" t="str">
        <f>VLOOKUP(E196,'5.a Definitions'!E:F,2,FALSE)</f>
        <v>Rest of the world</v>
      </c>
      <c r="G196" s="2" t="s">
        <v>892</v>
      </c>
      <c r="H196" s="2" t="s">
        <v>93</v>
      </c>
      <c r="I196" s="2" t="str">
        <f>VLOOKUP(H196,'5.a Definitions'!E:F,2,FALSE)</f>
        <v>Solid waste</v>
      </c>
      <c r="J196" s="2" t="s">
        <v>171</v>
      </c>
      <c r="K196" s="2" t="s">
        <v>468</v>
      </c>
      <c r="L196" s="2" t="s">
        <v>64</v>
      </c>
      <c r="M196" s="2" t="s">
        <v>65</v>
      </c>
      <c r="N196" s="445">
        <v>1.25</v>
      </c>
      <c r="O196" s="446">
        <v>0.2</v>
      </c>
      <c r="P196" s="447">
        <v>2018</v>
      </c>
      <c r="Q196" s="448" t="s">
        <v>56</v>
      </c>
      <c r="R196" s="448" t="s">
        <v>56</v>
      </c>
      <c r="S196" s="448" t="s">
        <v>56</v>
      </c>
      <c r="T196" s="449" t="s">
        <v>66</v>
      </c>
      <c r="U196" s="2" t="s">
        <v>162</v>
      </c>
      <c r="V196" s="2">
        <f t="shared" si="98"/>
        <v>6.25E-2</v>
      </c>
      <c r="W196" s="17"/>
    </row>
    <row r="197" spans="1:23" s="21" customFormat="1" x14ac:dyDescent="0.25">
      <c r="A197" s="531"/>
      <c r="B197" s="2" t="str">
        <f t="shared" si="130"/>
        <v>RW.RW-AT.AT</v>
      </c>
      <c r="C197" s="2" t="str">
        <f t="shared" si="102"/>
        <v>RW.RW-AT.AT-Atmospheric inflow-OXN</v>
      </c>
      <c r="D197" s="2" t="s">
        <v>81</v>
      </c>
      <c r="E197" s="2" t="s">
        <v>81</v>
      </c>
      <c r="F197" s="2" t="str">
        <f>VLOOKUP(E197,'5.a Definitions'!E:F,2,FALSE)</f>
        <v>Rest of the world</v>
      </c>
      <c r="G197" s="2" t="s">
        <v>75</v>
      </c>
      <c r="H197" s="2" t="s">
        <v>75</v>
      </c>
      <c r="I197" s="2" t="str">
        <f>VLOOKUP(H197,'5.a Definitions'!E:F,2,FALSE)</f>
        <v>Atmosphere</v>
      </c>
      <c r="J197" s="2" t="s">
        <v>472</v>
      </c>
      <c r="K197" s="2" t="s">
        <v>473</v>
      </c>
      <c r="L197" s="2" t="s">
        <v>64</v>
      </c>
      <c r="M197" s="2" t="s">
        <v>475</v>
      </c>
      <c r="N197" s="445">
        <v>1.25</v>
      </c>
      <c r="O197" s="446">
        <v>0.2</v>
      </c>
      <c r="P197" s="447">
        <v>2018</v>
      </c>
      <c r="Q197" s="448" t="s">
        <v>56</v>
      </c>
      <c r="R197" s="448" t="s">
        <v>56</v>
      </c>
      <c r="S197" s="448" t="s">
        <v>56</v>
      </c>
      <c r="T197" s="449" t="s">
        <v>66</v>
      </c>
      <c r="U197" s="2" t="s">
        <v>162</v>
      </c>
      <c r="V197" s="2">
        <f t="shared" si="98"/>
        <v>6.25E-2</v>
      </c>
      <c r="W197" s="17"/>
    </row>
    <row r="198" spans="1:23" s="21" customFormat="1" x14ac:dyDescent="0.25">
      <c r="A198" s="531"/>
      <c r="B198" s="2" t="str">
        <f t="shared" si="130"/>
        <v>RW.RW-AT.AT</v>
      </c>
      <c r="C198" s="2" t="str">
        <f t="shared" si="102"/>
        <v>RW.RW-AT.AT-Atmospheric inflow-RDN</v>
      </c>
      <c r="D198" s="2" t="s">
        <v>81</v>
      </c>
      <c r="E198" s="2" t="s">
        <v>81</v>
      </c>
      <c r="F198" s="2" t="str">
        <f>VLOOKUP(E198,'5.a Definitions'!E:F,2,FALSE)</f>
        <v>Rest of the world</v>
      </c>
      <c r="G198" s="2" t="s">
        <v>75</v>
      </c>
      <c r="H198" s="2" t="s">
        <v>75</v>
      </c>
      <c r="I198" s="2" t="str">
        <f>VLOOKUP(H198,'5.a Definitions'!E:F,2,FALSE)</f>
        <v>Atmosphere</v>
      </c>
      <c r="J198" s="2" t="s">
        <v>472</v>
      </c>
      <c r="K198" s="2" t="s">
        <v>473</v>
      </c>
      <c r="L198" s="2" t="s">
        <v>64</v>
      </c>
      <c r="M198" s="2" t="s">
        <v>484</v>
      </c>
      <c r="N198" s="445">
        <v>1.25</v>
      </c>
      <c r="O198" s="446">
        <v>0.2</v>
      </c>
      <c r="P198" s="447">
        <v>2018</v>
      </c>
      <c r="Q198" s="448" t="s">
        <v>56</v>
      </c>
      <c r="R198" s="448" t="s">
        <v>56</v>
      </c>
      <c r="S198" s="448" t="s">
        <v>56</v>
      </c>
      <c r="T198" s="449" t="s">
        <v>66</v>
      </c>
      <c r="U198" s="2" t="s">
        <v>162</v>
      </c>
      <c r="V198" s="2">
        <f t="shared" si="98"/>
        <v>6.25E-2</v>
      </c>
      <c r="W198" s="17"/>
    </row>
    <row r="199" spans="1:23" s="21" customFormat="1" x14ac:dyDescent="0.25">
      <c r="A199" s="531"/>
      <c r="B199" s="2" t="str">
        <f t="shared" si="130"/>
        <v>RW.RW-HY.GW</v>
      </c>
      <c r="C199" s="2" t="str">
        <f t="shared" si="102"/>
        <v>RW.RW-HY.GW-Import of groundwater-Nmix</v>
      </c>
      <c r="D199" s="2" t="s">
        <v>81</v>
      </c>
      <c r="E199" s="2" t="s">
        <v>81</v>
      </c>
      <c r="F199" s="2" t="str">
        <f>VLOOKUP(E199,'5.a Definitions'!E:F,2,FALSE)</f>
        <v>Rest of the world</v>
      </c>
      <c r="G199" s="2" t="s">
        <v>97</v>
      </c>
      <c r="H199" s="2" t="s">
        <v>121</v>
      </c>
      <c r="I199" s="2" t="str">
        <f>VLOOKUP(H199,'5.a Definitions'!E:F,2,FALSE)</f>
        <v>Groundwater</v>
      </c>
      <c r="J199" s="2" t="s">
        <v>172</v>
      </c>
      <c r="K199" s="2" t="s">
        <v>474</v>
      </c>
      <c r="L199" s="2" t="s">
        <v>64</v>
      </c>
      <c r="M199" s="2" t="s">
        <v>65</v>
      </c>
      <c r="N199" s="445">
        <v>1.25</v>
      </c>
      <c r="O199" s="446">
        <v>0.2</v>
      </c>
      <c r="P199" s="447">
        <v>2018</v>
      </c>
      <c r="Q199" s="448" t="s">
        <v>56</v>
      </c>
      <c r="R199" s="448" t="s">
        <v>56</v>
      </c>
      <c r="S199" s="448" t="s">
        <v>56</v>
      </c>
      <c r="T199" s="449" t="s">
        <v>66</v>
      </c>
      <c r="U199" s="2" t="s">
        <v>162</v>
      </c>
      <c r="V199" s="2">
        <f t="shared" si="98"/>
        <v>6.25E-2</v>
      </c>
      <c r="W199" s="17"/>
    </row>
    <row r="200" spans="1:23" s="21" customFormat="1" ht="15.75" thickBot="1" x14ac:dyDescent="0.3">
      <c r="A200" s="531"/>
      <c r="B200" s="18" t="str">
        <f t="shared" si="130"/>
        <v>RW.RW-HY.SW</v>
      </c>
      <c r="C200" s="18" t="str">
        <f t="shared" si="102"/>
        <v>RW.RW-HY.SW-Import of surface water-Nmix</v>
      </c>
      <c r="D200" s="18" t="s">
        <v>81</v>
      </c>
      <c r="E200" s="18" t="s">
        <v>81</v>
      </c>
      <c r="F200" s="18" t="str">
        <f>VLOOKUP(E200,'5.a Definitions'!E:F,2,FALSE)</f>
        <v>Rest of the world</v>
      </c>
      <c r="G200" s="18" t="s">
        <v>97</v>
      </c>
      <c r="H200" s="18" t="s">
        <v>98</v>
      </c>
      <c r="I200" s="18" t="str">
        <f>VLOOKUP(H200,'5.a Definitions'!E:F,2,FALSE)</f>
        <v>Surface water</v>
      </c>
      <c r="J200" s="18" t="s">
        <v>173</v>
      </c>
      <c r="K200" s="18" t="s">
        <v>673</v>
      </c>
      <c r="L200" s="18" t="s">
        <v>64</v>
      </c>
      <c r="M200" s="18" t="s">
        <v>65</v>
      </c>
      <c r="N200" s="450">
        <v>1.25</v>
      </c>
      <c r="O200" s="451">
        <v>0.2</v>
      </c>
      <c r="P200" s="452">
        <v>2018</v>
      </c>
      <c r="Q200" s="453" t="s">
        <v>56</v>
      </c>
      <c r="R200" s="453" t="s">
        <v>56</v>
      </c>
      <c r="S200" s="453" t="s">
        <v>56</v>
      </c>
      <c r="T200" s="454" t="s">
        <v>66</v>
      </c>
      <c r="U200" s="18" t="s">
        <v>162</v>
      </c>
      <c r="V200" s="18">
        <f t="shared" si="98"/>
        <v>6.25E-2</v>
      </c>
    </row>
    <row r="201" spans="1:23" s="21" customFormat="1" x14ac:dyDescent="0.25">
      <c r="A201" s="217"/>
      <c r="B201" s="2"/>
      <c r="C201" s="6"/>
      <c r="D201" s="5"/>
      <c r="E201" s="5"/>
      <c r="F201" s="2"/>
      <c r="G201" s="2"/>
      <c r="H201" s="2"/>
      <c r="I201" s="2"/>
      <c r="J201" s="2"/>
      <c r="K201" s="2"/>
      <c r="L201" s="2"/>
      <c r="M201" s="2"/>
      <c r="N201" s="415"/>
      <c r="O201" s="213"/>
      <c r="P201" s="7"/>
      <c r="Q201" s="396"/>
      <c r="R201" s="396"/>
      <c r="S201" s="396"/>
      <c r="T201" s="7"/>
      <c r="U201" s="2"/>
      <c r="V201" s="2"/>
      <c r="W201" s="17"/>
    </row>
    <row r="202" spans="1:23" s="17" customFormat="1" x14ac:dyDescent="0.25">
      <c r="A202" s="534" t="s">
        <v>59</v>
      </c>
      <c r="B202" s="5" t="str">
        <f t="shared" ref="B202:B223" si="131">D202&amp;"."&amp;E202&amp;"-"&amp;G202&amp;"."&amp;H202</f>
        <v>EF.EC-EF.IC</v>
      </c>
      <c r="C202" s="5" t="str">
        <f t="shared" ref="C202:C223" si="132">B202&amp;"-"&amp;J202&amp;"-"&amp;M202</f>
        <v>EF.EC-EF.IC-Fuel for industry-Nmix</v>
      </c>
      <c r="D202" s="5" t="s">
        <v>60</v>
      </c>
      <c r="E202" s="5" t="s">
        <v>61</v>
      </c>
      <c r="F202" s="2" t="str">
        <f>VLOOKUP(E202,'5.a Definitions'!E:F,2,FALSE)</f>
        <v>Energy conversion</v>
      </c>
      <c r="G202" s="2" t="s">
        <v>60</v>
      </c>
      <c r="H202" s="2" t="s">
        <v>62</v>
      </c>
      <c r="I202" s="2" t="str">
        <f>VLOOKUP(H202,'5.a Definitions'!E:F,2,FALSE)</f>
        <v>Manufacturing industries and construction</v>
      </c>
      <c r="J202" s="2" t="s">
        <v>63</v>
      </c>
      <c r="K202" s="2" t="s">
        <v>406</v>
      </c>
      <c r="L202" s="2" t="s">
        <v>64</v>
      </c>
      <c r="M202" s="2" t="s">
        <v>65</v>
      </c>
      <c r="N202" s="445">
        <v>1</v>
      </c>
      <c r="O202" s="446">
        <v>0.2</v>
      </c>
      <c r="P202" s="447">
        <v>2020</v>
      </c>
      <c r="Q202" s="448" t="s">
        <v>56</v>
      </c>
      <c r="R202" s="448" t="s">
        <v>56</v>
      </c>
      <c r="S202" s="448" t="s">
        <v>56</v>
      </c>
      <c r="T202" s="449" t="s">
        <v>66</v>
      </c>
      <c r="U202" s="5" t="s">
        <v>67</v>
      </c>
      <c r="V202" s="5">
        <f>(O202*N202)^2</f>
        <v>4.0000000000000008E-2</v>
      </c>
    </row>
    <row r="203" spans="1:23" s="17" customFormat="1" x14ac:dyDescent="0.25">
      <c r="A203" s="534"/>
      <c r="B203" s="5" t="str">
        <f t="shared" si="131"/>
        <v>EF.EC-EF.TR</v>
      </c>
      <c r="C203" s="5" t="str">
        <f t="shared" si="132"/>
        <v>EF.EC-EF.TR-Fuel for transport-Nmix</v>
      </c>
      <c r="D203" s="5" t="s">
        <v>60</v>
      </c>
      <c r="E203" s="5" t="s">
        <v>61</v>
      </c>
      <c r="F203" s="2" t="str">
        <f>VLOOKUP(E203,'5.a Definitions'!E:F,2,FALSE)</f>
        <v>Energy conversion</v>
      </c>
      <c r="G203" s="2" t="s">
        <v>60</v>
      </c>
      <c r="H203" s="2" t="s">
        <v>68</v>
      </c>
      <c r="I203" s="2" t="str">
        <f>VLOOKUP(H203,'5.a Definitions'!E:F,2,FALSE)</f>
        <v>Transport</v>
      </c>
      <c r="J203" s="2" t="s">
        <v>69</v>
      </c>
      <c r="K203" s="2" t="s">
        <v>407</v>
      </c>
      <c r="L203" s="2" t="s">
        <v>64</v>
      </c>
      <c r="M203" s="2" t="s">
        <v>65</v>
      </c>
      <c r="N203" s="445">
        <v>1</v>
      </c>
      <c r="O203" s="446">
        <v>0.2</v>
      </c>
      <c r="P203" s="447">
        <v>2020</v>
      </c>
      <c r="Q203" s="448" t="s">
        <v>56</v>
      </c>
      <c r="R203" s="448" t="s">
        <v>56</v>
      </c>
      <c r="S203" s="448" t="s">
        <v>56</v>
      </c>
      <c r="T203" s="449" t="s">
        <v>66</v>
      </c>
      <c r="U203" s="5" t="s">
        <v>67</v>
      </c>
      <c r="V203" s="5">
        <f t="shared" ref="V203:V271" si="133">(O203*N203)^2</f>
        <v>4.0000000000000008E-2</v>
      </c>
    </row>
    <row r="204" spans="1:23" s="17" customFormat="1" x14ac:dyDescent="0.25">
      <c r="A204" s="534"/>
      <c r="B204" s="5" t="str">
        <f t="shared" si="131"/>
        <v>EF.EC-EF.OE</v>
      </c>
      <c r="C204" s="5" t="str">
        <f t="shared" si="132"/>
        <v>EF.EC-EF.OE-Fuel for heating-Nmix</v>
      </c>
      <c r="D204" s="5" t="s">
        <v>60</v>
      </c>
      <c r="E204" s="5" t="s">
        <v>61</v>
      </c>
      <c r="F204" s="2" t="str">
        <f>VLOOKUP(E204,'5.a Definitions'!E:F,2,FALSE)</f>
        <v>Energy conversion</v>
      </c>
      <c r="G204" s="2" t="s">
        <v>60</v>
      </c>
      <c r="H204" s="2" t="s">
        <v>70</v>
      </c>
      <c r="I204" s="2" t="str">
        <f>VLOOKUP(H204,'5.a Definitions'!E:F,2,FALSE)</f>
        <v>Other energy and fuels</v>
      </c>
      <c r="J204" s="2" t="s">
        <v>71</v>
      </c>
      <c r="K204" s="2" t="s">
        <v>408</v>
      </c>
      <c r="L204" s="2" t="s">
        <v>64</v>
      </c>
      <c r="M204" s="2" t="s">
        <v>65</v>
      </c>
      <c r="N204" s="445">
        <v>1</v>
      </c>
      <c r="O204" s="446">
        <v>0.2</v>
      </c>
      <c r="P204" s="447">
        <v>2020</v>
      </c>
      <c r="Q204" s="448" t="s">
        <v>56</v>
      </c>
      <c r="R204" s="448" t="s">
        <v>56</v>
      </c>
      <c r="S204" s="448" t="s">
        <v>56</v>
      </c>
      <c r="T204" s="449" t="s">
        <v>66</v>
      </c>
      <c r="U204" s="5" t="s">
        <v>67</v>
      </c>
      <c r="V204" s="5">
        <f t="shared" si="133"/>
        <v>4.0000000000000008E-2</v>
      </c>
    </row>
    <row r="205" spans="1:23" s="17" customFormat="1" x14ac:dyDescent="0.25">
      <c r="A205" s="534"/>
      <c r="B205" s="5" t="str">
        <f t="shared" si="131"/>
        <v>EF.EC-MP.OP</v>
      </c>
      <c r="C205" s="5" t="str">
        <f t="shared" si="132"/>
        <v>EF.EC-MP.OP-Fuel used as feedstock-Nmix</v>
      </c>
      <c r="D205" s="5" t="s">
        <v>60</v>
      </c>
      <c r="E205" s="5" t="s">
        <v>61</v>
      </c>
      <c r="F205" s="2" t="str">
        <f>VLOOKUP(E205,'5.a Definitions'!E:F,2,FALSE)</f>
        <v>Energy conversion</v>
      </c>
      <c r="G205" s="2" t="s">
        <v>72</v>
      </c>
      <c r="H205" s="2" t="s">
        <v>73</v>
      </c>
      <c r="I205" s="2" t="str">
        <f>VLOOKUP(H205,'5.a Definitions'!E:F,2,FALSE)</f>
        <v>Other producing industry</v>
      </c>
      <c r="J205" s="2" t="s">
        <v>74</v>
      </c>
      <c r="K205" s="2" t="s">
        <v>409</v>
      </c>
      <c r="L205" s="2" t="s">
        <v>64</v>
      </c>
      <c r="M205" s="2" t="s">
        <v>65</v>
      </c>
      <c r="N205" s="445">
        <v>1</v>
      </c>
      <c r="O205" s="446">
        <v>0.2</v>
      </c>
      <c r="P205" s="447">
        <v>2020</v>
      </c>
      <c r="Q205" s="448" t="s">
        <v>56</v>
      </c>
      <c r="R205" s="448" t="s">
        <v>56</v>
      </c>
      <c r="S205" s="448" t="s">
        <v>56</v>
      </c>
      <c r="T205" s="449" t="s">
        <v>66</v>
      </c>
      <c r="U205" s="5" t="s">
        <v>67</v>
      </c>
      <c r="V205" s="5">
        <f t="shared" si="133"/>
        <v>4.0000000000000008E-2</v>
      </c>
    </row>
    <row r="206" spans="1:23" s="17" customFormat="1" x14ac:dyDescent="0.25">
      <c r="A206" s="534"/>
      <c r="B206" s="5" t="str">
        <f t="shared" si="131"/>
        <v>EF.EC-AT.AT</v>
      </c>
      <c r="C206" s="5" t="str">
        <f t="shared" si="132"/>
        <v>EF.EC-AT.AT-Emissions-NH3</v>
      </c>
      <c r="D206" s="5" t="s">
        <v>60</v>
      </c>
      <c r="E206" s="5" t="s">
        <v>61</v>
      </c>
      <c r="F206" s="2" t="str">
        <f>VLOOKUP(E206,'5.a Definitions'!E:F,2,FALSE)</f>
        <v>Energy conversion</v>
      </c>
      <c r="G206" s="2" t="s">
        <v>75</v>
      </c>
      <c r="H206" s="2" t="s">
        <v>75</v>
      </c>
      <c r="I206" s="2" t="str">
        <f>VLOOKUP(H206,'5.a Definitions'!E:F,2,FALSE)</f>
        <v>Atmosphere</v>
      </c>
      <c r="J206" s="2" t="s">
        <v>76</v>
      </c>
      <c r="K206" s="2" t="s">
        <v>539</v>
      </c>
      <c r="L206" s="2" t="s">
        <v>64</v>
      </c>
      <c r="M206" s="2" t="s">
        <v>77</v>
      </c>
      <c r="N206" s="445">
        <v>1</v>
      </c>
      <c r="O206" s="446">
        <v>0.2</v>
      </c>
      <c r="P206" s="447">
        <v>2020</v>
      </c>
      <c r="Q206" s="448" t="s">
        <v>56</v>
      </c>
      <c r="R206" s="448" t="s">
        <v>56</v>
      </c>
      <c r="S206" s="448" t="s">
        <v>56</v>
      </c>
      <c r="T206" s="449" t="s">
        <v>66</v>
      </c>
      <c r="U206" s="5" t="s">
        <v>933</v>
      </c>
      <c r="V206" s="5">
        <f t="shared" si="133"/>
        <v>4.0000000000000008E-2</v>
      </c>
    </row>
    <row r="207" spans="1:23" s="17" customFormat="1" x14ac:dyDescent="0.25">
      <c r="A207" s="534"/>
      <c r="B207" s="5" t="str">
        <f t="shared" si="131"/>
        <v>EF.EC-AT.AT</v>
      </c>
      <c r="C207" s="5" t="str">
        <f t="shared" si="132"/>
        <v>EF.EC-AT.AT-Emissions-NOx</v>
      </c>
      <c r="D207" s="5" t="s">
        <v>60</v>
      </c>
      <c r="E207" s="5" t="s">
        <v>61</v>
      </c>
      <c r="F207" s="2" t="str">
        <f>VLOOKUP(E207,'5.a Definitions'!E:F,2,FALSE)</f>
        <v>Energy conversion</v>
      </c>
      <c r="G207" s="2" t="s">
        <v>75</v>
      </c>
      <c r="H207" s="2" t="s">
        <v>75</v>
      </c>
      <c r="I207" s="2" t="str">
        <f>VLOOKUP(H207,'5.a Definitions'!E:F,2,FALSE)</f>
        <v>Atmosphere</v>
      </c>
      <c r="J207" s="2" t="s">
        <v>76</v>
      </c>
      <c r="K207" s="2" t="s">
        <v>539</v>
      </c>
      <c r="L207" s="2" t="s">
        <v>64</v>
      </c>
      <c r="M207" s="2" t="s">
        <v>79</v>
      </c>
      <c r="N207" s="445">
        <v>1</v>
      </c>
      <c r="O207" s="446">
        <v>0.2</v>
      </c>
      <c r="P207" s="447">
        <v>2020</v>
      </c>
      <c r="Q207" s="448" t="s">
        <v>56</v>
      </c>
      <c r="R207" s="448" t="s">
        <v>56</v>
      </c>
      <c r="S207" s="448" t="s">
        <v>56</v>
      </c>
      <c r="T207" s="449" t="s">
        <v>66</v>
      </c>
      <c r="U207" s="5" t="s">
        <v>929</v>
      </c>
      <c r="V207" s="5">
        <f t="shared" si="133"/>
        <v>4.0000000000000008E-2</v>
      </c>
    </row>
    <row r="208" spans="1:23" s="17" customFormat="1" x14ac:dyDescent="0.25">
      <c r="A208" s="534"/>
      <c r="B208" s="5" t="str">
        <f t="shared" si="131"/>
        <v>EF.EC-AT.AT</v>
      </c>
      <c r="C208" s="5" t="str">
        <f t="shared" si="132"/>
        <v>EF.EC-AT.AT-Emissions-N2O</v>
      </c>
      <c r="D208" s="5" t="s">
        <v>60</v>
      </c>
      <c r="E208" s="5" t="s">
        <v>61</v>
      </c>
      <c r="F208" s="2" t="str">
        <f>VLOOKUP(E208,'5.a Definitions'!E:F,2,FALSE)</f>
        <v>Energy conversion</v>
      </c>
      <c r="G208" s="2" t="s">
        <v>75</v>
      </c>
      <c r="H208" s="2" t="s">
        <v>75</v>
      </c>
      <c r="I208" s="2" t="str">
        <f>VLOOKUP(H208,'5.a Definitions'!E:F,2,FALSE)</f>
        <v>Atmosphere</v>
      </c>
      <c r="J208" s="2" t="s">
        <v>76</v>
      </c>
      <c r="K208" s="2" t="s">
        <v>539</v>
      </c>
      <c r="L208" s="2" t="s">
        <v>64</v>
      </c>
      <c r="M208" s="2" t="s">
        <v>80</v>
      </c>
      <c r="N208" s="445">
        <v>1</v>
      </c>
      <c r="O208" s="446">
        <v>0.2</v>
      </c>
      <c r="P208" s="447">
        <v>2020</v>
      </c>
      <c r="Q208" s="448" t="s">
        <v>56</v>
      </c>
      <c r="R208" s="448" t="s">
        <v>56</v>
      </c>
      <c r="S208" s="448" t="s">
        <v>56</v>
      </c>
      <c r="T208" s="449" t="s">
        <v>66</v>
      </c>
      <c r="U208" s="5" t="s">
        <v>929</v>
      </c>
      <c r="V208" s="5">
        <f t="shared" si="133"/>
        <v>4.0000000000000008E-2</v>
      </c>
    </row>
    <row r="209" spans="1:22" s="17" customFormat="1" x14ac:dyDescent="0.25">
      <c r="A209" s="534"/>
      <c r="B209" s="5" t="str">
        <f t="shared" si="131"/>
        <v>EF.EC-AT.AT</v>
      </c>
      <c r="C209" s="5" t="str">
        <f t="shared" si="132"/>
        <v>EF.EC-AT.AT-Emissions-N2</v>
      </c>
      <c r="D209" s="5" t="s">
        <v>60</v>
      </c>
      <c r="E209" s="5" t="s">
        <v>61</v>
      </c>
      <c r="F209" s="2" t="str">
        <f>VLOOKUP(E209,'5.a Definitions'!E:F,2,FALSE)</f>
        <v>Energy conversion</v>
      </c>
      <c r="G209" s="2" t="s">
        <v>75</v>
      </c>
      <c r="H209" s="2" t="s">
        <v>75</v>
      </c>
      <c r="I209" s="2" t="str">
        <f>VLOOKUP(H209,'5.a Definitions'!E:F,2,FALSE)</f>
        <v>Atmosphere</v>
      </c>
      <c r="J209" s="2" t="s">
        <v>76</v>
      </c>
      <c r="K209" s="2" t="s">
        <v>539</v>
      </c>
      <c r="L209" s="2" t="s">
        <v>119</v>
      </c>
      <c r="M209" s="2" t="s">
        <v>120</v>
      </c>
      <c r="N209" s="445">
        <v>1</v>
      </c>
      <c r="O209" s="446">
        <v>0.2</v>
      </c>
      <c r="P209" s="447">
        <v>2020</v>
      </c>
      <c r="Q209" s="448" t="s">
        <v>56</v>
      </c>
      <c r="R209" s="448" t="s">
        <v>56</v>
      </c>
      <c r="S209" s="448" t="s">
        <v>56</v>
      </c>
      <c r="T209" s="449" t="s">
        <v>66</v>
      </c>
      <c r="U209" s="5" t="s">
        <v>929</v>
      </c>
      <c r="V209" s="5">
        <f t="shared" si="133"/>
        <v>4.0000000000000008E-2</v>
      </c>
    </row>
    <row r="210" spans="1:22" s="17" customFormat="1" x14ac:dyDescent="0.25">
      <c r="A210" s="534"/>
      <c r="B210" s="5" t="str">
        <f t="shared" si="131"/>
        <v>EF.EC-RW.RW</v>
      </c>
      <c r="C210" s="5" t="str">
        <f t="shared" si="132"/>
        <v>EF.EC-RW.RW-Fuel export-Nmix</v>
      </c>
      <c r="D210" s="5" t="s">
        <v>60</v>
      </c>
      <c r="E210" s="5" t="s">
        <v>61</v>
      </c>
      <c r="F210" s="2" t="str">
        <f>VLOOKUP(E210,'5.a Definitions'!E:F,2,FALSE)</f>
        <v>Energy conversion</v>
      </c>
      <c r="G210" s="2" t="s">
        <v>81</v>
      </c>
      <c r="H210" s="2" t="s">
        <v>81</v>
      </c>
      <c r="I210" s="2" t="str">
        <f>VLOOKUP(H210,'5.a Definitions'!E:F,2,FALSE)</f>
        <v>Rest of the world</v>
      </c>
      <c r="J210" s="2" t="s">
        <v>82</v>
      </c>
      <c r="K210" s="2" t="s">
        <v>410</v>
      </c>
      <c r="L210" s="2" t="s">
        <v>64</v>
      </c>
      <c r="M210" s="2" t="s">
        <v>65</v>
      </c>
      <c r="N210" s="445">
        <v>1</v>
      </c>
      <c r="O210" s="446">
        <v>0.2</v>
      </c>
      <c r="P210" s="447">
        <v>2020</v>
      </c>
      <c r="Q210" s="448" t="s">
        <v>56</v>
      </c>
      <c r="R210" s="448" t="s">
        <v>56</v>
      </c>
      <c r="S210" s="448" t="s">
        <v>56</v>
      </c>
      <c r="T210" s="449" t="s">
        <v>66</v>
      </c>
      <c r="U210" s="5" t="s">
        <v>67</v>
      </c>
      <c r="V210" s="5">
        <f t="shared" si="133"/>
        <v>4.0000000000000008E-2</v>
      </c>
    </row>
    <row r="211" spans="1:22" s="17" customFormat="1" x14ac:dyDescent="0.25">
      <c r="A211" s="534"/>
      <c r="B211" s="5" t="str">
        <f t="shared" si="131"/>
        <v>EF.IC-AT.AT</v>
      </c>
      <c r="C211" s="5" t="str">
        <f t="shared" si="132"/>
        <v>EF.IC-AT.AT-Emissions-NH3</v>
      </c>
      <c r="D211" s="5" t="s">
        <v>60</v>
      </c>
      <c r="E211" s="5" t="s">
        <v>62</v>
      </c>
      <c r="F211" s="2" t="str">
        <f>VLOOKUP(E211,'5.a Definitions'!E:F,2,FALSE)</f>
        <v>Manufacturing industries and construction</v>
      </c>
      <c r="G211" s="2" t="s">
        <v>75</v>
      </c>
      <c r="H211" s="2" t="s">
        <v>75</v>
      </c>
      <c r="I211" s="2" t="str">
        <f>VLOOKUP(H211,'5.a Definitions'!E:F,2,FALSE)</f>
        <v>Atmosphere</v>
      </c>
      <c r="J211" s="2" t="s">
        <v>76</v>
      </c>
      <c r="K211" s="2" t="s">
        <v>540</v>
      </c>
      <c r="L211" s="2" t="s">
        <v>64</v>
      </c>
      <c r="M211" s="2" t="s">
        <v>77</v>
      </c>
      <c r="N211" s="445">
        <v>1</v>
      </c>
      <c r="O211" s="446">
        <v>0.2</v>
      </c>
      <c r="P211" s="447">
        <v>2020</v>
      </c>
      <c r="Q211" s="448" t="s">
        <v>56</v>
      </c>
      <c r="R211" s="448" t="s">
        <v>56</v>
      </c>
      <c r="S211" s="448" t="s">
        <v>56</v>
      </c>
      <c r="T211" s="449" t="s">
        <v>66</v>
      </c>
      <c r="U211" s="5" t="s">
        <v>929</v>
      </c>
      <c r="V211" s="5">
        <f t="shared" si="133"/>
        <v>4.0000000000000008E-2</v>
      </c>
    </row>
    <row r="212" spans="1:22" s="17" customFormat="1" x14ac:dyDescent="0.25">
      <c r="A212" s="534"/>
      <c r="B212" s="5" t="str">
        <f t="shared" si="131"/>
        <v>EF.IC-AT.AT</v>
      </c>
      <c r="C212" s="5" t="str">
        <f t="shared" si="132"/>
        <v>EF.IC-AT.AT-Emissions-NOx</v>
      </c>
      <c r="D212" s="5" t="s">
        <v>60</v>
      </c>
      <c r="E212" s="5" t="s">
        <v>62</v>
      </c>
      <c r="F212" s="2" t="str">
        <f>VLOOKUP(E212,'5.a Definitions'!E:F,2,FALSE)</f>
        <v>Manufacturing industries and construction</v>
      </c>
      <c r="G212" s="2" t="s">
        <v>75</v>
      </c>
      <c r="H212" s="2" t="s">
        <v>75</v>
      </c>
      <c r="I212" s="2" t="str">
        <f>VLOOKUP(H212,'5.a Definitions'!E:F,2,FALSE)</f>
        <v>Atmosphere</v>
      </c>
      <c r="J212" s="2" t="s">
        <v>76</v>
      </c>
      <c r="K212" s="2" t="s">
        <v>540</v>
      </c>
      <c r="L212" s="2" t="s">
        <v>64</v>
      </c>
      <c r="M212" s="2" t="s">
        <v>79</v>
      </c>
      <c r="N212" s="445">
        <v>1</v>
      </c>
      <c r="O212" s="446">
        <v>0.2</v>
      </c>
      <c r="P212" s="447">
        <v>2020</v>
      </c>
      <c r="Q212" s="448" t="s">
        <v>56</v>
      </c>
      <c r="R212" s="448" t="s">
        <v>56</v>
      </c>
      <c r="S212" s="448" t="s">
        <v>56</v>
      </c>
      <c r="T212" s="449" t="s">
        <v>66</v>
      </c>
      <c r="U212" s="5" t="s">
        <v>929</v>
      </c>
      <c r="V212" s="5">
        <f t="shared" si="133"/>
        <v>4.0000000000000008E-2</v>
      </c>
    </row>
    <row r="213" spans="1:22" s="17" customFormat="1" x14ac:dyDescent="0.25">
      <c r="A213" s="534"/>
      <c r="B213" s="5" t="str">
        <f t="shared" si="131"/>
        <v>EF.IC-AT.AT</v>
      </c>
      <c r="C213" s="5" t="str">
        <f t="shared" si="132"/>
        <v>EF.IC-AT.AT-Emissions-N2O</v>
      </c>
      <c r="D213" s="5" t="s">
        <v>60</v>
      </c>
      <c r="E213" s="5" t="s">
        <v>62</v>
      </c>
      <c r="F213" s="2" t="str">
        <f>VLOOKUP(E213,'5.a Definitions'!E:F,2,FALSE)</f>
        <v>Manufacturing industries and construction</v>
      </c>
      <c r="G213" s="2" t="s">
        <v>75</v>
      </c>
      <c r="H213" s="2" t="s">
        <v>75</v>
      </c>
      <c r="I213" s="2" t="str">
        <f>VLOOKUP(H213,'5.a Definitions'!E:F,2,FALSE)</f>
        <v>Atmosphere</v>
      </c>
      <c r="J213" s="2" t="s">
        <v>76</v>
      </c>
      <c r="K213" s="2" t="s">
        <v>540</v>
      </c>
      <c r="L213" s="2" t="s">
        <v>64</v>
      </c>
      <c r="M213" s="2" t="s">
        <v>80</v>
      </c>
      <c r="N213" s="445">
        <v>1</v>
      </c>
      <c r="O213" s="446">
        <v>0.2</v>
      </c>
      <c r="P213" s="447">
        <v>2020</v>
      </c>
      <c r="Q213" s="448" t="s">
        <v>56</v>
      </c>
      <c r="R213" s="448" t="s">
        <v>56</v>
      </c>
      <c r="S213" s="448" t="s">
        <v>56</v>
      </c>
      <c r="T213" s="449" t="s">
        <v>66</v>
      </c>
      <c r="U213" s="5" t="s">
        <v>929</v>
      </c>
      <c r="V213" s="5">
        <f t="shared" si="133"/>
        <v>4.0000000000000008E-2</v>
      </c>
    </row>
    <row r="214" spans="1:22" s="17" customFormat="1" x14ac:dyDescent="0.25">
      <c r="A214" s="534"/>
      <c r="B214" s="5" t="str">
        <f t="shared" si="131"/>
        <v>EF.IC-AT.AT</v>
      </c>
      <c r="C214" s="5" t="str">
        <f t="shared" si="132"/>
        <v>EF.IC-AT.AT-Emissions-N2</v>
      </c>
      <c r="D214" s="5" t="s">
        <v>60</v>
      </c>
      <c r="E214" s="5" t="s">
        <v>62</v>
      </c>
      <c r="F214" s="2" t="str">
        <f>VLOOKUP(E214,'5.a Definitions'!E:F,2,FALSE)</f>
        <v>Manufacturing industries and construction</v>
      </c>
      <c r="G214" s="2" t="s">
        <v>75</v>
      </c>
      <c r="H214" s="2" t="s">
        <v>75</v>
      </c>
      <c r="I214" s="2" t="str">
        <f>VLOOKUP(H214,'5.a Definitions'!E:F,2,FALSE)</f>
        <v>Atmosphere</v>
      </c>
      <c r="J214" s="2" t="s">
        <v>76</v>
      </c>
      <c r="K214" s="2" t="s">
        <v>540</v>
      </c>
      <c r="L214" s="2" t="s">
        <v>119</v>
      </c>
      <c r="M214" s="2" t="s">
        <v>120</v>
      </c>
      <c r="N214" s="445">
        <v>1</v>
      </c>
      <c r="O214" s="446">
        <v>0.2</v>
      </c>
      <c r="P214" s="447">
        <v>2020</v>
      </c>
      <c r="Q214" s="448" t="s">
        <v>56</v>
      </c>
      <c r="R214" s="448" t="s">
        <v>56</v>
      </c>
      <c r="S214" s="448" t="s">
        <v>56</v>
      </c>
      <c r="T214" s="449" t="s">
        <v>66</v>
      </c>
      <c r="U214" s="5" t="s">
        <v>929</v>
      </c>
      <c r="V214" s="5">
        <f t="shared" si="133"/>
        <v>4.0000000000000008E-2</v>
      </c>
    </row>
    <row r="215" spans="1:22" s="17" customFormat="1" x14ac:dyDescent="0.25">
      <c r="A215" s="534"/>
      <c r="B215" s="5" t="str">
        <f t="shared" si="131"/>
        <v>EF.TR-AT.AT</v>
      </c>
      <c r="C215" s="5" t="str">
        <f t="shared" si="132"/>
        <v>EF.TR-AT.AT-Emissions-NH3</v>
      </c>
      <c r="D215" s="5" t="s">
        <v>60</v>
      </c>
      <c r="E215" s="5" t="s">
        <v>68</v>
      </c>
      <c r="F215" s="2" t="str">
        <f>VLOOKUP(E215,'5.a Definitions'!E:F,2,FALSE)</f>
        <v>Transport</v>
      </c>
      <c r="G215" s="2" t="s">
        <v>75</v>
      </c>
      <c r="H215" s="2" t="s">
        <v>75</v>
      </c>
      <c r="I215" s="2" t="str">
        <f>VLOOKUP(H215,'5.a Definitions'!E:F,2,FALSE)</f>
        <v>Atmosphere</v>
      </c>
      <c r="J215" s="2" t="s">
        <v>76</v>
      </c>
      <c r="K215" s="2" t="s">
        <v>541</v>
      </c>
      <c r="L215" s="2" t="s">
        <v>64</v>
      </c>
      <c r="M215" s="2" t="s">
        <v>77</v>
      </c>
      <c r="N215" s="445">
        <v>1</v>
      </c>
      <c r="O215" s="446">
        <v>0.2</v>
      </c>
      <c r="P215" s="447">
        <v>2020</v>
      </c>
      <c r="Q215" s="448" t="s">
        <v>56</v>
      </c>
      <c r="R215" s="448" t="s">
        <v>56</v>
      </c>
      <c r="S215" s="448" t="s">
        <v>56</v>
      </c>
      <c r="T215" s="449" t="s">
        <v>66</v>
      </c>
      <c r="U215" s="5" t="s">
        <v>929</v>
      </c>
      <c r="V215" s="5">
        <f t="shared" si="133"/>
        <v>4.0000000000000008E-2</v>
      </c>
    </row>
    <row r="216" spans="1:22" s="17" customFormat="1" x14ac:dyDescent="0.25">
      <c r="A216" s="534"/>
      <c r="B216" s="5" t="str">
        <f t="shared" si="131"/>
        <v>EF.TR-AT.AT</v>
      </c>
      <c r="C216" s="5" t="str">
        <f t="shared" si="132"/>
        <v>EF.TR-AT.AT-Emissions-NOx</v>
      </c>
      <c r="D216" s="5" t="s">
        <v>60</v>
      </c>
      <c r="E216" s="5" t="s">
        <v>68</v>
      </c>
      <c r="F216" s="2" t="str">
        <f>VLOOKUP(E216,'5.a Definitions'!E:F,2,FALSE)</f>
        <v>Transport</v>
      </c>
      <c r="G216" s="2" t="s">
        <v>75</v>
      </c>
      <c r="H216" s="2" t="s">
        <v>75</v>
      </c>
      <c r="I216" s="2" t="str">
        <f>VLOOKUP(H216,'5.a Definitions'!E:F,2,FALSE)</f>
        <v>Atmosphere</v>
      </c>
      <c r="J216" s="2" t="s">
        <v>76</v>
      </c>
      <c r="K216" s="2" t="s">
        <v>541</v>
      </c>
      <c r="L216" s="2" t="s">
        <v>64</v>
      </c>
      <c r="M216" s="2" t="s">
        <v>79</v>
      </c>
      <c r="N216" s="445">
        <v>1</v>
      </c>
      <c r="O216" s="446">
        <v>0.2</v>
      </c>
      <c r="P216" s="447">
        <v>2020</v>
      </c>
      <c r="Q216" s="448" t="s">
        <v>56</v>
      </c>
      <c r="R216" s="448" t="s">
        <v>56</v>
      </c>
      <c r="S216" s="448" t="s">
        <v>56</v>
      </c>
      <c r="T216" s="449" t="s">
        <v>66</v>
      </c>
      <c r="U216" s="5" t="s">
        <v>929</v>
      </c>
      <c r="V216" s="5">
        <f t="shared" si="133"/>
        <v>4.0000000000000008E-2</v>
      </c>
    </row>
    <row r="217" spans="1:22" s="17" customFormat="1" x14ac:dyDescent="0.25">
      <c r="A217" s="534"/>
      <c r="B217" s="5" t="str">
        <f t="shared" si="131"/>
        <v>EF.TR-AT.AT</v>
      </c>
      <c r="C217" s="5" t="str">
        <f t="shared" si="132"/>
        <v>EF.TR-AT.AT-Emissions-N2O</v>
      </c>
      <c r="D217" s="5" t="s">
        <v>60</v>
      </c>
      <c r="E217" s="5" t="s">
        <v>68</v>
      </c>
      <c r="F217" s="2" t="str">
        <f>VLOOKUP(E217,'5.a Definitions'!E:F,2,FALSE)</f>
        <v>Transport</v>
      </c>
      <c r="G217" s="2" t="s">
        <v>75</v>
      </c>
      <c r="H217" s="2" t="s">
        <v>75</v>
      </c>
      <c r="I217" s="2" t="str">
        <f>VLOOKUP(H217,'5.a Definitions'!E:F,2,FALSE)</f>
        <v>Atmosphere</v>
      </c>
      <c r="J217" s="2" t="s">
        <v>76</v>
      </c>
      <c r="K217" s="2" t="s">
        <v>541</v>
      </c>
      <c r="L217" s="2" t="s">
        <v>64</v>
      </c>
      <c r="M217" s="2" t="s">
        <v>80</v>
      </c>
      <c r="N217" s="445">
        <v>1</v>
      </c>
      <c r="O217" s="446">
        <v>0.2</v>
      </c>
      <c r="P217" s="447">
        <v>2020</v>
      </c>
      <c r="Q217" s="448" t="s">
        <v>56</v>
      </c>
      <c r="R217" s="448" t="s">
        <v>56</v>
      </c>
      <c r="S217" s="448" t="s">
        <v>56</v>
      </c>
      <c r="T217" s="449" t="s">
        <v>66</v>
      </c>
      <c r="U217" s="5" t="s">
        <v>929</v>
      </c>
      <c r="V217" s="5">
        <f t="shared" si="133"/>
        <v>4.0000000000000008E-2</v>
      </c>
    </row>
    <row r="218" spans="1:22" s="17" customFormat="1" x14ac:dyDescent="0.25">
      <c r="A218" s="534"/>
      <c r="B218" s="5" t="str">
        <f t="shared" si="131"/>
        <v>EF.TR-AT.AT</v>
      </c>
      <c r="C218" s="5" t="str">
        <f t="shared" si="132"/>
        <v>EF.TR-AT.AT-Emissions-N2</v>
      </c>
      <c r="D218" s="5" t="s">
        <v>60</v>
      </c>
      <c r="E218" s="5" t="s">
        <v>68</v>
      </c>
      <c r="F218" s="2" t="str">
        <f>VLOOKUP(E218,'5.a Definitions'!E:F,2,FALSE)</f>
        <v>Transport</v>
      </c>
      <c r="G218" s="2" t="s">
        <v>75</v>
      </c>
      <c r="H218" s="2" t="s">
        <v>75</v>
      </c>
      <c r="I218" s="2" t="str">
        <f>VLOOKUP(H218,'5.a Definitions'!E:F,2,FALSE)</f>
        <v>Atmosphere</v>
      </c>
      <c r="J218" s="2" t="s">
        <v>76</v>
      </c>
      <c r="K218" s="2" t="s">
        <v>541</v>
      </c>
      <c r="L218" s="2" t="s">
        <v>119</v>
      </c>
      <c r="M218" s="2" t="s">
        <v>120</v>
      </c>
      <c r="N218" s="445">
        <v>1</v>
      </c>
      <c r="O218" s="446">
        <v>0.2</v>
      </c>
      <c r="P218" s="447">
        <v>2020</v>
      </c>
      <c r="Q218" s="448" t="s">
        <v>56</v>
      </c>
      <c r="R218" s="448" t="s">
        <v>56</v>
      </c>
      <c r="S218" s="448" t="s">
        <v>56</v>
      </c>
      <c r="T218" s="449" t="s">
        <v>66</v>
      </c>
      <c r="U218" s="5" t="s">
        <v>929</v>
      </c>
      <c r="V218" s="5">
        <f t="shared" si="133"/>
        <v>4.0000000000000008E-2</v>
      </c>
    </row>
    <row r="219" spans="1:22" s="17" customFormat="1" x14ac:dyDescent="0.25">
      <c r="A219" s="534"/>
      <c r="B219" s="5" t="str">
        <f t="shared" si="131"/>
        <v>EF.TR-RW.RW</v>
      </c>
      <c r="C219" s="5" t="str">
        <f t="shared" si="132"/>
        <v>EF.TR-RW.RW-Export of transport fuels-Nmix</v>
      </c>
      <c r="D219" s="5" t="s">
        <v>60</v>
      </c>
      <c r="E219" s="5" t="s">
        <v>68</v>
      </c>
      <c r="F219" s="2" t="str">
        <f>VLOOKUP(E219,'5.a Definitions'!E:F,2,FALSE)</f>
        <v>Transport</v>
      </c>
      <c r="G219" s="2" t="s">
        <v>81</v>
      </c>
      <c r="H219" s="2" t="s">
        <v>81</v>
      </c>
      <c r="I219" s="2" t="str">
        <f>VLOOKUP(H219,'5.a Definitions'!E:F,2,FALSE)</f>
        <v>Rest of the world</v>
      </c>
      <c r="J219" s="2" t="s">
        <v>83</v>
      </c>
      <c r="K219" s="2" t="s">
        <v>411</v>
      </c>
      <c r="L219" s="2" t="s">
        <v>64</v>
      </c>
      <c r="M219" s="2" t="s">
        <v>65</v>
      </c>
      <c r="N219" s="445">
        <v>1</v>
      </c>
      <c r="O219" s="446">
        <v>0.2</v>
      </c>
      <c r="P219" s="447">
        <v>2020</v>
      </c>
      <c r="Q219" s="448" t="s">
        <v>56</v>
      </c>
      <c r="R219" s="448" t="s">
        <v>56</v>
      </c>
      <c r="S219" s="448" t="s">
        <v>56</v>
      </c>
      <c r="T219" s="449" t="s">
        <v>66</v>
      </c>
      <c r="U219" s="5" t="s">
        <v>67</v>
      </c>
      <c r="V219" s="5">
        <f t="shared" si="133"/>
        <v>4.0000000000000008E-2</v>
      </c>
    </row>
    <row r="220" spans="1:22" s="17" customFormat="1" x14ac:dyDescent="0.25">
      <c r="A220" s="534"/>
      <c r="B220" s="5" t="str">
        <f t="shared" si="131"/>
        <v>EF.OE-AT.AT</v>
      </c>
      <c r="C220" s="5" t="str">
        <f t="shared" si="132"/>
        <v>EF.OE-AT.AT-Emissions-NH3</v>
      </c>
      <c r="D220" s="5" t="s">
        <v>60</v>
      </c>
      <c r="E220" s="5" t="s">
        <v>70</v>
      </c>
      <c r="F220" s="2" t="str">
        <f>VLOOKUP(E220,'5.a Definitions'!E:F,2,FALSE)</f>
        <v>Other energy and fuels</v>
      </c>
      <c r="G220" s="2" t="s">
        <v>75</v>
      </c>
      <c r="H220" s="2" t="s">
        <v>75</v>
      </c>
      <c r="I220" s="2" t="str">
        <f>VLOOKUP(H220,'5.a Definitions'!E:F,2,FALSE)</f>
        <v>Atmosphere</v>
      </c>
      <c r="J220" s="2" t="s">
        <v>76</v>
      </c>
      <c r="K220" s="2" t="s">
        <v>542</v>
      </c>
      <c r="L220" s="2" t="s">
        <v>64</v>
      </c>
      <c r="M220" s="2" t="s">
        <v>77</v>
      </c>
      <c r="N220" s="445">
        <v>1</v>
      </c>
      <c r="O220" s="446">
        <v>0.2</v>
      </c>
      <c r="P220" s="447">
        <v>2020</v>
      </c>
      <c r="Q220" s="448" t="s">
        <v>56</v>
      </c>
      <c r="R220" s="448" t="s">
        <v>56</v>
      </c>
      <c r="S220" s="448" t="s">
        <v>56</v>
      </c>
      <c r="T220" s="449" t="s">
        <v>66</v>
      </c>
      <c r="U220" s="5" t="s">
        <v>929</v>
      </c>
      <c r="V220" s="5">
        <f t="shared" si="133"/>
        <v>4.0000000000000008E-2</v>
      </c>
    </row>
    <row r="221" spans="1:22" s="17" customFormat="1" x14ac:dyDescent="0.25">
      <c r="A221" s="534"/>
      <c r="B221" s="5" t="str">
        <f t="shared" si="131"/>
        <v>EF.OE-AT.AT</v>
      </c>
      <c r="C221" s="5" t="str">
        <f t="shared" si="132"/>
        <v>EF.OE-AT.AT-Emissions-NOx</v>
      </c>
      <c r="D221" s="5" t="s">
        <v>60</v>
      </c>
      <c r="E221" s="5" t="s">
        <v>70</v>
      </c>
      <c r="F221" s="2" t="str">
        <f>VLOOKUP(E221,'5.a Definitions'!E:F,2,FALSE)</f>
        <v>Other energy and fuels</v>
      </c>
      <c r="G221" s="2" t="s">
        <v>75</v>
      </c>
      <c r="H221" s="2" t="s">
        <v>75</v>
      </c>
      <c r="I221" s="2" t="str">
        <f>VLOOKUP(H221,'5.a Definitions'!E:F,2,FALSE)</f>
        <v>Atmosphere</v>
      </c>
      <c r="J221" s="2" t="s">
        <v>76</v>
      </c>
      <c r="K221" s="2" t="s">
        <v>542</v>
      </c>
      <c r="L221" s="2" t="s">
        <v>64</v>
      </c>
      <c r="M221" s="2" t="s">
        <v>79</v>
      </c>
      <c r="N221" s="445">
        <v>1</v>
      </c>
      <c r="O221" s="446">
        <v>0.2</v>
      </c>
      <c r="P221" s="447">
        <v>2020</v>
      </c>
      <c r="Q221" s="448" t="s">
        <v>56</v>
      </c>
      <c r="R221" s="448" t="s">
        <v>56</v>
      </c>
      <c r="S221" s="448" t="s">
        <v>56</v>
      </c>
      <c r="T221" s="449" t="s">
        <v>66</v>
      </c>
      <c r="U221" s="5" t="s">
        <v>929</v>
      </c>
      <c r="V221" s="5">
        <f t="shared" si="133"/>
        <v>4.0000000000000008E-2</v>
      </c>
    </row>
    <row r="222" spans="1:22" s="17" customFormat="1" x14ac:dyDescent="0.25">
      <c r="A222" s="534"/>
      <c r="B222" s="5" t="str">
        <f t="shared" si="131"/>
        <v>EF.OE-AT.AT</v>
      </c>
      <c r="C222" s="5" t="str">
        <f t="shared" si="132"/>
        <v>EF.OE-AT.AT-Emissions-N2O</v>
      </c>
      <c r="D222" s="5" t="s">
        <v>60</v>
      </c>
      <c r="E222" s="5" t="s">
        <v>70</v>
      </c>
      <c r="F222" s="2" t="str">
        <f>VLOOKUP(E222,'5.a Definitions'!E:F,2,FALSE)</f>
        <v>Other energy and fuels</v>
      </c>
      <c r="G222" s="2" t="s">
        <v>75</v>
      </c>
      <c r="H222" s="2" t="s">
        <v>75</v>
      </c>
      <c r="I222" s="2" t="str">
        <f>VLOOKUP(H222,'5.a Definitions'!E:F,2,FALSE)</f>
        <v>Atmosphere</v>
      </c>
      <c r="J222" s="2" t="s">
        <v>76</v>
      </c>
      <c r="K222" s="2" t="s">
        <v>542</v>
      </c>
      <c r="L222" s="2" t="s">
        <v>64</v>
      </c>
      <c r="M222" s="2" t="s">
        <v>80</v>
      </c>
      <c r="N222" s="445">
        <v>1</v>
      </c>
      <c r="O222" s="446">
        <v>0.2</v>
      </c>
      <c r="P222" s="447">
        <v>2020</v>
      </c>
      <c r="Q222" s="448" t="s">
        <v>56</v>
      </c>
      <c r="R222" s="448" t="s">
        <v>56</v>
      </c>
      <c r="S222" s="448" t="s">
        <v>56</v>
      </c>
      <c r="T222" s="449" t="s">
        <v>66</v>
      </c>
      <c r="U222" s="5" t="s">
        <v>929</v>
      </c>
      <c r="V222" s="5">
        <f t="shared" si="133"/>
        <v>4.0000000000000008E-2</v>
      </c>
    </row>
    <row r="223" spans="1:22" s="17" customFormat="1" ht="15.75" thickBot="1" x14ac:dyDescent="0.3">
      <c r="A223" s="534"/>
      <c r="B223" s="18" t="str">
        <f t="shared" si="131"/>
        <v>EF.OE-AT.AT</v>
      </c>
      <c r="C223" s="18" t="str">
        <f t="shared" si="132"/>
        <v>EF.OE-AT.AT-Emissions-N2</v>
      </c>
      <c r="D223" s="18" t="s">
        <v>60</v>
      </c>
      <c r="E223" s="18" t="s">
        <v>70</v>
      </c>
      <c r="F223" s="18" t="str">
        <f>VLOOKUP(E223,'5.a Definitions'!E:F,2,FALSE)</f>
        <v>Other energy and fuels</v>
      </c>
      <c r="G223" s="18" t="s">
        <v>75</v>
      </c>
      <c r="H223" s="18" t="s">
        <v>75</v>
      </c>
      <c r="I223" s="18" t="str">
        <f>VLOOKUP(H223,'5.a Definitions'!E:F,2,FALSE)</f>
        <v>Atmosphere</v>
      </c>
      <c r="J223" s="18" t="s">
        <v>76</v>
      </c>
      <c r="K223" s="18" t="s">
        <v>542</v>
      </c>
      <c r="L223" s="18" t="s">
        <v>119</v>
      </c>
      <c r="M223" s="18" t="s">
        <v>120</v>
      </c>
      <c r="N223" s="450">
        <v>1</v>
      </c>
      <c r="O223" s="451">
        <v>0.2</v>
      </c>
      <c r="P223" s="452">
        <v>2020</v>
      </c>
      <c r="Q223" s="453" t="s">
        <v>56</v>
      </c>
      <c r="R223" s="453" t="s">
        <v>56</v>
      </c>
      <c r="S223" s="453" t="s">
        <v>56</v>
      </c>
      <c r="T223" s="454" t="s">
        <v>66</v>
      </c>
      <c r="U223" s="18" t="s">
        <v>929</v>
      </c>
      <c r="V223" s="4">
        <f t="shared" si="133"/>
        <v>4.0000000000000008E-2</v>
      </c>
    </row>
    <row r="224" spans="1:22" s="17" customFormat="1" x14ac:dyDescent="0.25">
      <c r="A224" s="526" t="s">
        <v>84</v>
      </c>
      <c r="B224" s="5" t="str">
        <f t="shared" ref="B224:B269" si="134">D224&amp;"."&amp;E224&amp;"-"&amp;G224&amp;"."&amp;H224</f>
        <v>MP.FP-AG.SM</v>
      </c>
      <c r="C224" s="5" t="str">
        <f t="shared" ref="C224:C279" si="135">B224&amp;"-"&amp;J224&amp;"-"&amp;M224</f>
        <v>MP.FP-AG.SM-Seeds and planting material -Nmix</v>
      </c>
      <c r="D224" s="5" t="s">
        <v>72</v>
      </c>
      <c r="E224" s="5" t="s">
        <v>85</v>
      </c>
      <c r="F224" s="2" t="str">
        <f>VLOOKUP(E224,'5.a Definitions'!E:F,2,FALSE)</f>
        <v>Food processing</v>
      </c>
      <c r="G224" s="2" t="s">
        <v>86</v>
      </c>
      <c r="H224" s="2" t="s">
        <v>102</v>
      </c>
      <c r="I224" s="2" t="str">
        <f>VLOOKUP(H224,'5.a Definitions'!E:F,2,FALSE)</f>
        <v>Soil management</v>
      </c>
      <c r="J224" s="2" t="s">
        <v>104</v>
      </c>
      <c r="K224" s="2" t="s">
        <v>417</v>
      </c>
      <c r="L224" s="2" t="s">
        <v>64</v>
      </c>
      <c r="M224" s="2" t="s">
        <v>65</v>
      </c>
      <c r="N224" s="445">
        <v>1</v>
      </c>
      <c r="O224" s="446">
        <v>0.2</v>
      </c>
      <c r="P224" s="447">
        <v>2020</v>
      </c>
      <c r="Q224" s="448" t="s">
        <v>56</v>
      </c>
      <c r="R224" s="448" t="s">
        <v>56</v>
      </c>
      <c r="S224" s="448" t="s">
        <v>56</v>
      </c>
      <c r="T224" s="449" t="s">
        <v>66</v>
      </c>
      <c r="U224" s="5" t="s">
        <v>67</v>
      </c>
      <c r="V224" s="5">
        <f t="shared" si="133"/>
        <v>4.0000000000000008E-2</v>
      </c>
    </row>
    <row r="225" spans="1:23" s="17" customFormat="1" x14ac:dyDescent="0.25">
      <c r="A225" s="526"/>
      <c r="B225" s="5" t="str">
        <f t="shared" si="134"/>
        <v>MP.FP-AG.MM</v>
      </c>
      <c r="C225" s="5" t="str">
        <f t="shared" si="135"/>
        <v>MP.FP-AG.MM-Farm animal feed-Nmix</v>
      </c>
      <c r="D225" s="5" t="s">
        <v>72</v>
      </c>
      <c r="E225" s="5" t="s">
        <v>85</v>
      </c>
      <c r="F225" s="2" t="str">
        <f>VLOOKUP(E225,'5.a Definitions'!E:F,2,FALSE)</f>
        <v>Food processing</v>
      </c>
      <c r="G225" s="2" t="s">
        <v>86</v>
      </c>
      <c r="H225" s="2" t="s">
        <v>87</v>
      </c>
      <c r="I225" s="2" t="str">
        <f>VLOOKUP(H225,'5.a Definitions'!E:F,2,FALSE)</f>
        <v>Manure management, storage and animal husbandry</v>
      </c>
      <c r="J225" s="2" t="s">
        <v>88</v>
      </c>
      <c r="K225" s="2" t="s">
        <v>412</v>
      </c>
      <c r="L225" s="2" t="s">
        <v>64</v>
      </c>
      <c r="M225" s="2" t="s">
        <v>65</v>
      </c>
      <c r="N225" s="445">
        <v>1</v>
      </c>
      <c r="O225" s="446">
        <v>0.2</v>
      </c>
      <c r="P225" s="447">
        <v>2020</v>
      </c>
      <c r="Q225" s="448" t="s">
        <v>56</v>
      </c>
      <c r="R225" s="448" t="s">
        <v>56</v>
      </c>
      <c r="S225" s="448" t="s">
        <v>56</v>
      </c>
      <c r="T225" s="449" t="s">
        <v>66</v>
      </c>
      <c r="U225" s="5" t="s">
        <v>67</v>
      </c>
      <c r="V225" s="5">
        <f t="shared" si="133"/>
        <v>4.0000000000000008E-2</v>
      </c>
    </row>
    <row r="226" spans="1:23" s="17" customFormat="1" x14ac:dyDescent="0.25">
      <c r="A226" s="526"/>
      <c r="B226" s="5" t="str">
        <f t="shared" si="134"/>
        <v>MP.FP-PR.SO</v>
      </c>
      <c r="C226" s="5" t="str">
        <f t="shared" si="135"/>
        <v>MP.FP-PR.SO-Organic waste as biofuels substrate-Nmix</v>
      </c>
      <c r="D226" s="5" t="s">
        <v>72</v>
      </c>
      <c r="E226" s="5" t="s">
        <v>85</v>
      </c>
      <c r="F226" s="2" t="str">
        <f>VLOOKUP(E226,'5.a Definitions'!E:F,2,FALSE)</f>
        <v>Food processing</v>
      </c>
      <c r="G226" s="2" t="s">
        <v>892</v>
      </c>
      <c r="H226" s="2" t="s">
        <v>93</v>
      </c>
      <c r="I226" s="2" t="str">
        <f>VLOOKUP(H226,'5.a Definitions'!E:F,2,FALSE)</f>
        <v>Solid waste</v>
      </c>
      <c r="J226" s="2" t="s">
        <v>90</v>
      </c>
      <c r="K226" s="2" t="s">
        <v>641</v>
      </c>
      <c r="L226" s="2" t="s">
        <v>64</v>
      </c>
      <c r="M226" s="2" t="s">
        <v>65</v>
      </c>
      <c r="N226" s="445">
        <v>1</v>
      </c>
      <c r="O226" s="446">
        <v>0.2</v>
      </c>
      <c r="P226" s="447">
        <v>2020</v>
      </c>
      <c r="Q226" s="448" t="s">
        <v>56</v>
      </c>
      <c r="R226" s="448" t="s">
        <v>56</v>
      </c>
      <c r="S226" s="448" t="s">
        <v>56</v>
      </c>
      <c r="T226" s="449" t="s">
        <v>66</v>
      </c>
      <c r="U226" s="5" t="s">
        <v>91</v>
      </c>
      <c r="V226" s="5">
        <f t="shared" si="133"/>
        <v>4.0000000000000008E-2</v>
      </c>
    </row>
    <row r="227" spans="1:23" s="17" customFormat="1" x14ac:dyDescent="0.25">
      <c r="A227" s="526"/>
      <c r="B227" s="5" t="str">
        <f t="shared" si="134"/>
        <v>MP.FP-PR.SO</v>
      </c>
      <c r="C227" s="5" t="str">
        <f t="shared" si="135"/>
        <v>MP.FP-PR.SO-Organic waste for composting-Nmix</v>
      </c>
      <c r="D227" s="5" t="s">
        <v>72</v>
      </c>
      <c r="E227" s="5" t="s">
        <v>85</v>
      </c>
      <c r="F227" s="2" t="str">
        <f>VLOOKUP(E227,'5.a Definitions'!E:F,2,FALSE)</f>
        <v>Food processing</v>
      </c>
      <c r="G227" s="2" t="s">
        <v>892</v>
      </c>
      <c r="H227" s="2" t="s">
        <v>93</v>
      </c>
      <c r="I227" s="2" t="str">
        <f>VLOOKUP(H227,'5.a Definitions'!E:F,2,FALSE)</f>
        <v>Solid waste</v>
      </c>
      <c r="J227" s="2" t="s">
        <v>105</v>
      </c>
      <c r="K227" s="2" t="s">
        <v>642</v>
      </c>
      <c r="L227" s="2" t="s">
        <v>64</v>
      </c>
      <c r="M227" s="2" t="s">
        <v>65</v>
      </c>
      <c r="N227" s="445">
        <v>1</v>
      </c>
      <c r="O227" s="446">
        <v>0.2</v>
      </c>
      <c r="P227" s="447">
        <v>2020</v>
      </c>
      <c r="Q227" s="448" t="s">
        <v>56</v>
      </c>
      <c r="R227" s="448" t="s">
        <v>56</v>
      </c>
      <c r="S227" s="448" t="s">
        <v>56</v>
      </c>
      <c r="T227" s="449" t="s">
        <v>66</v>
      </c>
      <c r="U227" s="5" t="s">
        <v>91</v>
      </c>
      <c r="V227" s="5">
        <f t="shared" si="133"/>
        <v>4.0000000000000008E-2</v>
      </c>
    </row>
    <row r="228" spans="1:23" s="17" customFormat="1" x14ac:dyDescent="0.25">
      <c r="A228" s="526"/>
      <c r="B228" s="5" t="str">
        <f t="shared" si="134"/>
        <v>MP.FP-PR.SO</v>
      </c>
      <c r="C228" s="5" t="str">
        <f t="shared" si="135"/>
        <v>MP.FP-PR.SO-Food industry waste-Nmix</v>
      </c>
      <c r="D228" s="5" t="s">
        <v>72</v>
      </c>
      <c r="E228" s="5" t="s">
        <v>85</v>
      </c>
      <c r="F228" s="2" t="str">
        <f>VLOOKUP(E228,'5.a Definitions'!E:F,2,FALSE)</f>
        <v>Food processing</v>
      </c>
      <c r="G228" s="2" t="s">
        <v>892</v>
      </c>
      <c r="H228" s="2" t="s">
        <v>93</v>
      </c>
      <c r="I228" s="2" t="str">
        <f>VLOOKUP(H228,'5.a Definitions'!E:F,2,FALSE)</f>
        <v>Solid waste</v>
      </c>
      <c r="J228" s="2" t="s">
        <v>634</v>
      </c>
      <c r="K228" s="2" t="s">
        <v>413</v>
      </c>
      <c r="L228" s="2" t="s">
        <v>64</v>
      </c>
      <c r="M228" s="2" t="s">
        <v>65</v>
      </c>
      <c r="N228" s="445">
        <v>1</v>
      </c>
      <c r="O228" s="446">
        <v>0.2</v>
      </c>
      <c r="P228" s="447">
        <v>2020</v>
      </c>
      <c r="Q228" s="448" t="s">
        <v>56</v>
      </c>
      <c r="R228" s="448" t="s">
        <v>56</v>
      </c>
      <c r="S228" s="448" t="s">
        <v>56</v>
      </c>
      <c r="T228" s="449" t="s">
        <v>66</v>
      </c>
      <c r="U228" s="5" t="s">
        <v>929</v>
      </c>
      <c r="V228" s="5">
        <f t="shared" si="133"/>
        <v>4.0000000000000008E-2</v>
      </c>
    </row>
    <row r="229" spans="1:23" s="17" customFormat="1" x14ac:dyDescent="0.25">
      <c r="A229" s="526"/>
      <c r="B229" s="5" t="str">
        <f t="shared" si="134"/>
        <v>MP.FP-PR.WW</v>
      </c>
      <c r="C229" s="5" t="str">
        <f t="shared" si="135"/>
        <v>MP.FP-PR.WW-Food industry wastewater-Nmix</v>
      </c>
      <c r="D229" s="5" t="s">
        <v>72</v>
      </c>
      <c r="E229" s="5" t="s">
        <v>85</v>
      </c>
      <c r="F229" s="2" t="str">
        <f>VLOOKUP(E229,'5.a Definitions'!E:F,2,FALSE)</f>
        <v>Food processing</v>
      </c>
      <c r="G229" s="2" t="s">
        <v>892</v>
      </c>
      <c r="H229" s="2" t="s">
        <v>94</v>
      </c>
      <c r="I229" s="2" t="str">
        <f>VLOOKUP(H229,'5.a Definitions'!E:F,2,FALSE)</f>
        <v>Wastewater</v>
      </c>
      <c r="J229" s="2" t="s">
        <v>635</v>
      </c>
      <c r="K229" s="2" t="s">
        <v>414</v>
      </c>
      <c r="L229" s="2" t="s">
        <v>64</v>
      </c>
      <c r="M229" s="2" t="s">
        <v>65</v>
      </c>
      <c r="N229" s="445">
        <v>1</v>
      </c>
      <c r="O229" s="446">
        <v>0.2</v>
      </c>
      <c r="P229" s="447">
        <v>2020</v>
      </c>
      <c r="Q229" s="448" t="s">
        <v>56</v>
      </c>
      <c r="R229" s="448" t="s">
        <v>56</v>
      </c>
      <c r="S229" s="448" t="s">
        <v>56</v>
      </c>
      <c r="T229" s="449" t="s">
        <v>66</v>
      </c>
      <c r="U229" s="5" t="s">
        <v>929</v>
      </c>
      <c r="V229" s="2">
        <f t="shared" si="133"/>
        <v>4.0000000000000008E-2</v>
      </c>
    </row>
    <row r="230" spans="1:23" s="17" customFormat="1" x14ac:dyDescent="0.25">
      <c r="A230" s="526"/>
      <c r="B230" s="5" t="str">
        <f t="shared" si="134"/>
        <v>MP.FP-HS.HS</v>
      </c>
      <c r="C230" s="5" t="str">
        <f t="shared" si="135"/>
        <v>MP.FP-HS.HS-Food products-Nmix</v>
      </c>
      <c r="D230" s="5" t="s">
        <v>72</v>
      </c>
      <c r="E230" s="5" t="s">
        <v>85</v>
      </c>
      <c r="F230" s="2" t="str">
        <f>VLOOKUP(E230,'5.a Definitions'!E:F,2,FALSE)</f>
        <v>Food processing</v>
      </c>
      <c r="G230" s="2" t="s">
        <v>95</v>
      </c>
      <c r="H230" s="2" t="s">
        <v>95</v>
      </c>
      <c r="I230" s="2" t="str">
        <f>VLOOKUP(H230,'5.a Definitions'!E:F,2,FALSE)</f>
        <v>Humans and settlements</v>
      </c>
      <c r="J230" s="2" t="s">
        <v>96</v>
      </c>
      <c r="K230" s="2" t="s">
        <v>415</v>
      </c>
      <c r="L230" s="2" t="s">
        <v>64</v>
      </c>
      <c r="M230" s="2" t="s">
        <v>65</v>
      </c>
      <c r="N230" s="445">
        <v>1</v>
      </c>
      <c r="O230" s="446">
        <v>0.2</v>
      </c>
      <c r="P230" s="447">
        <v>2020</v>
      </c>
      <c r="Q230" s="448" t="s">
        <v>56</v>
      </c>
      <c r="R230" s="448" t="s">
        <v>56</v>
      </c>
      <c r="S230" s="448" t="s">
        <v>56</v>
      </c>
      <c r="T230" s="449" t="s">
        <v>66</v>
      </c>
      <c r="U230" s="5" t="s">
        <v>67</v>
      </c>
      <c r="V230" s="2">
        <f t="shared" si="133"/>
        <v>4.0000000000000008E-2</v>
      </c>
    </row>
    <row r="231" spans="1:23" s="17" customFormat="1" x14ac:dyDescent="0.25">
      <c r="A231" s="526"/>
      <c r="B231" s="2" t="str">
        <f t="shared" si="134"/>
        <v>MP.FP-HY.SW</v>
      </c>
      <c r="C231" s="2" t="str">
        <f t="shared" si="135"/>
        <v>MP.FP-HY.SW-Untreated wastewater-Nmix</v>
      </c>
      <c r="D231" s="2" t="s">
        <v>72</v>
      </c>
      <c r="E231" s="2" t="s">
        <v>85</v>
      </c>
      <c r="F231" s="2" t="str">
        <f>VLOOKUP(E231,'5.a Definitions'!E:F,2,FALSE)</f>
        <v>Food processing</v>
      </c>
      <c r="G231" s="2" t="s">
        <v>97</v>
      </c>
      <c r="H231" s="2" t="s">
        <v>98</v>
      </c>
      <c r="I231" s="2" t="str">
        <f>VLOOKUP(H231,'5.a Definitions'!E:F,2,FALSE)</f>
        <v>Surface water</v>
      </c>
      <c r="J231" s="2" t="s">
        <v>99</v>
      </c>
      <c r="K231" s="2" t="s">
        <v>543</v>
      </c>
      <c r="L231" s="2" t="s">
        <v>64</v>
      </c>
      <c r="M231" s="2" t="s">
        <v>65</v>
      </c>
      <c r="N231" s="445">
        <v>1</v>
      </c>
      <c r="O231" s="446">
        <v>0.2</v>
      </c>
      <c r="P231" s="447">
        <v>2020</v>
      </c>
      <c r="Q231" s="448" t="s">
        <v>56</v>
      </c>
      <c r="R231" s="448" t="s">
        <v>56</v>
      </c>
      <c r="S231" s="448" t="s">
        <v>56</v>
      </c>
      <c r="T231" s="449" t="s">
        <v>66</v>
      </c>
      <c r="U231" s="2" t="s">
        <v>929</v>
      </c>
      <c r="V231" s="2">
        <f t="shared" si="133"/>
        <v>4.0000000000000008E-2</v>
      </c>
    </row>
    <row r="232" spans="1:23" x14ac:dyDescent="0.25">
      <c r="A232" s="526"/>
      <c r="B232" s="2" t="str">
        <f t="shared" si="134"/>
        <v>MP.FP-HY.AC</v>
      </c>
      <c r="C232" s="2" t="str">
        <f t="shared" si="135"/>
        <v>MP.FP-HY.AC-Feed to freshwater aquaculture-Nmix</v>
      </c>
      <c r="D232" s="2" t="s">
        <v>72</v>
      </c>
      <c r="E232" s="2" t="s">
        <v>85</v>
      </c>
      <c r="F232" s="2" t="str">
        <f>VLOOKUP(E232,'5.a Definitions'!E:F,2,FALSE)</f>
        <v>Food processing</v>
      </c>
      <c r="G232" s="2" t="s">
        <v>97</v>
      </c>
      <c r="H232" s="2" t="s">
        <v>544</v>
      </c>
      <c r="I232" s="2" t="str">
        <f>VLOOKUP(H232,'5.a Definitions'!E:F,2,FALSE)</f>
        <v>Aquaculture</v>
      </c>
      <c r="J232" s="2" t="s">
        <v>674</v>
      </c>
      <c r="K232" s="2" t="s">
        <v>668</v>
      </c>
      <c r="L232" s="2" t="s">
        <v>64</v>
      </c>
      <c r="M232" s="2" t="s">
        <v>65</v>
      </c>
      <c r="N232" s="445">
        <v>1</v>
      </c>
      <c r="O232" s="446">
        <v>0.2</v>
      </c>
      <c r="P232" s="447">
        <v>2020</v>
      </c>
      <c r="Q232" s="448" t="s">
        <v>56</v>
      </c>
      <c r="R232" s="448" t="s">
        <v>56</v>
      </c>
      <c r="S232" s="448" t="s">
        <v>56</v>
      </c>
      <c r="T232" s="449" t="s">
        <v>66</v>
      </c>
      <c r="U232" s="5" t="s">
        <v>67</v>
      </c>
      <c r="V232" s="2">
        <f t="shared" si="133"/>
        <v>4.0000000000000008E-2</v>
      </c>
      <c r="W232" s="17"/>
    </row>
    <row r="233" spans="1:23" s="17" customFormat="1" x14ac:dyDescent="0.25">
      <c r="A233" s="526"/>
      <c r="B233" s="2" t="str">
        <f t="shared" si="134"/>
        <v>MP.FP-HY.AC</v>
      </c>
      <c r="C233" s="2" t="str">
        <f t="shared" si="135"/>
        <v>MP.FP-HY.AC-Feed to coastal aquaculture-Nmix</v>
      </c>
      <c r="D233" s="2" t="s">
        <v>72</v>
      </c>
      <c r="E233" s="2" t="s">
        <v>85</v>
      </c>
      <c r="F233" s="2" t="str">
        <f>VLOOKUP(E233,'5.a Definitions'!E:F,2,FALSE)</f>
        <v>Food processing</v>
      </c>
      <c r="G233" s="2" t="s">
        <v>97</v>
      </c>
      <c r="H233" s="2" t="s">
        <v>544</v>
      </c>
      <c r="I233" s="2" t="str">
        <f>VLOOKUP(H233,'5.a Definitions'!E:F,2,FALSE)</f>
        <v>Aquaculture</v>
      </c>
      <c r="J233" s="2" t="s">
        <v>675</v>
      </c>
      <c r="K233" s="2" t="s">
        <v>667</v>
      </c>
      <c r="L233" s="2" t="s">
        <v>64</v>
      </c>
      <c r="M233" s="2" t="s">
        <v>65</v>
      </c>
      <c r="N233" s="445">
        <v>1</v>
      </c>
      <c r="O233" s="446">
        <v>0.2</v>
      </c>
      <c r="P233" s="447">
        <v>2020</v>
      </c>
      <c r="Q233" s="448" t="s">
        <v>56</v>
      </c>
      <c r="R233" s="448" t="s">
        <v>56</v>
      </c>
      <c r="S233" s="448" t="s">
        <v>56</v>
      </c>
      <c r="T233" s="449" t="s">
        <v>66</v>
      </c>
      <c r="U233" s="5" t="s">
        <v>67</v>
      </c>
      <c r="V233" s="2">
        <f t="shared" si="133"/>
        <v>4.0000000000000008E-2</v>
      </c>
    </row>
    <row r="234" spans="1:23" s="17" customFormat="1" x14ac:dyDescent="0.25">
      <c r="A234" s="526"/>
      <c r="B234" s="2" t="str">
        <f t="shared" si="134"/>
        <v>MP.FP-RW.RW</v>
      </c>
      <c r="C234" s="2" t="str">
        <f t="shared" si="135"/>
        <v>MP.FP-RW.RW-Food export-Nmix</v>
      </c>
      <c r="D234" s="2" t="s">
        <v>72</v>
      </c>
      <c r="E234" s="2" t="s">
        <v>85</v>
      </c>
      <c r="F234" s="2" t="str">
        <f>VLOOKUP(E234,'5.a Definitions'!E:F,2,FALSE)</f>
        <v>Food processing</v>
      </c>
      <c r="G234" s="2" t="s">
        <v>81</v>
      </c>
      <c r="H234" s="2" t="s">
        <v>81</v>
      </c>
      <c r="I234" s="2" t="str">
        <f>VLOOKUP(H234,'5.a Definitions'!E:F,2,FALSE)</f>
        <v>Rest of the world</v>
      </c>
      <c r="J234" s="2" t="s">
        <v>101</v>
      </c>
      <c r="K234" s="2" t="s">
        <v>416</v>
      </c>
      <c r="L234" s="2" t="s">
        <v>64</v>
      </c>
      <c r="M234" s="2" t="s">
        <v>65</v>
      </c>
      <c r="N234" s="445">
        <v>1</v>
      </c>
      <c r="O234" s="446">
        <v>0.2</v>
      </c>
      <c r="P234" s="447">
        <v>2020</v>
      </c>
      <c r="Q234" s="448" t="s">
        <v>56</v>
      </c>
      <c r="R234" s="448" t="s">
        <v>56</v>
      </c>
      <c r="S234" s="448" t="s">
        <v>56</v>
      </c>
      <c r="T234" s="449" t="s">
        <v>66</v>
      </c>
      <c r="U234" s="2" t="s">
        <v>67</v>
      </c>
      <c r="V234" s="5">
        <f t="shared" si="133"/>
        <v>4.0000000000000008E-2</v>
      </c>
    </row>
    <row r="235" spans="1:23" s="17" customFormat="1" x14ac:dyDescent="0.25">
      <c r="A235" s="526"/>
      <c r="B235" s="2" t="str">
        <f t="shared" si="134"/>
        <v>MP.OP-EF.IC</v>
      </c>
      <c r="C235" s="2" t="str">
        <f t="shared" si="135"/>
        <v>MP.OP-EF.IC-Industrial waste fuels-Nmix</v>
      </c>
      <c r="D235" s="2" t="s">
        <v>72</v>
      </c>
      <c r="E235" s="2" t="s">
        <v>73</v>
      </c>
      <c r="F235" s="2" t="str">
        <f>VLOOKUP(E235,'5.a Definitions'!E:F,2,FALSE)</f>
        <v>Other producing industry</v>
      </c>
      <c r="G235" s="2" t="s">
        <v>60</v>
      </c>
      <c r="H235" s="2" t="s">
        <v>62</v>
      </c>
      <c r="I235" s="2" t="str">
        <f>VLOOKUP(H235,'5.a Definitions'!E:F,2,FALSE)</f>
        <v>Manufacturing industries and construction</v>
      </c>
      <c r="J235" s="2" t="s">
        <v>100</v>
      </c>
      <c r="K235" s="2" t="s">
        <v>671</v>
      </c>
      <c r="L235" s="2" t="s">
        <v>64</v>
      </c>
      <c r="M235" s="2" t="s">
        <v>65</v>
      </c>
      <c r="N235" s="445">
        <v>1</v>
      </c>
      <c r="O235" s="446">
        <v>0.2</v>
      </c>
      <c r="P235" s="447">
        <v>2020</v>
      </c>
      <c r="Q235" s="448" t="s">
        <v>56</v>
      </c>
      <c r="R235" s="448" t="s">
        <v>56</v>
      </c>
      <c r="S235" s="448" t="s">
        <v>56</v>
      </c>
      <c r="T235" s="449" t="s">
        <v>66</v>
      </c>
      <c r="U235" s="2" t="s">
        <v>91</v>
      </c>
      <c r="V235" s="5">
        <f t="shared" si="133"/>
        <v>4.0000000000000008E-2</v>
      </c>
    </row>
    <row r="236" spans="1:23" s="17" customFormat="1" x14ac:dyDescent="0.25">
      <c r="A236" s="526"/>
      <c r="B236" s="5" t="str">
        <f t="shared" si="134"/>
        <v>MP.OP-EF.TR</v>
      </c>
      <c r="C236" s="5" t="str">
        <f t="shared" si="135"/>
        <v>MP.OP-EF.TR-Ammonia as fuel-NH3</v>
      </c>
      <c r="D236" s="5" t="s">
        <v>72</v>
      </c>
      <c r="E236" s="5" t="s">
        <v>73</v>
      </c>
      <c r="F236" s="2" t="str">
        <f>VLOOKUP(E236,'5.a Definitions'!E:F,2,FALSE)</f>
        <v>Other producing industry</v>
      </c>
      <c r="G236" s="2" t="s">
        <v>60</v>
      </c>
      <c r="H236" s="2" t="s">
        <v>68</v>
      </c>
      <c r="I236" s="2" t="str">
        <f>VLOOKUP(H236,'5.a Definitions'!E:F,2,FALSE)</f>
        <v>Transport</v>
      </c>
      <c r="J236" s="2" t="s">
        <v>403</v>
      </c>
      <c r="K236" s="2" t="s">
        <v>418</v>
      </c>
      <c r="L236" s="2" t="s">
        <v>64</v>
      </c>
      <c r="M236" s="2" t="s">
        <v>77</v>
      </c>
      <c r="N236" s="445">
        <v>1</v>
      </c>
      <c r="O236" s="446">
        <v>0.2</v>
      </c>
      <c r="P236" s="447">
        <v>2020</v>
      </c>
      <c r="Q236" s="448" t="s">
        <v>56</v>
      </c>
      <c r="R236" s="448" t="s">
        <v>56</v>
      </c>
      <c r="S236" s="448" t="s">
        <v>56</v>
      </c>
      <c r="T236" s="449" t="s">
        <v>66</v>
      </c>
      <c r="U236" s="5" t="s">
        <v>67</v>
      </c>
      <c r="V236" s="5">
        <f t="shared" si="133"/>
        <v>4.0000000000000008E-2</v>
      </c>
    </row>
    <row r="237" spans="1:23" s="17" customFormat="1" x14ac:dyDescent="0.25">
      <c r="A237" s="526"/>
      <c r="B237" s="5" t="str">
        <f t="shared" si="134"/>
        <v>MP.OP-AG.SM</v>
      </c>
      <c r="C237" s="5" t="str">
        <f t="shared" si="135"/>
        <v>MP.OP-AG.SM-Mineral fertilizer-Nmix</v>
      </c>
      <c r="D237" s="5" t="s">
        <v>72</v>
      </c>
      <c r="E237" s="5" t="s">
        <v>73</v>
      </c>
      <c r="F237" s="2" t="str">
        <f>VLOOKUP(E237,'5.a Definitions'!E:F,2,FALSE)</f>
        <v>Other producing industry</v>
      </c>
      <c r="G237" s="2" t="s">
        <v>86</v>
      </c>
      <c r="H237" s="2" t="s">
        <v>102</v>
      </c>
      <c r="I237" s="2" t="str">
        <f>VLOOKUP(H237,'5.a Definitions'!E:F,2,FALSE)</f>
        <v>Soil management</v>
      </c>
      <c r="J237" s="2" t="s">
        <v>103</v>
      </c>
      <c r="K237" s="2" t="s">
        <v>545</v>
      </c>
      <c r="L237" s="2" t="s">
        <v>64</v>
      </c>
      <c r="M237" s="2" t="s">
        <v>65</v>
      </c>
      <c r="N237" s="445">
        <v>1</v>
      </c>
      <c r="O237" s="446">
        <v>0.2</v>
      </c>
      <c r="P237" s="447">
        <v>2020</v>
      </c>
      <c r="Q237" s="448" t="s">
        <v>56</v>
      </c>
      <c r="R237" s="448" t="s">
        <v>56</v>
      </c>
      <c r="S237" s="448" t="s">
        <v>56</v>
      </c>
      <c r="T237" s="449" t="s">
        <v>66</v>
      </c>
      <c r="U237" s="5" t="s">
        <v>67</v>
      </c>
      <c r="V237" s="5">
        <f t="shared" si="133"/>
        <v>4.0000000000000008E-2</v>
      </c>
    </row>
    <row r="238" spans="1:23" s="17" customFormat="1" x14ac:dyDescent="0.25">
      <c r="A238" s="526"/>
      <c r="B238" s="5" t="str">
        <f t="shared" si="134"/>
        <v>MP.OP-PR.SO</v>
      </c>
      <c r="C238" s="5" t="str">
        <f t="shared" si="135"/>
        <v>MP.OP-PR.SO-Other industry waste-Nmix</v>
      </c>
      <c r="D238" s="5" t="s">
        <v>72</v>
      </c>
      <c r="E238" s="5" t="s">
        <v>73</v>
      </c>
      <c r="F238" s="2" t="str">
        <f>VLOOKUP(E238,'5.a Definitions'!E:F,2,FALSE)</f>
        <v>Other producing industry</v>
      </c>
      <c r="G238" s="2" t="s">
        <v>892</v>
      </c>
      <c r="H238" s="2" t="s">
        <v>93</v>
      </c>
      <c r="I238" s="2" t="str">
        <f>VLOOKUP(H238,'5.a Definitions'!E:F,2,FALSE)</f>
        <v>Solid waste</v>
      </c>
      <c r="J238" s="2" t="s">
        <v>107</v>
      </c>
      <c r="K238" s="2" t="s">
        <v>421</v>
      </c>
      <c r="L238" s="2" t="s">
        <v>64</v>
      </c>
      <c r="M238" s="2" t="s">
        <v>65</v>
      </c>
      <c r="N238" s="445">
        <v>1</v>
      </c>
      <c r="O238" s="446">
        <v>0.2</v>
      </c>
      <c r="P238" s="447">
        <v>2020</v>
      </c>
      <c r="Q238" s="448" t="s">
        <v>56</v>
      </c>
      <c r="R238" s="448" t="s">
        <v>56</v>
      </c>
      <c r="S238" s="448" t="s">
        <v>56</v>
      </c>
      <c r="T238" s="449" t="s">
        <v>66</v>
      </c>
      <c r="U238" s="5" t="s">
        <v>929</v>
      </c>
      <c r="V238" s="5">
        <f t="shared" si="133"/>
        <v>4.0000000000000008E-2</v>
      </c>
    </row>
    <row r="239" spans="1:23" s="17" customFormat="1" x14ac:dyDescent="0.25">
      <c r="A239" s="526"/>
      <c r="B239" s="5" t="str">
        <f t="shared" si="134"/>
        <v>MP.OP-PR.WW</v>
      </c>
      <c r="C239" s="5" t="str">
        <f t="shared" si="135"/>
        <v>MP.OP-PR.WW-Other industry wastewater-Nmix</v>
      </c>
      <c r="D239" s="5" t="s">
        <v>72</v>
      </c>
      <c r="E239" s="5" t="s">
        <v>73</v>
      </c>
      <c r="F239" s="2" t="str">
        <f>VLOOKUP(E239,'5.a Definitions'!E:F,2,FALSE)</f>
        <v>Other producing industry</v>
      </c>
      <c r="G239" s="2" t="s">
        <v>892</v>
      </c>
      <c r="H239" s="2" t="s">
        <v>94</v>
      </c>
      <c r="I239" s="2" t="str">
        <f>VLOOKUP(H239,'5.a Definitions'!E:F,2,FALSE)</f>
        <v>Wastewater</v>
      </c>
      <c r="J239" s="2" t="s">
        <v>108</v>
      </c>
      <c r="K239" s="2" t="s">
        <v>422</v>
      </c>
      <c r="L239" s="2" t="s">
        <v>64</v>
      </c>
      <c r="M239" s="2" t="s">
        <v>65</v>
      </c>
      <c r="N239" s="445">
        <v>1</v>
      </c>
      <c r="O239" s="446">
        <v>0.2</v>
      </c>
      <c r="P239" s="447">
        <v>2020</v>
      </c>
      <c r="Q239" s="448" t="s">
        <v>56</v>
      </c>
      <c r="R239" s="448" t="s">
        <v>56</v>
      </c>
      <c r="S239" s="448" t="s">
        <v>56</v>
      </c>
      <c r="T239" s="449" t="s">
        <v>66</v>
      </c>
      <c r="U239" s="5" t="s">
        <v>929</v>
      </c>
      <c r="V239" s="2">
        <f t="shared" si="133"/>
        <v>4.0000000000000008E-2</v>
      </c>
    </row>
    <row r="240" spans="1:23" s="17" customFormat="1" x14ac:dyDescent="0.25">
      <c r="A240" s="526"/>
      <c r="B240" s="2" t="str">
        <f t="shared" si="134"/>
        <v>MP.OP-HS.HS</v>
      </c>
      <c r="C240" s="2" t="str">
        <f t="shared" si="135"/>
        <v>MP.OP-HS.HS-Mineral fertilizer-Nmix</v>
      </c>
      <c r="D240" s="2" t="s">
        <v>72</v>
      </c>
      <c r="E240" s="2" t="s">
        <v>73</v>
      </c>
      <c r="F240" s="2" t="str">
        <f>VLOOKUP(E240,'5.a Definitions'!E:F,2,FALSE)</f>
        <v>Other producing industry</v>
      </c>
      <c r="G240" s="2" t="s">
        <v>95</v>
      </c>
      <c r="H240" s="2" t="s">
        <v>95</v>
      </c>
      <c r="I240" s="2" t="str">
        <f>VLOOKUP(H240,'5.a Definitions'!E:F,2,FALSE)</f>
        <v>Humans and settlements</v>
      </c>
      <c r="J240" s="2" t="s">
        <v>103</v>
      </c>
      <c r="K240" s="2" t="s">
        <v>547</v>
      </c>
      <c r="L240" s="2" t="s">
        <v>64</v>
      </c>
      <c r="M240" s="2" t="s">
        <v>65</v>
      </c>
      <c r="N240" s="445">
        <v>1</v>
      </c>
      <c r="O240" s="446">
        <v>0.2</v>
      </c>
      <c r="P240" s="447">
        <v>2020</v>
      </c>
      <c r="Q240" s="448" t="s">
        <v>56</v>
      </c>
      <c r="R240" s="448" t="s">
        <v>56</v>
      </c>
      <c r="S240" s="448" t="s">
        <v>56</v>
      </c>
      <c r="T240" s="449" t="s">
        <v>66</v>
      </c>
      <c r="U240" s="2" t="s">
        <v>67</v>
      </c>
      <c r="V240" s="5">
        <f t="shared" si="133"/>
        <v>4.0000000000000008E-2</v>
      </c>
    </row>
    <row r="241" spans="1:22" s="17" customFormat="1" x14ac:dyDescent="0.25">
      <c r="A241" s="526"/>
      <c r="B241" s="5" t="str">
        <f t="shared" si="134"/>
        <v>MP.OP-HS.HS</v>
      </c>
      <c r="C241" s="5" t="str">
        <f t="shared" si="135"/>
        <v>MP.OP-HS.HS-Consumer goods-Nmix</v>
      </c>
      <c r="D241" s="5" t="s">
        <v>72</v>
      </c>
      <c r="E241" s="5" t="s">
        <v>73</v>
      </c>
      <c r="F241" s="2" t="str">
        <f>VLOOKUP(E241,'5.a Definitions'!E:F,2,FALSE)</f>
        <v>Other producing industry</v>
      </c>
      <c r="G241" s="2" t="s">
        <v>95</v>
      </c>
      <c r="H241" s="2" t="s">
        <v>95</v>
      </c>
      <c r="I241" s="2" t="str">
        <f>VLOOKUP(H241,'5.a Definitions'!E:F,2,FALSE)</f>
        <v>Humans and settlements</v>
      </c>
      <c r="J241" s="2" t="s">
        <v>106</v>
      </c>
      <c r="K241" s="2" t="s">
        <v>419</v>
      </c>
      <c r="L241" s="2" t="s">
        <v>64</v>
      </c>
      <c r="M241" s="2" t="s">
        <v>65</v>
      </c>
      <c r="N241" s="445">
        <v>1</v>
      </c>
      <c r="O241" s="446">
        <v>0.2</v>
      </c>
      <c r="P241" s="447">
        <v>2020</v>
      </c>
      <c r="Q241" s="448" t="s">
        <v>56</v>
      </c>
      <c r="R241" s="448" t="s">
        <v>56</v>
      </c>
      <c r="S241" s="448" t="s">
        <v>56</v>
      </c>
      <c r="T241" s="449" t="s">
        <v>66</v>
      </c>
      <c r="U241" s="5" t="s">
        <v>67</v>
      </c>
      <c r="V241" s="5">
        <f t="shared" si="133"/>
        <v>4.0000000000000008E-2</v>
      </c>
    </row>
    <row r="242" spans="1:22" s="17" customFormat="1" x14ac:dyDescent="0.25">
      <c r="A242" s="526"/>
      <c r="B242" s="2" t="str">
        <f t="shared" si="134"/>
        <v>MP.OP-AT.AT</v>
      </c>
      <c r="C242" s="2" t="str">
        <f t="shared" si="135"/>
        <v>MP.OP-AT.AT-Emissions-NH3</v>
      </c>
      <c r="D242" s="2" t="s">
        <v>72</v>
      </c>
      <c r="E242" s="2" t="s">
        <v>73</v>
      </c>
      <c r="F242" s="2" t="str">
        <f>VLOOKUP(E242,'5.a Definitions'!E:F,2,FALSE)</f>
        <v>Other producing industry</v>
      </c>
      <c r="G242" s="2" t="s">
        <v>75</v>
      </c>
      <c r="H242" s="2" t="s">
        <v>75</v>
      </c>
      <c r="I242" s="2" t="str">
        <f>VLOOKUP(H242,'5.a Definitions'!E:F,2,FALSE)</f>
        <v>Atmosphere</v>
      </c>
      <c r="J242" s="2" t="s">
        <v>76</v>
      </c>
      <c r="K242" s="2" t="s">
        <v>546</v>
      </c>
      <c r="L242" s="2" t="s">
        <v>64</v>
      </c>
      <c r="M242" s="2" t="s">
        <v>77</v>
      </c>
      <c r="N242" s="445">
        <v>1</v>
      </c>
      <c r="O242" s="446">
        <v>0.2</v>
      </c>
      <c r="P242" s="447">
        <v>2020</v>
      </c>
      <c r="Q242" s="448" t="s">
        <v>56</v>
      </c>
      <c r="R242" s="448" t="s">
        <v>56</v>
      </c>
      <c r="S242" s="448" t="s">
        <v>56</v>
      </c>
      <c r="T242" s="449" t="s">
        <v>66</v>
      </c>
      <c r="U242" s="2" t="s">
        <v>929</v>
      </c>
      <c r="V242" s="2">
        <f t="shared" si="133"/>
        <v>4.0000000000000008E-2</v>
      </c>
    </row>
    <row r="243" spans="1:22" s="17" customFormat="1" x14ac:dyDescent="0.25">
      <c r="A243" s="526"/>
      <c r="B243" s="2" t="str">
        <f t="shared" si="134"/>
        <v>MP.OP-AT.AT</v>
      </c>
      <c r="C243" s="2" t="str">
        <f t="shared" si="135"/>
        <v>MP.OP-AT.AT-Emissions-NOx</v>
      </c>
      <c r="D243" s="2" t="s">
        <v>72</v>
      </c>
      <c r="E243" s="2" t="s">
        <v>73</v>
      </c>
      <c r="F243" s="2" t="str">
        <f>VLOOKUP(E243,'5.a Definitions'!E:F,2,FALSE)</f>
        <v>Other producing industry</v>
      </c>
      <c r="G243" s="2" t="s">
        <v>75</v>
      </c>
      <c r="H243" s="2" t="s">
        <v>75</v>
      </c>
      <c r="I243" s="2" t="str">
        <f>VLOOKUP(H243,'5.a Definitions'!E:F,2,FALSE)</f>
        <v>Atmosphere</v>
      </c>
      <c r="J243" s="2" t="s">
        <v>76</v>
      </c>
      <c r="K243" s="2" t="s">
        <v>546</v>
      </c>
      <c r="L243" s="2" t="s">
        <v>64</v>
      </c>
      <c r="M243" s="2" t="s">
        <v>79</v>
      </c>
      <c r="N243" s="445">
        <v>1</v>
      </c>
      <c r="O243" s="446">
        <v>0.2</v>
      </c>
      <c r="P243" s="447">
        <v>2020</v>
      </c>
      <c r="Q243" s="448" t="s">
        <v>56</v>
      </c>
      <c r="R243" s="448" t="s">
        <v>56</v>
      </c>
      <c r="S243" s="448" t="s">
        <v>56</v>
      </c>
      <c r="T243" s="449" t="s">
        <v>66</v>
      </c>
      <c r="U243" s="2" t="s">
        <v>929</v>
      </c>
      <c r="V243" s="2">
        <f t="shared" si="133"/>
        <v>4.0000000000000008E-2</v>
      </c>
    </row>
    <row r="244" spans="1:22" s="17" customFormat="1" x14ac:dyDescent="0.25">
      <c r="A244" s="526"/>
      <c r="B244" s="2" t="str">
        <f t="shared" si="134"/>
        <v>MP.OP-AT.AT</v>
      </c>
      <c r="C244" s="2" t="str">
        <f t="shared" si="135"/>
        <v>MP.OP-AT.AT-Emissions-N2O</v>
      </c>
      <c r="D244" s="2" t="s">
        <v>72</v>
      </c>
      <c r="E244" s="2" t="s">
        <v>73</v>
      </c>
      <c r="F244" s="2" t="str">
        <f>VLOOKUP(E244,'5.a Definitions'!E:F,2,FALSE)</f>
        <v>Other producing industry</v>
      </c>
      <c r="G244" s="2" t="s">
        <v>75</v>
      </c>
      <c r="H244" s="2" t="s">
        <v>75</v>
      </c>
      <c r="I244" s="2" t="str">
        <f>VLOOKUP(H244,'5.a Definitions'!E:F,2,FALSE)</f>
        <v>Atmosphere</v>
      </c>
      <c r="J244" s="2" t="s">
        <v>76</v>
      </c>
      <c r="K244" s="2" t="s">
        <v>546</v>
      </c>
      <c r="L244" s="2" t="s">
        <v>64</v>
      </c>
      <c r="M244" s="2" t="s">
        <v>80</v>
      </c>
      <c r="N244" s="445">
        <v>1</v>
      </c>
      <c r="O244" s="446">
        <v>0.2</v>
      </c>
      <c r="P244" s="447">
        <v>2020</v>
      </c>
      <c r="Q244" s="448" t="s">
        <v>56</v>
      </c>
      <c r="R244" s="448" t="s">
        <v>56</v>
      </c>
      <c r="S244" s="448" t="s">
        <v>56</v>
      </c>
      <c r="T244" s="449" t="s">
        <v>66</v>
      </c>
      <c r="U244" s="2" t="s">
        <v>929</v>
      </c>
      <c r="V244" s="2">
        <f t="shared" si="133"/>
        <v>4.0000000000000008E-2</v>
      </c>
    </row>
    <row r="245" spans="1:22" s="17" customFormat="1" x14ac:dyDescent="0.25">
      <c r="A245" s="526"/>
      <c r="B245" s="2" t="str">
        <f t="shared" si="134"/>
        <v>MP.OP-HY.SW</v>
      </c>
      <c r="C245" s="2" t="str">
        <f t="shared" si="135"/>
        <v>MP.OP-HY.SW-Untreated wastewater-Nmix</v>
      </c>
      <c r="D245" s="2" t="s">
        <v>72</v>
      </c>
      <c r="E245" s="2" t="s">
        <v>73</v>
      </c>
      <c r="F245" s="2" t="str">
        <f>VLOOKUP(E245,'5.a Definitions'!E:F,2,FALSE)</f>
        <v>Other producing industry</v>
      </c>
      <c r="G245" s="2" t="s">
        <v>97</v>
      </c>
      <c r="H245" s="2" t="s">
        <v>98</v>
      </c>
      <c r="I245" s="2" t="str">
        <f>VLOOKUP(H245,'5.a Definitions'!E:F,2,FALSE)</f>
        <v>Surface water</v>
      </c>
      <c r="J245" s="2" t="s">
        <v>99</v>
      </c>
      <c r="K245" s="2" t="s">
        <v>548</v>
      </c>
      <c r="L245" s="2" t="s">
        <v>64</v>
      </c>
      <c r="M245" s="2" t="s">
        <v>65</v>
      </c>
      <c r="N245" s="445">
        <v>1</v>
      </c>
      <c r="O245" s="446">
        <v>0.2</v>
      </c>
      <c r="P245" s="447">
        <v>2020</v>
      </c>
      <c r="Q245" s="448" t="s">
        <v>56</v>
      </c>
      <c r="R245" s="448" t="s">
        <v>56</v>
      </c>
      <c r="S245" s="448" t="s">
        <v>56</v>
      </c>
      <c r="T245" s="449" t="s">
        <v>66</v>
      </c>
      <c r="U245" s="2" t="s">
        <v>929</v>
      </c>
      <c r="V245" s="2">
        <f t="shared" si="133"/>
        <v>4.0000000000000008E-2</v>
      </c>
    </row>
    <row r="246" spans="1:22" s="17" customFormat="1" x14ac:dyDescent="0.25">
      <c r="A246" s="526"/>
      <c r="B246" s="2" t="str">
        <f t="shared" si="134"/>
        <v>MP.OP-RW.RW</v>
      </c>
      <c r="C246" s="2" t="str">
        <f t="shared" si="135"/>
        <v>MP.OP-RW.RW-Mineral fertilizer export-Nmix</v>
      </c>
      <c r="D246" s="2" t="s">
        <v>72</v>
      </c>
      <c r="E246" s="2" t="s">
        <v>73</v>
      </c>
      <c r="F246" s="2" t="str">
        <f>VLOOKUP(E246,'5.a Definitions'!E:F,2,FALSE)</f>
        <v>Other producing industry</v>
      </c>
      <c r="G246" s="2" t="s">
        <v>81</v>
      </c>
      <c r="H246" s="2" t="s">
        <v>81</v>
      </c>
      <c r="I246" s="2" t="str">
        <f>VLOOKUP(H246,'5.a Definitions'!E:F,2,FALSE)</f>
        <v>Rest of the world</v>
      </c>
      <c r="J246" s="2" t="s">
        <v>636</v>
      </c>
      <c r="K246" s="2" t="s">
        <v>420</v>
      </c>
      <c r="L246" s="2" t="s">
        <v>64</v>
      </c>
      <c r="M246" s="2" t="s">
        <v>65</v>
      </c>
      <c r="N246" s="445">
        <v>1</v>
      </c>
      <c r="O246" s="446">
        <v>0.2</v>
      </c>
      <c r="P246" s="447">
        <v>2020</v>
      </c>
      <c r="Q246" s="448" t="s">
        <v>56</v>
      </c>
      <c r="R246" s="448" t="s">
        <v>56</v>
      </c>
      <c r="S246" s="448" t="s">
        <v>56</v>
      </c>
      <c r="T246" s="449" t="s">
        <v>66</v>
      </c>
      <c r="U246" s="2" t="s">
        <v>67</v>
      </c>
      <c r="V246" s="2">
        <f t="shared" si="133"/>
        <v>4.0000000000000008E-2</v>
      </c>
    </row>
    <row r="247" spans="1:22" s="17" customFormat="1" ht="15.75" thickBot="1" x14ac:dyDescent="0.3">
      <c r="A247" s="526"/>
      <c r="B247" s="18" t="str">
        <f t="shared" si="134"/>
        <v>MP.OP-RW.RW</v>
      </c>
      <c r="C247" s="18" t="str">
        <f t="shared" si="135"/>
        <v>MP.OP-RW.RW-Other goods export-Nmix</v>
      </c>
      <c r="D247" s="18" t="s">
        <v>72</v>
      </c>
      <c r="E247" s="18" t="s">
        <v>73</v>
      </c>
      <c r="F247" s="18" t="str">
        <f>VLOOKUP(E247,'5.a Definitions'!E:F,2,FALSE)</f>
        <v>Other producing industry</v>
      </c>
      <c r="G247" s="18" t="s">
        <v>81</v>
      </c>
      <c r="H247" s="18" t="s">
        <v>81</v>
      </c>
      <c r="I247" s="18" t="str">
        <f>VLOOKUP(H247,'5.a Definitions'!E:F,2,FALSE)</f>
        <v>Rest of the world</v>
      </c>
      <c r="J247" s="18" t="s">
        <v>109</v>
      </c>
      <c r="K247" s="18" t="s">
        <v>423</v>
      </c>
      <c r="L247" s="18" t="s">
        <v>64</v>
      </c>
      <c r="M247" s="18" t="s">
        <v>65</v>
      </c>
      <c r="N247" s="450">
        <v>1</v>
      </c>
      <c r="O247" s="451">
        <v>0.2</v>
      </c>
      <c r="P247" s="452">
        <v>2020</v>
      </c>
      <c r="Q247" s="453" t="s">
        <v>56</v>
      </c>
      <c r="R247" s="453" t="s">
        <v>56</v>
      </c>
      <c r="S247" s="453" t="s">
        <v>56</v>
      </c>
      <c r="T247" s="454" t="s">
        <v>66</v>
      </c>
      <c r="U247" s="18" t="s">
        <v>67</v>
      </c>
      <c r="V247" s="18">
        <f t="shared" si="133"/>
        <v>4.0000000000000008E-2</v>
      </c>
    </row>
    <row r="248" spans="1:22" s="17" customFormat="1" x14ac:dyDescent="0.25">
      <c r="A248" s="530" t="s">
        <v>110</v>
      </c>
      <c r="B248" s="5" t="str">
        <f t="shared" si="134"/>
        <v>AG.SM-MP.FP</v>
      </c>
      <c r="C248" s="5" t="str">
        <f t="shared" si="135"/>
        <v>AG.SM-MP.FP-Food crop products-Nmix</v>
      </c>
      <c r="D248" s="5" t="s">
        <v>86</v>
      </c>
      <c r="E248" s="5" t="s">
        <v>102</v>
      </c>
      <c r="F248" s="2" t="str">
        <f>VLOOKUP(E248,'5.a Definitions'!E:F,2,FALSE)</f>
        <v>Soil management</v>
      </c>
      <c r="G248" s="2" t="s">
        <v>72</v>
      </c>
      <c r="H248" s="2" t="s">
        <v>85</v>
      </c>
      <c r="I248" s="2" t="str">
        <f>VLOOKUP(H248,'5.a Definitions'!E:F,2,FALSE)</f>
        <v>Food processing</v>
      </c>
      <c r="J248" s="2" t="s">
        <v>113</v>
      </c>
      <c r="K248" s="2" t="s">
        <v>426</v>
      </c>
      <c r="L248" s="2" t="s">
        <v>64</v>
      </c>
      <c r="M248" s="2" t="s">
        <v>65</v>
      </c>
      <c r="N248" s="445">
        <v>1</v>
      </c>
      <c r="O248" s="446">
        <v>0.2</v>
      </c>
      <c r="P248" s="447">
        <v>2020</v>
      </c>
      <c r="Q248" s="448" t="s">
        <v>56</v>
      </c>
      <c r="R248" s="448" t="s">
        <v>56</v>
      </c>
      <c r="S248" s="448" t="s">
        <v>56</v>
      </c>
      <c r="T248" s="449" t="s">
        <v>66</v>
      </c>
      <c r="U248" s="5" t="s">
        <v>67</v>
      </c>
      <c r="V248" s="5">
        <f t="shared" si="133"/>
        <v>4.0000000000000008E-2</v>
      </c>
    </row>
    <row r="249" spans="1:22" s="17" customFormat="1" x14ac:dyDescent="0.25">
      <c r="A249" s="530"/>
      <c r="B249" s="5" t="str">
        <f t="shared" si="134"/>
        <v>AG.SM-MP.OP</v>
      </c>
      <c r="C249" s="5" t="str">
        <f t="shared" si="135"/>
        <v>AG.SM-MP.OP-Crop products for industrial use-Nmix</v>
      </c>
      <c r="D249" s="5" t="s">
        <v>86</v>
      </c>
      <c r="E249" s="5" t="s">
        <v>102</v>
      </c>
      <c r="F249" s="2" t="str">
        <f>VLOOKUP(E249,'5.a Definitions'!E:F,2,FALSE)</f>
        <v>Soil management</v>
      </c>
      <c r="G249" s="2" t="s">
        <v>72</v>
      </c>
      <c r="H249" s="2" t="s">
        <v>73</v>
      </c>
      <c r="I249" s="2" t="str">
        <f>VLOOKUP(H249,'5.a Definitions'!E:F,2,FALSE)</f>
        <v>Other producing industry</v>
      </c>
      <c r="J249" s="2" t="s">
        <v>114</v>
      </c>
      <c r="K249" s="2" t="s">
        <v>427</v>
      </c>
      <c r="L249" s="2" t="s">
        <v>64</v>
      </c>
      <c r="M249" s="2" t="s">
        <v>65</v>
      </c>
      <c r="N249" s="445">
        <v>1</v>
      </c>
      <c r="O249" s="446">
        <v>0.2</v>
      </c>
      <c r="P249" s="447">
        <v>2020</v>
      </c>
      <c r="Q249" s="448" t="s">
        <v>56</v>
      </c>
      <c r="R249" s="448" t="s">
        <v>56</v>
      </c>
      <c r="S249" s="448" t="s">
        <v>56</v>
      </c>
      <c r="T249" s="449" t="s">
        <v>66</v>
      </c>
      <c r="U249" s="5" t="s">
        <v>67</v>
      </c>
      <c r="V249" s="5">
        <f t="shared" si="133"/>
        <v>4.0000000000000008E-2</v>
      </c>
    </row>
    <row r="250" spans="1:22" s="17" customFormat="1" x14ac:dyDescent="0.25">
      <c r="A250" s="530"/>
      <c r="B250" s="5" t="str">
        <f t="shared" si="134"/>
        <v>AG.SM-AG.MM</v>
      </c>
      <c r="C250" s="5" t="str">
        <f t="shared" si="135"/>
        <v>AG.SM-AG.MM-Fodder crops-Nmix</v>
      </c>
      <c r="D250" s="5" t="s">
        <v>86</v>
      </c>
      <c r="E250" s="5" t="s">
        <v>102</v>
      </c>
      <c r="F250" s="2" t="str">
        <f>VLOOKUP(E250,'5.a Definitions'!E:F,2,FALSE)</f>
        <v>Soil management</v>
      </c>
      <c r="G250" s="2" t="s">
        <v>86</v>
      </c>
      <c r="H250" s="2" t="s">
        <v>87</v>
      </c>
      <c r="I250" s="2" t="str">
        <f>VLOOKUP(H250,'5.a Definitions'!E:F,2,FALSE)</f>
        <v>Manure management, storage and animal husbandry</v>
      </c>
      <c r="J250" s="2" t="s">
        <v>111</v>
      </c>
      <c r="K250" s="2" t="s">
        <v>424</v>
      </c>
      <c r="L250" s="2" t="s">
        <v>64</v>
      </c>
      <c r="M250" s="2" t="s">
        <v>65</v>
      </c>
      <c r="N250" s="445">
        <v>1</v>
      </c>
      <c r="O250" s="446">
        <v>0.2</v>
      </c>
      <c r="P250" s="447">
        <v>2020</v>
      </c>
      <c r="Q250" s="448" t="s">
        <v>56</v>
      </c>
      <c r="R250" s="448" t="s">
        <v>56</v>
      </c>
      <c r="S250" s="448" t="s">
        <v>56</v>
      </c>
      <c r="T250" s="449" t="s">
        <v>66</v>
      </c>
      <c r="U250" s="5" t="s">
        <v>67</v>
      </c>
      <c r="V250" s="5">
        <f t="shared" si="133"/>
        <v>4.0000000000000008E-2</v>
      </c>
    </row>
    <row r="251" spans="1:22" s="17" customFormat="1" x14ac:dyDescent="0.25">
      <c r="A251" s="530"/>
      <c r="B251" s="5" t="str">
        <f t="shared" si="134"/>
        <v>AG.SM-AG.BC</v>
      </c>
      <c r="C251" s="5" t="str">
        <f t="shared" si="135"/>
        <v>AG.SM-AG.BC-Farm crops substrate-Nmix</v>
      </c>
      <c r="D251" s="5" t="s">
        <v>86</v>
      </c>
      <c r="E251" s="5" t="s">
        <v>102</v>
      </c>
      <c r="F251" s="2" t="str">
        <f>VLOOKUP(E251,'5.a Definitions'!E:F,2,FALSE)</f>
        <v>Soil management</v>
      </c>
      <c r="G251" s="2" t="s">
        <v>86</v>
      </c>
      <c r="H251" s="2" t="s">
        <v>89</v>
      </c>
      <c r="I251" s="2" t="str">
        <f>VLOOKUP(H251,'5.a Definitions'!E:F,2,FALSE)</f>
        <v>Biofuel production and composting</v>
      </c>
      <c r="J251" s="2" t="s">
        <v>112</v>
      </c>
      <c r="K251" s="2" t="s">
        <v>425</v>
      </c>
      <c r="L251" s="2" t="s">
        <v>64</v>
      </c>
      <c r="M251" s="2" t="s">
        <v>65</v>
      </c>
      <c r="N251" s="445">
        <v>1</v>
      </c>
      <c r="O251" s="446">
        <v>0.2</v>
      </c>
      <c r="P251" s="447">
        <v>2020</v>
      </c>
      <c r="Q251" s="448" t="s">
        <v>56</v>
      </c>
      <c r="R251" s="448" t="s">
        <v>56</v>
      </c>
      <c r="S251" s="448" t="s">
        <v>56</v>
      </c>
      <c r="T251" s="449" t="s">
        <v>66</v>
      </c>
      <c r="U251" s="5" t="s">
        <v>67</v>
      </c>
      <c r="V251" s="5">
        <f t="shared" si="133"/>
        <v>4.0000000000000008E-2</v>
      </c>
    </row>
    <row r="252" spans="1:22" s="17" customFormat="1" x14ac:dyDescent="0.25">
      <c r="A252" s="530"/>
      <c r="B252" s="5" t="str">
        <f t="shared" si="134"/>
        <v>AG.SM-FS.FO</v>
      </c>
      <c r="C252" s="5" t="str">
        <f t="shared" si="135"/>
        <v>AG.SM-FS.FO-Overland flow-Nmix</v>
      </c>
      <c r="D252" s="5" t="s">
        <v>86</v>
      </c>
      <c r="E252" s="5" t="s">
        <v>102</v>
      </c>
      <c r="F252" s="2" t="str">
        <f>VLOOKUP(E252,'5.a Definitions'!E:F,2,FALSE)</f>
        <v>Soil management</v>
      </c>
      <c r="G252" s="2" t="s">
        <v>115</v>
      </c>
      <c r="H252" s="2" t="s">
        <v>116</v>
      </c>
      <c r="I252" s="2" t="str">
        <f>VLOOKUP(H252,'5.a Definitions'!E:F,2,FALSE)</f>
        <v>Forests</v>
      </c>
      <c r="J252" s="2" t="s">
        <v>471</v>
      </c>
      <c r="K252" s="2" t="s">
        <v>948</v>
      </c>
      <c r="L252" s="2" t="s">
        <v>64</v>
      </c>
      <c r="M252" s="2" t="s">
        <v>65</v>
      </c>
      <c r="N252" s="445">
        <v>1</v>
      </c>
      <c r="O252" s="446">
        <v>0.2</v>
      </c>
      <c r="P252" s="447">
        <v>2020</v>
      </c>
      <c r="Q252" s="448" t="s">
        <v>56</v>
      </c>
      <c r="R252" s="448" t="s">
        <v>56</v>
      </c>
      <c r="S252" s="448" t="s">
        <v>56</v>
      </c>
      <c r="T252" s="449" t="s">
        <v>66</v>
      </c>
      <c r="U252" s="5" t="s">
        <v>929</v>
      </c>
      <c r="V252" s="5">
        <f t="shared" si="133"/>
        <v>4.0000000000000008E-2</v>
      </c>
    </row>
    <row r="253" spans="1:22" s="17" customFormat="1" x14ac:dyDescent="0.25">
      <c r="A253" s="530"/>
      <c r="B253" s="5" t="str">
        <f t="shared" si="134"/>
        <v>AG.SM-FS.OL</v>
      </c>
      <c r="C253" s="5" t="str">
        <f t="shared" si="135"/>
        <v>AG.SM-FS.OL-Overland flow-Nmix</v>
      </c>
      <c r="D253" s="5" t="s">
        <v>86</v>
      </c>
      <c r="E253" s="5" t="s">
        <v>102</v>
      </c>
      <c r="F253" s="2" t="str">
        <f>VLOOKUP(E253,'5.a Definitions'!E:F,2,FALSE)</f>
        <v>Soil management</v>
      </c>
      <c r="G253" s="2" t="s">
        <v>115</v>
      </c>
      <c r="H253" s="2" t="s">
        <v>118</v>
      </c>
      <c r="I253" s="2" t="str">
        <f>VLOOKUP(H253,'5.a Definitions'!E:F,2,FALSE)</f>
        <v>Other land</v>
      </c>
      <c r="J253" s="2" t="s">
        <v>471</v>
      </c>
      <c r="K253" s="2" t="s">
        <v>550</v>
      </c>
      <c r="L253" s="2" t="s">
        <v>64</v>
      </c>
      <c r="M253" s="2" t="s">
        <v>65</v>
      </c>
      <c r="N253" s="445">
        <v>1</v>
      </c>
      <c r="O253" s="446">
        <v>0.2</v>
      </c>
      <c r="P253" s="447">
        <v>2020</v>
      </c>
      <c r="Q253" s="448" t="s">
        <v>56</v>
      </c>
      <c r="R253" s="448" t="s">
        <v>56</v>
      </c>
      <c r="S253" s="448" t="s">
        <v>56</v>
      </c>
      <c r="T253" s="449" t="s">
        <v>66</v>
      </c>
      <c r="U253" s="5" t="s">
        <v>929</v>
      </c>
      <c r="V253" s="5">
        <f t="shared" si="133"/>
        <v>4.0000000000000008E-2</v>
      </c>
    </row>
    <row r="254" spans="1:22" s="17" customFormat="1" x14ac:dyDescent="0.25">
      <c r="A254" s="530"/>
      <c r="B254" s="5" t="str">
        <f t="shared" si="134"/>
        <v>AG.SM-FS.WL</v>
      </c>
      <c r="C254" s="5" t="str">
        <f t="shared" si="135"/>
        <v>AG.SM-FS.WL-Overland flow-Nmix</v>
      </c>
      <c r="D254" s="5" t="s">
        <v>86</v>
      </c>
      <c r="E254" s="5" t="s">
        <v>102</v>
      </c>
      <c r="F254" s="2" t="str">
        <f>VLOOKUP(E254,'5.a Definitions'!E:F,2,FALSE)</f>
        <v>Soil management</v>
      </c>
      <c r="G254" s="2" t="s">
        <v>115</v>
      </c>
      <c r="H254" s="2" t="s">
        <v>117</v>
      </c>
      <c r="I254" s="2" t="str">
        <f>VLOOKUP(H254,'5.a Definitions'!E:F,2,FALSE)</f>
        <v>Wetland</v>
      </c>
      <c r="J254" s="2" t="s">
        <v>471</v>
      </c>
      <c r="K254" s="2" t="s">
        <v>549</v>
      </c>
      <c r="L254" s="2" t="s">
        <v>64</v>
      </c>
      <c r="M254" s="2" t="s">
        <v>65</v>
      </c>
      <c r="N254" s="445">
        <v>1</v>
      </c>
      <c r="O254" s="446">
        <v>0.2</v>
      </c>
      <c r="P254" s="447">
        <v>2020</v>
      </c>
      <c r="Q254" s="448" t="s">
        <v>56</v>
      </c>
      <c r="R254" s="448" t="s">
        <v>56</v>
      </c>
      <c r="S254" s="448" t="s">
        <v>56</v>
      </c>
      <c r="T254" s="449" t="s">
        <v>66</v>
      </c>
      <c r="U254" s="5" t="s">
        <v>929</v>
      </c>
      <c r="V254" s="5">
        <f t="shared" si="133"/>
        <v>4.0000000000000008E-2</v>
      </c>
    </row>
    <row r="255" spans="1:22" s="17" customFormat="1" x14ac:dyDescent="0.25">
      <c r="A255" s="530"/>
      <c r="B255" s="5" t="str">
        <f t="shared" si="134"/>
        <v>AG.SM-AT.AT</v>
      </c>
      <c r="C255" s="5" t="str">
        <f t="shared" si="135"/>
        <v>AG.SM-AT.AT-Emissions-NH3</v>
      </c>
      <c r="D255" s="5" t="s">
        <v>86</v>
      </c>
      <c r="E255" s="5" t="s">
        <v>102</v>
      </c>
      <c r="F255" s="2" t="str">
        <f>VLOOKUP(E255,'5.a Definitions'!E:F,2,FALSE)</f>
        <v>Soil management</v>
      </c>
      <c r="G255" s="2" t="s">
        <v>75</v>
      </c>
      <c r="H255" s="2" t="s">
        <v>75</v>
      </c>
      <c r="I255" s="2" t="str">
        <f>VLOOKUP(H255,'5.a Definitions'!E:F,2,FALSE)</f>
        <v>Atmosphere</v>
      </c>
      <c r="J255" s="2" t="s">
        <v>76</v>
      </c>
      <c r="K255" s="2" t="s">
        <v>551</v>
      </c>
      <c r="L255" s="2" t="s">
        <v>64</v>
      </c>
      <c r="M255" s="2" t="s">
        <v>77</v>
      </c>
      <c r="N255" s="445">
        <v>1</v>
      </c>
      <c r="O255" s="446">
        <v>0.2</v>
      </c>
      <c r="P255" s="447">
        <v>2020</v>
      </c>
      <c r="Q255" s="448" t="s">
        <v>56</v>
      </c>
      <c r="R255" s="448" t="s">
        <v>56</v>
      </c>
      <c r="S255" s="448" t="s">
        <v>56</v>
      </c>
      <c r="T255" s="449" t="s">
        <v>66</v>
      </c>
      <c r="U255" s="5" t="s">
        <v>929</v>
      </c>
      <c r="V255" s="5">
        <f t="shared" si="133"/>
        <v>4.0000000000000008E-2</v>
      </c>
    </row>
    <row r="256" spans="1:22" s="17" customFormat="1" x14ac:dyDescent="0.25">
      <c r="A256" s="530"/>
      <c r="B256" s="5" t="str">
        <f t="shared" si="134"/>
        <v>AG.SM-AT.AT</v>
      </c>
      <c r="C256" s="5" t="str">
        <f t="shared" si="135"/>
        <v>AG.SM-AT.AT-Emissions-N2O</v>
      </c>
      <c r="D256" s="5" t="s">
        <v>86</v>
      </c>
      <c r="E256" s="5" t="s">
        <v>102</v>
      </c>
      <c r="F256" s="2" t="str">
        <f>VLOOKUP(E256,'5.a Definitions'!E:F,2,FALSE)</f>
        <v>Soil management</v>
      </c>
      <c r="G256" s="2" t="s">
        <v>75</v>
      </c>
      <c r="H256" s="2" t="s">
        <v>75</v>
      </c>
      <c r="I256" s="2" t="str">
        <f>VLOOKUP(H256,'5.a Definitions'!E:F,2,FALSE)</f>
        <v>Atmosphere</v>
      </c>
      <c r="J256" s="2" t="s">
        <v>76</v>
      </c>
      <c r="K256" s="2" t="s">
        <v>551</v>
      </c>
      <c r="L256" s="2" t="s">
        <v>64</v>
      </c>
      <c r="M256" s="2" t="s">
        <v>80</v>
      </c>
      <c r="N256" s="445">
        <v>1</v>
      </c>
      <c r="O256" s="446">
        <v>0.2</v>
      </c>
      <c r="P256" s="447">
        <v>2020</v>
      </c>
      <c r="Q256" s="448" t="s">
        <v>56</v>
      </c>
      <c r="R256" s="448" t="s">
        <v>56</v>
      </c>
      <c r="S256" s="448" t="s">
        <v>56</v>
      </c>
      <c r="T256" s="449" t="s">
        <v>66</v>
      </c>
      <c r="U256" s="5" t="s">
        <v>929</v>
      </c>
      <c r="V256" s="5">
        <f t="shared" si="133"/>
        <v>4.0000000000000008E-2</v>
      </c>
    </row>
    <row r="257" spans="1:22" s="17" customFormat="1" x14ac:dyDescent="0.25">
      <c r="A257" s="530"/>
      <c r="B257" s="5" t="str">
        <f t="shared" si="134"/>
        <v>AG.SM-AT.AT</v>
      </c>
      <c r="C257" s="5" t="str">
        <f t="shared" si="135"/>
        <v>AG.SM-AT.AT-Emissions-NOx</v>
      </c>
      <c r="D257" s="5" t="s">
        <v>86</v>
      </c>
      <c r="E257" s="5" t="s">
        <v>102</v>
      </c>
      <c r="F257" s="2" t="str">
        <f>VLOOKUP(E257,'5.a Definitions'!E:F,2,FALSE)</f>
        <v>Soil management</v>
      </c>
      <c r="G257" s="2" t="s">
        <v>75</v>
      </c>
      <c r="H257" s="2" t="s">
        <v>75</v>
      </c>
      <c r="I257" s="2" t="str">
        <f>VLOOKUP(H257,'5.a Definitions'!E:F,2,FALSE)</f>
        <v>Atmosphere</v>
      </c>
      <c r="J257" s="2" t="s">
        <v>76</v>
      </c>
      <c r="K257" s="2" t="s">
        <v>551</v>
      </c>
      <c r="L257" s="2" t="s">
        <v>64</v>
      </c>
      <c r="M257" s="2" t="s">
        <v>79</v>
      </c>
      <c r="N257" s="445">
        <v>1</v>
      </c>
      <c r="O257" s="446">
        <v>0.2</v>
      </c>
      <c r="P257" s="447">
        <v>2020</v>
      </c>
      <c r="Q257" s="448" t="s">
        <v>56</v>
      </c>
      <c r="R257" s="448" t="s">
        <v>56</v>
      </c>
      <c r="S257" s="448" t="s">
        <v>56</v>
      </c>
      <c r="T257" s="449" t="s">
        <v>66</v>
      </c>
      <c r="U257" s="5" t="s">
        <v>929</v>
      </c>
      <c r="V257" s="5">
        <f t="shared" si="133"/>
        <v>4.0000000000000008E-2</v>
      </c>
    </row>
    <row r="258" spans="1:22" s="17" customFormat="1" x14ac:dyDescent="0.25">
      <c r="A258" s="530"/>
      <c r="B258" s="5" t="str">
        <f t="shared" si="134"/>
        <v>AG.SM-AT.AT</v>
      </c>
      <c r="C258" s="5" t="str">
        <f t="shared" si="135"/>
        <v>AG.SM-AT.AT-Emissions-N2</v>
      </c>
      <c r="D258" s="5" t="s">
        <v>86</v>
      </c>
      <c r="E258" s="5" t="s">
        <v>102</v>
      </c>
      <c r="F258" s="2" t="str">
        <f>VLOOKUP(E258,'5.a Definitions'!E:F,2,FALSE)</f>
        <v>Soil management</v>
      </c>
      <c r="G258" s="2" t="s">
        <v>75</v>
      </c>
      <c r="H258" s="2" t="s">
        <v>75</v>
      </c>
      <c r="I258" s="2" t="str">
        <f>VLOOKUP(H258,'5.a Definitions'!E:F,2,FALSE)</f>
        <v>Atmosphere</v>
      </c>
      <c r="J258" s="2" t="s">
        <v>76</v>
      </c>
      <c r="K258" s="2" t="s">
        <v>551</v>
      </c>
      <c r="L258" s="2" t="s">
        <v>119</v>
      </c>
      <c r="M258" s="2" t="s">
        <v>120</v>
      </c>
      <c r="N258" s="445">
        <v>1</v>
      </c>
      <c r="O258" s="446">
        <v>0.2</v>
      </c>
      <c r="P258" s="447">
        <v>2020</v>
      </c>
      <c r="Q258" s="448" t="s">
        <v>56</v>
      </c>
      <c r="R258" s="448" t="s">
        <v>56</v>
      </c>
      <c r="S258" s="448" t="s">
        <v>56</v>
      </c>
      <c r="T258" s="449" t="s">
        <v>66</v>
      </c>
      <c r="U258" s="5" t="s">
        <v>929</v>
      </c>
      <c r="V258" s="5">
        <f t="shared" si="133"/>
        <v>4.0000000000000008E-2</v>
      </c>
    </row>
    <row r="259" spans="1:22" s="17" customFormat="1" x14ac:dyDescent="0.25">
      <c r="A259" s="530"/>
      <c r="B259" s="5" t="str">
        <f t="shared" si="134"/>
        <v>AG.SM-HY.GW</v>
      </c>
      <c r="C259" s="5" t="str">
        <f t="shared" si="135"/>
        <v>AG.SM-HY.GW-Leaching-Nmix</v>
      </c>
      <c r="D259" s="5" t="s">
        <v>86</v>
      </c>
      <c r="E259" s="5" t="s">
        <v>102</v>
      </c>
      <c r="F259" s="2" t="str">
        <f>VLOOKUP(E259,'5.a Definitions'!E:F,2,FALSE)</f>
        <v>Soil management</v>
      </c>
      <c r="G259" s="2" t="s">
        <v>97</v>
      </c>
      <c r="H259" s="2" t="s">
        <v>121</v>
      </c>
      <c r="I259" s="2" t="str">
        <f>VLOOKUP(H259,'5.a Definitions'!E:F,2,FALSE)</f>
        <v>Groundwater</v>
      </c>
      <c r="J259" s="2" t="s">
        <v>122</v>
      </c>
      <c r="K259" s="2" t="s">
        <v>552</v>
      </c>
      <c r="L259" s="2" t="s">
        <v>64</v>
      </c>
      <c r="M259" s="2" t="s">
        <v>65</v>
      </c>
      <c r="N259" s="445">
        <v>1</v>
      </c>
      <c r="O259" s="446">
        <v>0.2</v>
      </c>
      <c r="P259" s="447">
        <v>2020</v>
      </c>
      <c r="Q259" s="448" t="s">
        <v>56</v>
      </c>
      <c r="R259" s="448" t="s">
        <v>56</v>
      </c>
      <c r="S259" s="448" t="s">
        <v>56</v>
      </c>
      <c r="T259" s="449" t="s">
        <v>66</v>
      </c>
      <c r="U259" s="5" t="s">
        <v>929</v>
      </c>
      <c r="V259" s="5">
        <f t="shared" si="133"/>
        <v>4.0000000000000008E-2</v>
      </c>
    </row>
    <row r="260" spans="1:22" s="17" customFormat="1" x14ac:dyDescent="0.25">
      <c r="A260" s="530"/>
      <c r="B260" s="5" t="str">
        <f t="shared" si="134"/>
        <v>AG.SM-HY.SW</v>
      </c>
      <c r="C260" s="5" t="str">
        <f t="shared" si="135"/>
        <v>AG.SM-HY.SW-Overland flow-Nmix</v>
      </c>
      <c r="D260" s="5" t="s">
        <v>86</v>
      </c>
      <c r="E260" s="5" t="s">
        <v>102</v>
      </c>
      <c r="F260" s="2" t="str">
        <f>VLOOKUP(E260,'5.a Definitions'!E:F,2,FALSE)</f>
        <v>Soil management</v>
      </c>
      <c r="G260" s="2" t="s">
        <v>97</v>
      </c>
      <c r="H260" s="2" t="s">
        <v>98</v>
      </c>
      <c r="I260" s="2" t="str">
        <f>VLOOKUP(H260,'5.a Definitions'!E:F,2,FALSE)</f>
        <v>Surface water</v>
      </c>
      <c r="J260" s="2" t="s">
        <v>471</v>
      </c>
      <c r="K260" s="2" t="s">
        <v>553</v>
      </c>
      <c r="L260" s="2" t="s">
        <v>64</v>
      </c>
      <c r="M260" s="2" t="s">
        <v>65</v>
      </c>
      <c r="N260" s="445">
        <v>1</v>
      </c>
      <c r="O260" s="446">
        <v>0.2</v>
      </c>
      <c r="P260" s="447">
        <v>2020</v>
      </c>
      <c r="Q260" s="448" t="s">
        <v>56</v>
      </c>
      <c r="R260" s="448" t="s">
        <v>56</v>
      </c>
      <c r="S260" s="448" t="s">
        <v>56</v>
      </c>
      <c r="T260" s="449" t="s">
        <v>66</v>
      </c>
      <c r="U260" s="5" t="s">
        <v>929</v>
      </c>
      <c r="V260" s="5">
        <f t="shared" si="133"/>
        <v>4.0000000000000008E-2</v>
      </c>
    </row>
    <row r="261" spans="1:22" s="17" customFormat="1" x14ac:dyDescent="0.25">
      <c r="A261" s="530"/>
      <c r="B261" s="5" t="str">
        <f t="shared" si="134"/>
        <v>AG.MM-MP.FP</v>
      </c>
      <c r="C261" s="5" t="str">
        <f t="shared" si="135"/>
        <v>AG.MM-MP.FP-Animal products-Nmix</v>
      </c>
      <c r="D261" s="5" t="s">
        <v>86</v>
      </c>
      <c r="E261" s="5" t="s">
        <v>87</v>
      </c>
      <c r="F261" s="2" t="str">
        <f>VLOOKUP(E261,'5.a Definitions'!E:F,2,FALSE)</f>
        <v>Manure management, storage and animal husbandry</v>
      </c>
      <c r="G261" s="2" t="s">
        <v>72</v>
      </c>
      <c r="H261" s="2" t="s">
        <v>85</v>
      </c>
      <c r="I261" s="2" t="str">
        <f>VLOOKUP(H261,'5.a Definitions'!E:F,2,FALSE)</f>
        <v>Food processing</v>
      </c>
      <c r="J261" s="2" t="s">
        <v>124</v>
      </c>
      <c r="K261" s="2" t="s">
        <v>429</v>
      </c>
      <c r="L261" s="2" t="s">
        <v>64</v>
      </c>
      <c r="M261" s="2" t="s">
        <v>65</v>
      </c>
      <c r="N261" s="445">
        <v>1</v>
      </c>
      <c r="O261" s="446">
        <v>0.2</v>
      </c>
      <c r="P261" s="447">
        <v>2020</v>
      </c>
      <c r="Q261" s="448" t="s">
        <v>56</v>
      </c>
      <c r="R261" s="448" t="s">
        <v>56</v>
      </c>
      <c r="S261" s="448" t="s">
        <v>56</v>
      </c>
      <c r="T261" s="449" t="s">
        <v>66</v>
      </c>
      <c r="U261" s="5" t="s">
        <v>67</v>
      </c>
      <c r="V261" s="5">
        <f t="shared" si="133"/>
        <v>4.0000000000000008E-2</v>
      </c>
    </row>
    <row r="262" spans="1:22" s="17" customFormat="1" x14ac:dyDescent="0.25">
      <c r="A262" s="530"/>
      <c r="B262" s="5" t="str">
        <f t="shared" si="134"/>
        <v>AG.MM-MP.OP</v>
      </c>
      <c r="C262" s="5" t="str">
        <f t="shared" si="135"/>
        <v>AG.MM-MP.OP-Non-edible animal products-Nmix</v>
      </c>
      <c r="D262" s="5" t="s">
        <v>86</v>
      </c>
      <c r="E262" s="5" t="s">
        <v>87</v>
      </c>
      <c r="F262" s="2" t="str">
        <f>VLOOKUP(E262,'5.a Definitions'!E:F,2,FALSE)</f>
        <v>Manure management, storage and animal husbandry</v>
      </c>
      <c r="G262" s="2" t="s">
        <v>72</v>
      </c>
      <c r="H262" s="2" t="s">
        <v>73</v>
      </c>
      <c r="I262" s="2" t="str">
        <f>VLOOKUP(H262,'5.a Definitions'!E:F,2,FALSE)</f>
        <v>Other producing industry</v>
      </c>
      <c r="J262" s="2" t="s">
        <v>125</v>
      </c>
      <c r="K262" s="2" t="s">
        <v>430</v>
      </c>
      <c r="L262" s="2" t="s">
        <v>64</v>
      </c>
      <c r="M262" s="2" t="s">
        <v>65</v>
      </c>
      <c r="N262" s="445">
        <v>1</v>
      </c>
      <c r="O262" s="446">
        <v>0.2</v>
      </c>
      <c r="P262" s="447">
        <v>2020</v>
      </c>
      <c r="Q262" s="448" t="s">
        <v>56</v>
      </c>
      <c r="R262" s="448" t="s">
        <v>56</v>
      </c>
      <c r="S262" s="448" t="s">
        <v>56</v>
      </c>
      <c r="T262" s="449" t="s">
        <v>66</v>
      </c>
      <c r="U262" s="5" t="s">
        <v>67</v>
      </c>
      <c r="V262" s="5">
        <f t="shared" si="133"/>
        <v>4.0000000000000008E-2</v>
      </c>
    </row>
    <row r="263" spans="1:22" s="17" customFormat="1" x14ac:dyDescent="0.25">
      <c r="A263" s="530"/>
      <c r="B263" s="5" t="str">
        <f t="shared" si="134"/>
        <v>AG.MM-AG.SM</v>
      </c>
      <c r="C263" s="5" t="str">
        <f t="shared" si="135"/>
        <v>AG.MM-AG.SM-Manure application-Nmix</v>
      </c>
      <c r="D263" s="5" t="s">
        <v>86</v>
      </c>
      <c r="E263" s="5" t="s">
        <v>87</v>
      </c>
      <c r="F263" s="2" t="str">
        <f>VLOOKUP(E263,'5.a Definitions'!E:F,2,FALSE)</f>
        <v>Manure management, storage and animal husbandry</v>
      </c>
      <c r="G263" s="2" t="s">
        <v>86</v>
      </c>
      <c r="H263" s="2" t="s">
        <v>102</v>
      </c>
      <c r="I263" s="2" t="str">
        <f>VLOOKUP(H263,'5.a Definitions'!E:F,2,FALSE)</f>
        <v>Soil management</v>
      </c>
      <c r="J263" s="2" t="s">
        <v>127</v>
      </c>
      <c r="K263" s="2" t="s">
        <v>432</v>
      </c>
      <c r="L263" s="2" t="s">
        <v>64</v>
      </c>
      <c r="M263" s="2" t="s">
        <v>65</v>
      </c>
      <c r="N263" s="445">
        <v>1</v>
      </c>
      <c r="O263" s="446">
        <v>0.2</v>
      </c>
      <c r="P263" s="447">
        <v>2020</v>
      </c>
      <c r="Q263" s="448" t="s">
        <v>56</v>
      </c>
      <c r="R263" s="448" t="s">
        <v>56</v>
      </c>
      <c r="S263" s="448" t="s">
        <v>56</v>
      </c>
      <c r="T263" s="449" t="s">
        <v>66</v>
      </c>
      <c r="U263" s="5" t="s">
        <v>91</v>
      </c>
      <c r="V263" s="5">
        <f t="shared" si="133"/>
        <v>4.0000000000000008E-2</v>
      </c>
    </row>
    <row r="264" spans="1:22" s="17" customFormat="1" x14ac:dyDescent="0.25">
      <c r="A264" s="530"/>
      <c r="B264" s="5" t="str">
        <f t="shared" si="134"/>
        <v>AG.MM-AG.BC</v>
      </c>
      <c r="C264" s="5" t="str">
        <f t="shared" si="135"/>
        <v>AG.MM-AG.BC-Manure for biofuel production-Nmix</v>
      </c>
      <c r="D264" s="5" t="s">
        <v>86</v>
      </c>
      <c r="E264" s="5" t="s">
        <v>87</v>
      </c>
      <c r="F264" s="2" t="str">
        <f>VLOOKUP(E264,'5.a Definitions'!E:F,2,FALSE)</f>
        <v>Manure management, storage and animal husbandry</v>
      </c>
      <c r="G264" s="2" t="s">
        <v>86</v>
      </c>
      <c r="H264" s="2" t="s">
        <v>89</v>
      </c>
      <c r="I264" s="2" t="str">
        <f>VLOOKUP(H264,'5.a Definitions'!E:F,2,FALSE)</f>
        <v>Biofuel production and composting</v>
      </c>
      <c r="J264" s="2" t="s">
        <v>123</v>
      </c>
      <c r="K264" s="2" t="s">
        <v>428</v>
      </c>
      <c r="L264" s="2" t="s">
        <v>64</v>
      </c>
      <c r="M264" s="2" t="s">
        <v>65</v>
      </c>
      <c r="N264" s="445">
        <v>1</v>
      </c>
      <c r="O264" s="446">
        <v>0.2</v>
      </c>
      <c r="P264" s="447">
        <v>2020</v>
      </c>
      <c r="Q264" s="448" t="s">
        <v>56</v>
      </c>
      <c r="R264" s="448" t="s">
        <v>56</v>
      </c>
      <c r="S264" s="448" t="s">
        <v>56</v>
      </c>
      <c r="T264" s="449" t="s">
        <v>66</v>
      </c>
      <c r="U264" s="5" t="s">
        <v>91</v>
      </c>
      <c r="V264" s="5">
        <f t="shared" si="133"/>
        <v>4.0000000000000008E-2</v>
      </c>
    </row>
    <row r="265" spans="1:22" s="17" customFormat="1" x14ac:dyDescent="0.25">
      <c r="A265" s="530"/>
      <c r="B265" s="5" t="str">
        <f t="shared" si="134"/>
        <v>AG.MM-AT.AT</v>
      </c>
      <c r="C265" s="5" t="str">
        <f t="shared" si="135"/>
        <v>AG.MM-AT.AT-Emissions-NH3</v>
      </c>
      <c r="D265" s="5" t="s">
        <v>86</v>
      </c>
      <c r="E265" s="5" t="s">
        <v>87</v>
      </c>
      <c r="F265" s="2" t="str">
        <f>VLOOKUP(E265,'5.a Definitions'!E:F,2,FALSE)</f>
        <v>Manure management, storage and animal husbandry</v>
      </c>
      <c r="G265" s="2" t="s">
        <v>75</v>
      </c>
      <c r="H265" s="2" t="s">
        <v>75</v>
      </c>
      <c r="I265" s="2" t="str">
        <f>VLOOKUP(H265,'5.a Definitions'!E:F,2,FALSE)</f>
        <v>Atmosphere</v>
      </c>
      <c r="J265" s="2" t="s">
        <v>76</v>
      </c>
      <c r="K265" s="2" t="s">
        <v>554</v>
      </c>
      <c r="L265" s="2" t="s">
        <v>64</v>
      </c>
      <c r="M265" s="2" t="s">
        <v>77</v>
      </c>
      <c r="N265" s="445">
        <v>1</v>
      </c>
      <c r="O265" s="446">
        <v>0.2</v>
      </c>
      <c r="P265" s="447">
        <v>2020</v>
      </c>
      <c r="Q265" s="448" t="s">
        <v>56</v>
      </c>
      <c r="R265" s="448" t="s">
        <v>56</v>
      </c>
      <c r="S265" s="448" t="s">
        <v>56</v>
      </c>
      <c r="T265" s="449" t="s">
        <v>66</v>
      </c>
      <c r="U265" s="5" t="s">
        <v>929</v>
      </c>
      <c r="V265" s="5">
        <f t="shared" si="133"/>
        <v>4.0000000000000008E-2</v>
      </c>
    </row>
    <row r="266" spans="1:22" s="17" customFormat="1" x14ac:dyDescent="0.25">
      <c r="A266" s="530"/>
      <c r="B266" s="5" t="str">
        <f t="shared" si="134"/>
        <v>AG.MM-AT.AT</v>
      </c>
      <c r="C266" s="5" t="str">
        <f t="shared" si="135"/>
        <v>AG.MM-AT.AT-Emissions-N2O</v>
      </c>
      <c r="D266" s="5" t="s">
        <v>86</v>
      </c>
      <c r="E266" s="5" t="s">
        <v>87</v>
      </c>
      <c r="F266" s="2" t="str">
        <f>VLOOKUP(E266,'5.a Definitions'!E:F,2,FALSE)</f>
        <v>Manure management, storage and animal husbandry</v>
      </c>
      <c r="G266" s="2" t="s">
        <v>75</v>
      </c>
      <c r="H266" s="2" t="s">
        <v>75</v>
      </c>
      <c r="I266" s="2" t="str">
        <f>VLOOKUP(H266,'5.a Definitions'!E:F,2,FALSE)</f>
        <v>Atmosphere</v>
      </c>
      <c r="J266" s="2" t="s">
        <v>76</v>
      </c>
      <c r="K266" s="2" t="s">
        <v>554</v>
      </c>
      <c r="L266" s="2" t="s">
        <v>64</v>
      </c>
      <c r="M266" s="2" t="s">
        <v>80</v>
      </c>
      <c r="N266" s="445">
        <v>1</v>
      </c>
      <c r="O266" s="446">
        <v>0.2</v>
      </c>
      <c r="P266" s="447">
        <v>2020</v>
      </c>
      <c r="Q266" s="448" t="s">
        <v>56</v>
      </c>
      <c r="R266" s="448" t="s">
        <v>56</v>
      </c>
      <c r="S266" s="448" t="s">
        <v>56</v>
      </c>
      <c r="T266" s="449" t="s">
        <v>66</v>
      </c>
      <c r="U266" s="5" t="s">
        <v>929</v>
      </c>
      <c r="V266" s="5">
        <f t="shared" si="133"/>
        <v>4.0000000000000008E-2</v>
      </c>
    </row>
    <row r="267" spans="1:22" s="17" customFormat="1" x14ac:dyDescent="0.25">
      <c r="A267" s="530"/>
      <c r="B267" s="5" t="str">
        <f t="shared" si="134"/>
        <v>AG.MM-AT.AT</v>
      </c>
      <c r="C267" s="5" t="str">
        <f t="shared" si="135"/>
        <v>AG.MM-AT.AT-Emissions-NOx</v>
      </c>
      <c r="D267" s="5" t="s">
        <v>86</v>
      </c>
      <c r="E267" s="5" t="s">
        <v>87</v>
      </c>
      <c r="F267" s="2" t="str">
        <f>VLOOKUP(E267,'5.a Definitions'!E:F,2,FALSE)</f>
        <v>Manure management, storage and animal husbandry</v>
      </c>
      <c r="G267" s="2" t="s">
        <v>75</v>
      </c>
      <c r="H267" s="2" t="s">
        <v>75</v>
      </c>
      <c r="I267" s="2" t="str">
        <f>VLOOKUP(H267,'5.a Definitions'!E:F,2,FALSE)</f>
        <v>Atmosphere</v>
      </c>
      <c r="J267" s="2" t="s">
        <v>76</v>
      </c>
      <c r="K267" s="2" t="s">
        <v>554</v>
      </c>
      <c r="L267" s="2" t="s">
        <v>64</v>
      </c>
      <c r="M267" s="2" t="s">
        <v>79</v>
      </c>
      <c r="N267" s="445">
        <v>1</v>
      </c>
      <c r="O267" s="446">
        <v>0.2</v>
      </c>
      <c r="P267" s="447">
        <v>2020</v>
      </c>
      <c r="Q267" s="448" t="s">
        <v>56</v>
      </c>
      <c r="R267" s="448" t="s">
        <v>56</v>
      </c>
      <c r="S267" s="448" t="s">
        <v>56</v>
      </c>
      <c r="T267" s="449" t="s">
        <v>66</v>
      </c>
      <c r="U267" s="5" t="s">
        <v>929</v>
      </c>
      <c r="V267" s="5">
        <f t="shared" si="133"/>
        <v>4.0000000000000008E-2</v>
      </c>
    </row>
    <row r="268" spans="1:22" s="17" customFormat="1" x14ac:dyDescent="0.25">
      <c r="A268" s="530"/>
      <c r="B268" s="5" t="str">
        <f t="shared" si="134"/>
        <v>AG.MM-HY.GW</v>
      </c>
      <c r="C268" s="5" t="str">
        <f t="shared" si="135"/>
        <v>AG.MM-HY.GW-Leaching-Nmix</v>
      </c>
      <c r="D268" s="5" t="s">
        <v>86</v>
      </c>
      <c r="E268" s="5" t="s">
        <v>87</v>
      </c>
      <c r="F268" s="2" t="str">
        <f>VLOOKUP(E268,'5.a Definitions'!E:F,2,FALSE)</f>
        <v>Manure management, storage and animal husbandry</v>
      </c>
      <c r="G268" s="2" t="s">
        <v>97</v>
      </c>
      <c r="H268" s="2" t="s">
        <v>121</v>
      </c>
      <c r="I268" s="2" t="str">
        <f>VLOOKUP(H268,'5.a Definitions'!E:F,2,FALSE)</f>
        <v>Groundwater</v>
      </c>
      <c r="J268" s="2" t="s">
        <v>122</v>
      </c>
      <c r="K268" s="2" t="s">
        <v>637</v>
      </c>
      <c r="L268" s="2" t="s">
        <v>64</v>
      </c>
      <c r="M268" s="2" t="s">
        <v>65</v>
      </c>
      <c r="N268" s="445">
        <v>1</v>
      </c>
      <c r="O268" s="446">
        <v>0.2</v>
      </c>
      <c r="P268" s="447">
        <v>2020</v>
      </c>
      <c r="Q268" s="448" t="s">
        <v>56</v>
      </c>
      <c r="R268" s="448" t="s">
        <v>56</v>
      </c>
      <c r="S268" s="448" t="s">
        <v>56</v>
      </c>
      <c r="T268" s="449" t="s">
        <v>66</v>
      </c>
      <c r="U268" s="5" t="s">
        <v>929</v>
      </c>
      <c r="V268" s="5">
        <f t="shared" si="133"/>
        <v>4.0000000000000008E-2</v>
      </c>
    </row>
    <row r="269" spans="1:22" s="17" customFormat="1" x14ac:dyDescent="0.25">
      <c r="A269" s="530"/>
      <c r="B269" s="5" t="str">
        <f t="shared" si="134"/>
        <v>AG.MM-RW.RW</v>
      </c>
      <c r="C269" s="5" t="str">
        <f t="shared" si="135"/>
        <v>AG.MM-RW.RW-Live animal export-Nmix</v>
      </c>
      <c r="D269" s="5" t="s">
        <v>86</v>
      </c>
      <c r="E269" s="5" t="s">
        <v>87</v>
      </c>
      <c r="F269" s="2" t="str">
        <f>VLOOKUP(E269,'5.a Definitions'!E:F,2,FALSE)</f>
        <v>Manure management, storage and animal husbandry</v>
      </c>
      <c r="G269" s="2" t="s">
        <v>81</v>
      </c>
      <c r="H269" s="2" t="s">
        <v>81</v>
      </c>
      <c r="I269" s="2" t="str">
        <f>VLOOKUP(H269,'5.a Definitions'!E:F,2,FALSE)</f>
        <v>Rest of the world</v>
      </c>
      <c r="J269" s="2" t="s">
        <v>126</v>
      </c>
      <c r="K269" s="2" t="s">
        <v>431</v>
      </c>
      <c r="L269" s="2" t="s">
        <v>64</v>
      </c>
      <c r="M269" s="2" t="s">
        <v>65</v>
      </c>
      <c r="N269" s="445">
        <v>1</v>
      </c>
      <c r="O269" s="446">
        <v>0.2</v>
      </c>
      <c r="P269" s="447">
        <v>2020</v>
      </c>
      <c r="Q269" s="448" t="s">
        <v>56</v>
      </c>
      <c r="R269" s="448" t="s">
        <v>56</v>
      </c>
      <c r="S269" s="448" t="s">
        <v>56</v>
      </c>
      <c r="T269" s="449" t="s">
        <v>66</v>
      </c>
      <c r="U269" s="5" t="s">
        <v>67</v>
      </c>
      <c r="V269" s="5">
        <f t="shared" si="133"/>
        <v>4.0000000000000008E-2</v>
      </c>
    </row>
    <row r="270" spans="1:22" s="17" customFormat="1" x14ac:dyDescent="0.25">
      <c r="A270" s="530"/>
      <c r="B270" s="5" t="str">
        <f t="shared" ref="B270:B334" si="136">D270&amp;"."&amp;E270&amp;"-"&amp;G270&amp;"."&amp;H270</f>
        <v>AG.MM-RW.RW</v>
      </c>
      <c r="C270" s="5" t="str">
        <f t="shared" si="135"/>
        <v>AG.MM-RW.RW-Manure export-Nmix</v>
      </c>
      <c r="D270" s="5" t="s">
        <v>86</v>
      </c>
      <c r="E270" s="5" t="s">
        <v>87</v>
      </c>
      <c r="F270" s="2" t="str">
        <f>VLOOKUP(E270,'5.a Definitions'!E:F,2,FALSE)</f>
        <v>Manure management, storage and animal husbandry</v>
      </c>
      <c r="G270" s="2" t="s">
        <v>81</v>
      </c>
      <c r="H270" s="2" t="s">
        <v>81</v>
      </c>
      <c r="I270" s="2" t="str">
        <f>VLOOKUP(H270,'5.a Definitions'!E:F,2,FALSE)</f>
        <v>Rest of the world</v>
      </c>
      <c r="J270" s="2" t="s">
        <v>128</v>
      </c>
      <c r="K270" s="2" t="s">
        <v>433</v>
      </c>
      <c r="L270" s="2" t="s">
        <v>64</v>
      </c>
      <c r="M270" s="2" t="s">
        <v>65</v>
      </c>
      <c r="N270" s="445">
        <v>1</v>
      </c>
      <c r="O270" s="446">
        <v>0.2</v>
      </c>
      <c r="P270" s="447">
        <v>2020</v>
      </c>
      <c r="Q270" s="448" t="s">
        <v>56</v>
      </c>
      <c r="R270" s="448" t="s">
        <v>56</v>
      </c>
      <c r="S270" s="448" t="s">
        <v>56</v>
      </c>
      <c r="T270" s="449" t="s">
        <v>66</v>
      </c>
      <c r="U270" s="5" t="s">
        <v>929</v>
      </c>
      <c r="V270" s="5">
        <f t="shared" si="133"/>
        <v>4.0000000000000008E-2</v>
      </c>
    </row>
    <row r="271" spans="1:22" s="17" customFormat="1" x14ac:dyDescent="0.25">
      <c r="A271" s="530"/>
      <c r="B271" s="5" t="str">
        <f t="shared" si="136"/>
        <v>AG.BC-EF.IC</v>
      </c>
      <c r="C271" s="5" t="str">
        <f t="shared" si="135"/>
        <v>AG.BC-EF.IC-Biofuels-Nmix</v>
      </c>
      <c r="D271" s="5" t="s">
        <v>86</v>
      </c>
      <c r="E271" s="5" t="s">
        <v>89</v>
      </c>
      <c r="F271" s="2" t="str">
        <f>VLOOKUP(E271,'5.a Definitions'!E:F,2,FALSE)</f>
        <v>Biofuel production and composting</v>
      </c>
      <c r="G271" s="2" t="s">
        <v>60</v>
      </c>
      <c r="H271" s="2" t="s">
        <v>62</v>
      </c>
      <c r="I271" s="2" t="str">
        <f>VLOOKUP(H271,'5.a Definitions'!E:F,2,FALSE)</f>
        <v>Manufacturing industries and construction</v>
      </c>
      <c r="J271" s="2" t="s">
        <v>402</v>
      </c>
      <c r="K271" s="2" t="s">
        <v>555</v>
      </c>
      <c r="L271" s="2" t="s">
        <v>64</v>
      </c>
      <c r="M271" s="2" t="s">
        <v>65</v>
      </c>
      <c r="N271" s="445">
        <v>1</v>
      </c>
      <c r="O271" s="446">
        <v>0.2</v>
      </c>
      <c r="P271" s="447">
        <v>2020</v>
      </c>
      <c r="Q271" s="448" t="s">
        <v>56</v>
      </c>
      <c r="R271" s="448" t="s">
        <v>56</v>
      </c>
      <c r="S271" s="448" t="s">
        <v>56</v>
      </c>
      <c r="T271" s="449" t="s">
        <v>66</v>
      </c>
      <c r="U271" s="5" t="s">
        <v>67</v>
      </c>
      <c r="V271" s="5">
        <f t="shared" si="133"/>
        <v>4.0000000000000008E-2</v>
      </c>
    </row>
    <row r="272" spans="1:22" s="17" customFormat="1" x14ac:dyDescent="0.25">
      <c r="A272" s="530"/>
      <c r="B272" s="5" t="str">
        <f t="shared" si="136"/>
        <v>AG.BC-EF.TR</v>
      </c>
      <c r="C272" s="5" t="str">
        <f t="shared" si="135"/>
        <v>AG.BC-EF.TR-Biofuels-Nmix</v>
      </c>
      <c r="D272" s="5" t="s">
        <v>86</v>
      </c>
      <c r="E272" s="5" t="s">
        <v>89</v>
      </c>
      <c r="F272" s="2" t="str">
        <f>VLOOKUP(E272,'5.a Definitions'!E:F,2,FALSE)</f>
        <v>Biofuel production and composting</v>
      </c>
      <c r="G272" s="2" t="s">
        <v>60</v>
      </c>
      <c r="H272" s="2" t="s">
        <v>68</v>
      </c>
      <c r="I272" s="2" t="str">
        <f>VLOOKUP(H272,'5.a Definitions'!E:F,2,FALSE)</f>
        <v>Transport</v>
      </c>
      <c r="J272" s="2" t="s">
        <v>402</v>
      </c>
      <c r="K272" s="2" t="s">
        <v>556</v>
      </c>
      <c r="L272" s="2" t="s">
        <v>64</v>
      </c>
      <c r="M272" s="2" t="s">
        <v>65</v>
      </c>
      <c r="N272" s="445">
        <v>1</v>
      </c>
      <c r="O272" s="446">
        <v>0.2</v>
      </c>
      <c r="P272" s="447">
        <v>2020</v>
      </c>
      <c r="Q272" s="448" t="s">
        <v>56</v>
      </c>
      <c r="R272" s="448" t="s">
        <v>56</v>
      </c>
      <c r="S272" s="448" t="s">
        <v>56</v>
      </c>
      <c r="T272" s="449" t="s">
        <v>66</v>
      </c>
      <c r="U272" s="5" t="s">
        <v>67</v>
      </c>
      <c r="V272" s="5">
        <f t="shared" ref="V272:V348" si="137">(O272*N272)^2</f>
        <v>4.0000000000000008E-2</v>
      </c>
    </row>
    <row r="273" spans="1:22" s="17" customFormat="1" x14ac:dyDescent="0.25">
      <c r="A273" s="530"/>
      <c r="B273" s="5" t="str">
        <f t="shared" si="136"/>
        <v>AG.BC-EF.OE</v>
      </c>
      <c r="C273" s="5" t="str">
        <f t="shared" si="135"/>
        <v>AG.BC-EF.OE-Biofuels-Nmix</v>
      </c>
      <c r="D273" s="5" t="s">
        <v>86</v>
      </c>
      <c r="E273" s="5" t="s">
        <v>89</v>
      </c>
      <c r="F273" s="2" t="str">
        <f>VLOOKUP(E273,'5.a Definitions'!E:F,2,FALSE)</f>
        <v>Biofuel production and composting</v>
      </c>
      <c r="G273" s="2" t="s">
        <v>60</v>
      </c>
      <c r="H273" s="2" t="s">
        <v>70</v>
      </c>
      <c r="I273" s="2" t="str">
        <f>VLOOKUP(H273,'5.a Definitions'!E:F,2,FALSE)</f>
        <v>Other energy and fuels</v>
      </c>
      <c r="J273" s="2" t="s">
        <v>402</v>
      </c>
      <c r="K273" s="2" t="s">
        <v>557</v>
      </c>
      <c r="L273" s="2" t="s">
        <v>64</v>
      </c>
      <c r="M273" s="2" t="s">
        <v>65</v>
      </c>
      <c r="N273" s="445">
        <v>1</v>
      </c>
      <c r="O273" s="446">
        <v>0.2</v>
      </c>
      <c r="P273" s="447">
        <v>2020</v>
      </c>
      <c r="Q273" s="448" t="s">
        <v>56</v>
      </c>
      <c r="R273" s="448" t="s">
        <v>56</v>
      </c>
      <c r="S273" s="448" t="s">
        <v>56</v>
      </c>
      <c r="T273" s="449" t="s">
        <v>66</v>
      </c>
      <c r="U273" s="5" t="s">
        <v>67</v>
      </c>
      <c r="V273" s="5">
        <f t="shared" si="137"/>
        <v>4.0000000000000008E-2</v>
      </c>
    </row>
    <row r="274" spans="1:22" s="17" customFormat="1" x14ac:dyDescent="0.25">
      <c r="A274" s="530"/>
      <c r="B274" s="5" t="str">
        <f t="shared" si="136"/>
        <v>AG.BC-AG.SM</v>
      </c>
      <c r="C274" s="5" t="str">
        <f t="shared" si="135"/>
        <v>AG.BC-AG.SM-Digestate fertilizer-Nmix</v>
      </c>
      <c r="D274" s="5" t="s">
        <v>86</v>
      </c>
      <c r="E274" s="5" t="s">
        <v>89</v>
      </c>
      <c r="F274" s="2" t="str">
        <f>VLOOKUP(E274,'5.a Definitions'!E:F,2,FALSE)</f>
        <v>Biofuel production and composting</v>
      </c>
      <c r="G274" s="2" t="s">
        <v>86</v>
      </c>
      <c r="H274" s="2" t="s">
        <v>102</v>
      </c>
      <c r="I274" s="2" t="str">
        <f>VLOOKUP(H274,'5.a Definitions'!E:F,2,FALSE)</f>
        <v>Soil management</v>
      </c>
      <c r="J274" s="2" t="s">
        <v>131</v>
      </c>
      <c r="K274" s="2" t="s">
        <v>436</v>
      </c>
      <c r="L274" s="2" t="s">
        <v>64</v>
      </c>
      <c r="M274" s="2" t="s">
        <v>65</v>
      </c>
      <c r="N274" s="445">
        <v>1</v>
      </c>
      <c r="O274" s="446">
        <v>0.2</v>
      </c>
      <c r="P274" s="447">
        <v>2020</v>
      </c>
      <c r="Q274" s="448" t="s">
        <v>56</v>
      </c>
      <c r="R274" s="448" t="s">
        <v>56</v>
      </c>
      <c r="S274" s="448" t="s">
        <v>56</v>
      </c>
      <c r="T274" s="449" t="s">
        <v>66</v>
      </c>
      <c r="U274" s="5" t="s">
        <v>91</v>
      </c>
      <c r="V274" s="5">
        <f t="shared" si="137"/>
        <v>4.0000000000000008E-2</v>
      </c>
    </row>
    <row r="275" spans="1:22" s="17" customFormat="1" x14ac:dyDescent="0.25">
      <c r="A275" s="530"/>
      <c r="B275" s="5" t="str">
        <f t="shared" si="136"/>
        <v>AG.BC-AG.SM</v>
      </c>
      <c r="C275" s="5" t="str">
        <f t="shared" si="135"/>
        <v>AG.BC-AG.SM-Compost for agriculture-Nmix</v>
      </c>
      <c r="D275" s="5" t="s">
        <v>86</v>
      </c>
      <c r="E275" s="5" t="s">
        <v>89</v>
      </c>
      <c r="F275" s="2" t="str">
        <f>VLOOKUP(E275,'5.a Definitions'!E:F,2,FALSE)</f>
        <v>Biofuel production and composting</v>
      </c>
      <c r="G275" s="2" t="s">
        <v>86</v>
      </c>
      <c r="H275" s="2" t="s">
        <v>102</v>
      </c>
      <c r="I275" s="2" t="str">
        <f>VLOOKUP(H275,'5.a Definitions'!E:F,2,FALSE)</f>
        <v>Soil management</v>
      </c>
      <c r="J275" s="2" t="s">
        <v>469</v>
      </c>
      <c r="K275" s="2" t="s">
        <v>558</v>
      </c>
      <c r="L275" s="2" t="s">
        <v>64</v>
      </c>
      <c r="M275" s="2" t="s">
        <v>65</v>
      </c>
      <c r="N275" s="445">
        <v>1</v>
      </c>
      <c r="O275" s="446">
        <v>0.2</v>
      </c>
      <c r="P275" s="447">
        <v>2020</v>
      </c>
      <c r="Q275" s="448" t="s">
        <v>56</v>
      </c>
      <c r="R275" s="448" t="s">
        <v>56</v>
      </c>
      <c r="S275" s="448" t="s">
        <v>56</v>
      </c>
      <c r="T275" s="449" t="s">
        <v>66</v>
      </c>
      <c r="U275" s="5" t="s">
        <v>91</v>
      </c>
      <c r="V275" s="5">
        <f t="shared" si="137"/>
        <v>4.0000000000000008E-2</v>
      </c>
    </row>
    <row r="276" spans="1:22" s="17" customFormat="1" x14ac:dyDescent="0.25">
      <c r="A276" s="530"/>
      <c r="B276" s="5" t="str">
        <f t="shared" si="136"/>
        <v>AG.BC-AG.MM</v>
      </c>
      <c r="C276" s="5" t="str">
        <f t="shared" si="135"/>
        <v>AG.BC-AG.MM-Biofuels production residues-Nmix</v>
      </c>
      <c r="D276" s="5" t="s">
        <v>86</v>
      </c>
      <c r="E276" s="5" t="s">
        <v>89</v>
      </c>
      <c r="F276" s="2" t="str">
        <f>VLOOKUP(E276,'5.a Definitions'!E:F,2,FALSE)</f>
        <v>Biofuel production and composting</v>
      </c>
      <c r="G276" s="2" t="s">
        <v>86</v>
      </c>
      <c r="H276" s="2" t="s">
        <v>87</v>
      </c>
      <c r="I276" s="2" t="str">
        <f>VLOOKUP(H276,'5.a Definitions'!E:F,2,FALSE)</f>
        <v>Manure management, storage and animal husbandry</v>
      </c>
      <c r="J276" s="2" t="s">
        <v>130</v>
      </c>
      <c r="K276" s="2" t="s">
        <v>435</v>
      </c>
      <c r="L276" s="2" t="s">
        <v>64</v>
      </c>
      <c r="M276" s="2" t="s">
        <v>65</v>
      </c>
      <c r="N276" s="445">
        <v>1</v>
      </c>
      <c r="O276" s="446">
        <v>0.2</v>
      </c>
      <c r="P276" s="447">
        <v>2020</v>
      </c>
      <c r="Q276" s="448" t="s">
        <v>56</v>
      </c>
      <c r="R276" s="448" t="s">
        <v>56</v>
      </c>
      <c r="S276" s="448" t="s">
        <v>56</v>
      </c>
      <c r="T276" s="449" t="s">
        <v>66</v>
      </c>
      <c r="U276" s="5" t="s">
        <v>91</v>
      </c>
      <c r="V276" s="5">
        <f t="shared" si="137"/>
        <v>4.0000000000000008E-2</v>
      </c>
    </row>
    <row r="277" spans="1:22" s="17" customFormat="1" x14ac:dyDescent="0.25">
      <c r="A277" s="530"/>
      <c r="B277" s="5" t="str">
        <f t="shared" si="136"/>
        <v>AG.BC-PR.WW</v>
      </c>
      <c r="C277" s="5" t="str">
        <f t="shared" si="135"/>
        <v>AG.BC-PR.WW-Wastewater-Nmix</v>
      </c>
      <c r="D277" s="5" t="s">
        <v>86</v>
      </c>
      <c r="E277" s="5" t="s">
        <v>89</v>
      </c>
      <c r="F277" s="2" t="str">
        <f>VLOOKUP(E277,'5.a Definitions'!E:F,2,FALSE)</f>
        <v>Biofuel production and composting</v>
      </c>
      <c r="G277" s="2" t="s">
        <v>892</v>
      </c>
      <c r="H277" s="2" t="s">
        <v>94</v>
      </c>
      <c r="I277" s="2" t="str">
        <f>VLOOKUP(H277,'5.a Definitions'!E:F,2,FALSE)</f>
        <v>Wastewater</v>
      </c>
      <c r="J277" s="2" t="s">
        <v>324</v>
      </c>
      <c r="K277" s="2" t="s">
        <v>702</v>
      </c>
      <c r="L277" s="2" t="s">
        <v>64</v>
      </c>
      <c r="M277" s="2" t="s">
        <v>65</v>
      </c>
      <c r="N277" s="445">
        <v>1</v>
      </c>
      <c r="O277" s="446">
        <v>0.2</v>
      </c>
      <c r="P277" s="447">
        <v>2020</v>
      </c>
      <c r="Q277" s="448" t="s">
        <v>56</v>
      </c>
      <c r="R277" s="448" t="s">
        <v>56</v>
      </c>
      <c r="S277" s="448" t="s">
        <v>56</v>
      </c>
      <c r="T277" s="449" t="s">
        <v>66</v>
      </c>
      <c r="U277" s="5" t="s">
        <v>929</v>
      </c>
      <c r="V277" s="5">
        <f t="shared" si="137"/>
        <v>4.0000000000000008E-2</v>
      </c>
    </row>
    <row r="278" spans="1:22" s="17" customFormat="1" x14ac:dyDescent="0.25">
      <c r="A278" s="530"/>
      <c r="B278" s="5" t="str">
        <f t="shared" si="136"/>
        <v>AG.BC-HS.HS</v>
      </c>
      <c r="C278" s="5" t="str">
        <f t="shared" si="135"/>
        <v>AG.BC-HS.HS-Compost for private gardens-Nmix</v>
      </c>
      <c r="D278" s="5" t="s">
        <v>86</v>
      </c>
      <c r="E278" s="5" t="s">
        <v>89</v>
      </c>
      <c r="F278" s="2" t="str">
        <f>VLOOKUP(E278,'5.a Definitions'!E:F,2,FALSE)</f>
        <v>Biofuel production and composting</v>
      </c>
      <c r="G278" s="2" t="s">
        <v>95</v>
      </c>
      <c r="H278" s="2" t="s">
        <v>95</v>
      </c>
      <c r="I278" s="2" t="str">
        <f>VLOOKUP(H278,'5.a Definitions'!E:F,2,FALSE)</f>
        <v>Humans and settlements</v>
      </c>
      <c r="J278" s="2" t="s">
        <v>129</v>
      </c>
      <c r="K278" s="2" t="s">
        <v>559</v>
      </c>
      <c r="L278" s="2" t="s">
        <v>64</v>
      </c>
      <c r="M278" s="2" t="s">
        <v>65</v>
      </c>
      <c r="N278" s="445">
        <v>1</v>
      </c>
      <c r="O278" s="446">
        <v>0.2</v>
      </c>
      <c r="P278" s="447">
        <v>2020</v>
      </c>
      <c r="Q278" s="448" t="s">
        <v>56</v>
      </c>
      <c r="R278" s="448" t="s">
        <v>56</v>
      </c>
      <c r="S278" s="448" t="s">
        <v>56</v>
      </c>
      <c r="T278" s="449" t="s">
        <v>66</v>
      </c>
      <c r="U278" s="5" t="s">
        <v>91</v>
      </c>
      <c r="V278" s="5">
        <f t="shared" si="137"/>
        <v>4.0000000000000008E-2</v>
      </c>
    </row>
    <row r="279" spans="1:22" s="17" customFormat="1" x14ac:dyDescent="0.25">
      <c r="A279" s="530"/>
      <c r="B279" s="5" t="str">
        <f t="shared" si="136"/>
        <v>AG.BC-AT.AT</v>
      </c>
      <c r="C279" s="5" t="str">
        <f t="shared" si="135"/>
        <v>AG.BC-AT.AT-Emissions-NOx</v>
      </c>
      <c r="D279" s="5" t="s">
        <v>86</v>
      </c>
      <c r="E279" s="5" t="s">
        <v>89</v>
      </c>
      <c r="F279" s="2" t="str">
        <f>VLOOKUP(E279,'5.a Definitions'!E:F,2,FALSE)</f>
        <v>Biofuel production and composting</v>
      </c>
      <c r="G279" s="2" t="s">
        <v>75</v>
      </c>
      <c r="H279" s="2" t="s">
        <v>75</v>
      </c>
      <c r="I279" s="2" t="str">
        <f>VLOOKUP(H279,'5.a Definitions'!E:F,2,FALSE)</f>
        <v>Atmosphere</v>
      </c>
      <c r="J279" s="2" t="s">
        <v>76</v>
      </c>
      <c r="K279" s="2" t="s">
        <v>560</v>
      </c>
      <c r="L279" s="2" t="s">
        <v>64</v>
      </c>
      <c r="M279" s="2" t="s">
        <v>79</v>
      </c>
      <c r="N279" s="445">
        <v>1</v>
      </c>
      <c r="O279" s="446">
        <v>0.2</v>
      </c>
      <c r="P279" s="447">
        <v>2020</v>
      </c>
      <c r="Q279" s="448" t="s">
        <v>56</v>
      </c>
      <c r="R279" s="448" t="s">
        <v>56</v>
      </c>
      <c r="S279" s="448" t="s">
        <v>56</v>
      </c>
      <c r="T279" s="449" t="s">
        <v>66</v>
      </c>
      <c r="U279" s="5" t="s">
        <v>929</v>
      </c>
      <c r="V279" s="5">
        <f t="shared" si="137"/>
        <v>4.0000000000000008E-2</v>
      </c>
    </row>
    <row r="280" spans="1:22" s="17" customFormat="1" x14ac:dyDescent="0.25">
      <c r="A280" s="530"/>
      <c r="B280" s="5" t="str">
        <f t="shared" si="136"/>
        <v>AG.BC-AT.AT</v>
      </c>
      <c r="C280" s="5" t="str">
        <f t="shared" ref="C280:C351" si="138">B280&amp;"-"&amp;J280&amp;"-"&amp;M280</f>
        <v>AG.BC-AT.AT-Emissions-N2O</v>
      </c>
      <c r="D280" s="5" t="s">
        <v>86</v>
      </c>
      <c r="E280" s="5" t="s">
        <v>89</v>
      </c>
      <c r="F280" s="2" t="str">
        <f>VLOOKUP(E280,'5.a Definitions'!E:F,2,FALSE)</f>
        <v>Biofuel production and composting</v>
      </c>
      <c r="G280" s="2" t="s">
        <v>75</v>
      </c>
      <c r="H280" s="2" t="s">
        <v>75</v>
      </c>
      <c r="I280" s="2" t="str">
        <f>VLOOKUP(H280,'5.a Definitions'!E:F,2,FALSE)</f>
        <v>Atmosphere</v>
      </c>
      <c r="J280" s="2" t="s">
        <v>76</v>
      </c>
      <c r="K280" s="2" t="s">
        <v>560</v>
      </c>
      <c r="L280" s="2" t="s">
        <v>64</v>
      </c>
      <c r="M280" s="2" t="s">
        <v>80</v>
      </c>
      <c r="N280" s="445">
        <v>1</v>
      </c>
      <c r="O280" s="446">
        <v>0.2</v>
      </c>
      <c r="P280" s="447">
        <v>2020</v>
      </c>
      <c r="Q280" s="448" t="s">
        <v>56</v>
      </c>
      <c r="R280" s="448" t="s">
        <v>56</v>
      </c>
      <c r="S280" s="448" t="s">
        <v>56</v>
      </c>
      <c r="T280" s="449" t="s">
        <v>66</v>
      </c>
      <c r="U280" s="5" t="s">
        <v>929</v>
      </c>
      <c r="V280" s="5">
        <f t="shared" si="137"/>
        <v>4.0000000000000008E-2</v>
      </c>
    </row>
    <row r="281" spans="1:22" s="17" customFormat="1" ht="15.75" thickBot="1" x14ac:dyDescent="0.3">
      <c r="A281" s="530"/>
      <c r="B281" s="18" t="str">
        <f t="shared" si="136"/>
        <v>AG.BC-AT.AT</v>
      </c>
      <c r="C281" s="18" t="str">
        <f t="shared" si="138"/>
        <v>AG.BC-AT.AT-Emissions-NH3</v>
      </c>
      <c r="D281" s="18" t="s">
        <v>86</v>
      </c>
      <c r="E281" s="18" t="s">
        <v>89</v>
      </c>
      <c r="F281" s="18" t="str">
        <f>VLOOKUP(E281,'5.a Definitions'!E:F,2,FALSE)</f>
        <v>Biofuel production and composting</v>
      </c>
      <c r="G281" s="18" t="s">
        <v>75</v>
      </c>
      <c r="H281" s="18" t="s">
        <v>75</v>
      </c>
      <c r="I281" s="18" t="str">
        <f>VLOOKUP(H281,'5.a Definitions'!E:F,2,FALSE)</f>
        <v>Atmosphere</v>
      </c>
      <c r="J281" s="18" t="s">
        <v>76</v>
      </c>
      <c r="K281" s="18" t="s">
        <v>560</v>
      </c>
      <c r="L281" s="18" t="s">
        <v>64</v>
      </c>
      <c r="M281" s="18" t="s">
        <v>77</v>
      </c>
      <c r="N281" s="450">
        <v>1</v>
      </c>
      <c r="O281" s="451">
        <v>0.2</v>
      </c>
      <c r="P281" s="452">
        <v>2020</v>
      </c>
      <c r="Q281" s="453" t="s">
        <v>56</v>
      </c>
      <c r="R281" s="453" t="s">
        <v>56</v>
      </c>
      <c r="S281" s="453" t="s">
        <v>56</v>
      </c>
      <c r="T281" s="454" t="s">
        <v>66</v>
      </c>
      <c r="U281" s="18" t="s">
        <v>929</v>
      </c>
      <c r="V281" s="4">
        <f t="shared" si="137"/>
        <v>4.0000000000000008E-2</v>
      </c>
    </row>
    <row r="282" spans="1:22" s="17" customFormat="1" x14ac:dyDescent="0.25">
      <c r="A282" s="532" t="s">
        <v>890</v>
      </c>
      <c r="B282" s="2" t="str">
        <f t="shared" si="136"/>
        <v>FS.FO-AT.AT</v>
      </c>
      <c r="C282" s="2" t="str">
        <f t="shared" si="138"/>
        <v>FS.FO-AT.AT-Emissions-N2</v>
      </c>
      <c r="D282" s="2" t="s">
        <v>115</v>
      </c>
      <c r="E282" s="2" t="s">
        <v>116</v>
      </c>
      <c r="F282" s="2" t="str">
        <f>VLOOKUP(E282,'5.a Definitions'!E:F,2,FALSE)</f>
        <v>Forests</v>
      </c>
      <c r="G282" s="2" t="s">
        <v>75</v>
      </c>
      <c r="H282" s="2" t="s">
        <v>75</v>
      </c>
      <c r="I282" s="2" t="str">
        <f>VLOOKUP(H282,'5.a Definitions'!E:F,2,FALSE)</f>
        <v>Atmosphere</v>
      </c>
      <c r="J282" s="2" t="s">
        <v>76</v>
      </c>
      <c r="K282" s="2" t="s">
        <v>562</v>
      </c>
      <c r="L282" s="2" t="s">
        <v>119</v>
      </c>
      <c r="M282" s="2" t="s">
        <v>120</v>
      </c>
      <c r="N282" s="445">
        <v>1</v>
      </c>
      <c r="O282" s="446">
        <v>0.2</v>
      </c>
      <c r="P282" s="447">
        <v>2020</v>
      </c>
      <c r="Q282" s="448" t="s">
        <v>56</v>
      </c>
      <c r="R282" s="448" t="s">
        <v>56</v>
      </c>
      <c r="S282" s="448" t="s">
        <v>56</v>
      </c>
      <c r="T282" s="449" t="s">
        <v>66</v>
      </c>
      <c r="U282" s="5" t="s">
        <v>929</v>
      </c>
      <c r="V282" s="2">
        <f t="shared" si="137"/>
        <v>4.0000000000000008E-2</v>
      </c>
    </row>
    <row r="283" spans="1:22" s="17" customFormat="1" x14ac:dyDescent="0.25">
      <c r="A283" s="532"/>
      <c r="B283" s="2" t="str">
        <f t="shared" si="136"/>
        <v>FS.FO-AT.AT</v>
      </c>
      <c r="C283" s="2" t="str">
        <f t="shared" si="138"/>
        <v>FS.FO-AT.AT-Emissions-N2O</v>
      </c>
      <c r="D283" s="2" t="s">
        <v>115</v>
      </c>
      <c r="E283" s="2" t="s">
        <v>116</v>
      </c>
      <c r="F283" s="2" t="str">
        <f>VLOOKUP(E283,'5.a Definitions'!E:F,2,FALSE)</f>
        <v>Forests</v>
      </c>
      <c r="G283" s="2" t="s">
        <v>75</v>
      </c>
      <c r="H283" s="2" t="s">
        <v>75</v>
      </c>
      <c r="I283" s="2" t="str">
        <f>VLOOKUP(H283,'5.a Definitions'!E:F,2,FALSE)</f>
        <v>Atmosphere</v>
      </c>
      <c r="J283" s="2" t="s">
        <v>76</v>
      </c>
      <c r="K283" s="2" t="s">
        <v>562</v>
      </c>
      <c r="L283" s="2" t="s">
        <v>64</v>
      </c>
      <c r="M283" s="2" t="s">
        <v>80</v>
      </c>
      <c r="N283" s="445">
        <v>1</v>
      </c>
      <c r="O283" s="446">
        <v>0.2</v>
      </c>
      <c r="P283" s="447">
        <v>2020</v>
      </c>
      <c r="Q283" s="448" t="s">
        <v>56</v>
      </c>
      <c r="R283" s="448" t="s">
        <v>56</v>
      </c>
      <c r="S283" s="448" t="s">
        <v>56</v>
      </c>
      <c r="T283" s="449" t="s">
        <v>66</v>
      </c>
      <c r="U283" s="5" t="s">
        <v>929</v>
      </c>
      <c r="V283" s="2">
        <f t="shared" si="137"/>
        <v>4.0000000000000008E-2</v>
      </c>
    </row>
    <row r="284" spans="1:22" s="17" customFormat="1" x14ac:dyDescent="0.25">
      <c r="A284" s="532"/>
      <c r="B284" s="2" t="str">
        <f t="shared" si="136"/>
        <v>FS.FO-AT.AT</v>
      </c>
      <c r="C284" s="2" t="str">
        <f t="shared" si="138"/>
        <v>FS.FO-AT.AT-Emissions-NOx</v>
      </c>
      <c r="D284" s="2" t="s">
        <v>115</v>
      </c>
      <c r="E284" s="2" t="s">
        <v>116</v>
      </c>
      <c r="F284" s="2" t="str">
        <f>VLOOKUP(E284,'5.a Definitions'!E:F,2,FALSE)</f>
        <v>Forests</v>
      </c>
      <c r="G284" s="2" t="s">
        <v>75</v>
      </c>
      <c r="H284" s="2" t="s">
        <v>75</v>
      </c>
      <c r="I284" s="2" t="str">
        <f>VLOOKUP(H284,'5.a Definitions'!E:F,2,FALSE)</f>
        <v>Atmosphere</v>
      </c>
      <c r="J284" s="2" t="s">
        <v>76</v>
      </c>
      <c r="K284" s="2" t="s">
        <v>562</v>
      </c>
      <c r="L284" s="2" t="s">
        <v>64</v>
      </c>
      <c r="M284" s="2" t="s">
        <v>79</v>
      </c>
      <c r="N284" s="445">
        <v>1</v>
      </c>
      <c r="O284" s="446">
        <v>0.2</v>
      </c>
      <c r="P284" s="447">
        <v>2020</v>
      </c>
      <c r="Q284" s="448" t="s">
        <v>56</v>
      </c>
      <c r="R284" s="448" t="s">
        <v>56</v>
      </c>
      <c r="S284" s="448" t="s">
        <v>56</v>
      </c>
      <c r="T284" s="449" t="s">
        <v>66</v>
      </c>
      <c r="U284" s="5" t="s">
        <v>929</v>
      </c>
      <c r="V284" s="2">
        <f t="shared" si="137"/>
        <v>4.0000000000000008E-2</v>
      </c>
    </row>
    <row r="285" spans="1:22" s="17" customFormat="1" x14ac:dyDescent="0.25">
      <c r="A285" s="532"/>
      <c r="B285" s="2" t="str">
        <f t="shared" si="136"/>
        <v>FS.FO-HY.GW</v>
      </c>
      <c r="C285" s="2" t="str">
        <f t="shared" si="138"/>
        <v>FS.FO-HY.GW-Leaching-Nmix</v>
      </c>
      <c r="D285" s="2" t="s">
        <v>115</v>
      </c>
      <c r="E285" s="2" t="s">
        <v>116</v>
      </c>
      <c r="F285" s="2" t="str">
        <f>VLOOKUP(E285,'5.a Definitions'!E:F,2,FALSE)</f>
        <v>Forests</v>
      </c>
      <c r="G285" s="2" t="s">
        <v>97</v>
      </c>
      <c r="H285" s="2" t="s">
        <v>121</v>
      </c>
      <c r="I285" s="2" t="str">
        <f>VLOOKUP(H285,'5.a Definitions'!E:F,2,FALSE)</f>
        <v>Groundwater</v>
      </c>
      <c r="J285" s="2" t="s">
        <v>122</v>
      </c>
      <c r="K285" s="2" t="s">
        <v>561</v>
      </c>
      <c r="L285" s="2" t="s">
        <v>64</v>
      </c>
      <c r="M285" s="2" t="s">
        <v>65</v>
      </c>
      <c r="N285" s="445">
        <v>1</v>
      </c>
      <c r="O285" s="446">
        <v>0.2</v>
      </c>
      <c r="P285" s="447">
        <v>2020</v>
      </c>
      <c r="Q285" s="448" t="s">
        <v>56</v>
      </c>
      <c r="R285" s="448" t="s">
        <v>56</v>
      </c>
      <c r="S285" s="448" t="s">
        <v>56</v>
      </c>
      <c r="T285" s="449" t="s">
        <v>66</v>
      </c>
      <c r="U285" s="5" t="s">
        <v>929</v>
      </c>
      <c r="V285" s="2">
        <f t="shared" si="137"/>
        <v>4.0000000000000008E-2</v>
      </c>
    </row>
    <row r="286" spans="1:22" s="17" customFormat="1" x14ac:dyDescent="0.25">
      <c r="A286" s="532"/>
      <c r="B286" s="2" t="str">
        <f t="shared" si="136"/>
        <v>FS.FO-MP.OP</v>
      </c>
      <c r="C286" s="2" t="str">
        <f t="shared" si="138"/>
        <v>FS.FO-MP.OP-Industrial round wood-Nmix</v>
      </c>
      <c r="D286" s="2" t="s">
        <v>115</v>
      </c>
      <c r="E286" s="2" t="s">
        <v>116</v>
      </c>
      <c r="F286" s="2" t="str">
        <f>VLOOKUP(E286,'5.a Definitions'!E:F,2,FALSE)</f>
        <v>Forests</v>
      </c>
      <c r="G286" s="2" t="s">
        <v>72</v>
      </c>
      <c r="H286" s="2" t="s">
        <v>73</v>
      </c>
      <c r="I286" s="2" t="str">
        <f>VLOOKUP(H286,'5.a Definitions'!E:F,2,FALSE)</f>
        <v>Other producing industry</v>
      </c>
      <c r="J286" s="2" t="s">
        <v>133</v>
      </c>
      <c r="K286" s="2" t="s">
        <v>437</v>
      </c>
      <c r="L286" s="2" t="s">
        <v>64</v>
      </c>
      <c r="M286" s="2" t="s">
        <v>65</v>
      </c>
      <c r="N286" s="445">
        <v>1</v>
      </c>
      <c r="O286" s="446">
        <v>0.2</v>
      </c>
      <c r="P286" s="447">
        <v>2020</v>
      </c>
      <c r="Q286" s="448" t="s">
        <v>56</v>
      </c>
      <c r="R286" s="448" t="s">
        <v>56</v>
      </c>
      <c r="S286" s="448" t="s">
        <v>56</v>
      </c>
      <c r="T286" s="449" t="s">
        <v>66</v>
      </c>
      <c r="U286" s="2" t="s">
        <v>67</v>
      </c>
      <c r="V286" s="2">
        <f t="shared" si="137"/>
        <v>4.0000000000000008E-2</v>
      </c>
    </row>
    <row r="287" spans="1:22" s="17" customFormat="1" x14ac:dyDescent="0.25">
      <c r="A287" s="532"/>
      <c r="B287" s="2" t="str">
        <f t="shared" si="136"/>
        <v>FS.FO-EF.OE</v>
      </c>
      <c r="C287" s="2" t="str">
        <f t="shared" si="138"/>
        <v>FS.FO-EF.OE-Fuel wood for households-Nmix</v>
      </c>
      <c r="D287" s="2" t="s">
        <v>115</v>
      </c>
      <c r="E287" s="2" t="s">
        <v>116</v>
      </c>
      <c r="F287" s="2" t="str">
        <f>VLOOKUP(E287,'5.a Definitions'!E:F,2,FALSE)</f>
        <v>Forests</v>
      </c>
      <c r="G287" s="2" t="s">
        <v>60</v>
      </c>
      <c r="H287" s="2" t="s">
        <v>70</v>
      </c>
      <c r="I287" s="2" t="str">
        <f>VLOOKUP(H287,'5.a Definitions'!E:F,2,FALSE)</f>
        <v>Other energy and fuels</v>
      </c>
      <c r="J287" s="2" t="s">
        <v>134</v>
      </c>
      <c r="K287" s="2" t="s">
        <v>438</v>
      </c>
      <c r="L287" s="2" t="s">
        <v>64</v>
      </c>
      <c r="M287" s="2" t="s">
        <v>65</v>
      </c>
      <c r="N287" s="445">
        <v>1</v>
      </c>
      <c r="O287" s="446">
        <v>0.2</v>
      </c>
      <c r="P287" s="447">
        <v>2020</v>
      </c>
      <c r="Q287" s="448" t="s">
        <v>56</v>
      </c>
      <c r="R287" s="448" t="s">
        <v>56</v>
      </c>
      <c r="S287" s="448" t="s">
        <v>56</v>
      </c>
      <c r="T287" s="449" t="s">
        <v>66</v>
      </c>
      <c r="U287" s="2" t="s">
        <v>67</v>
      </c>
      <c r="V287" s="2">
        <f t="shared" si="137"/>
        <v>4.0000000000000008E-2</v>
      </c>
    </row>
    <row r="288" spans="1:22" s="17" customFormat="1" x14ac:dyDescent="0.25">
      <c r="A288" s="532"/>
      <c r="B288" s="2" t="str">
        <f t="shared" si="136"/>
        <v>FS.FO-EF.IC</v>
      </c>
      <c r="C288" s="2" t="str">
        <f t="shared" si="138"/>
        <v>FS.FO-EF.IC-Fuel wood for industry-Nmix</v>
      </c>
      <c r="D288" s="2" t="s">
        <v>115</v>
      </c>
      <c r="E288" s="2" t="s">
        <v>116</v>
      </c>
      <c r="F288" s="2" t="str">
        <f>VLOOKUP(E288,'5.a Definitions'!E:F,2,FALSE)</f>
        <v>Forests</v>
      </c>
      <c r="G288" s="2" t="s">
        <v>60</v>
      </c>
      <c r="H288" s="2" t="s">
        <v>62</v>
      </c>
      <c r="I288" s="2" t="str">
        <f>VLOOKUP(H288,'5.a Definitions'!E:F,2,FALSE)</f>
        <v>Manufacturing industries and construction</v>
      </c>
      <c r="J288" s="2" t="s">
        <v>135</v>
      </c>
      <c r="K288" s="2" t="s">
        <v>439</v>
      </c>
      <c r="L288" s="2" t="s">
        <v>64</v>
      </c>
      <c r="M288" s="2" t="s">
        <v>65</v>
      </c>
      <c r="N288" s="445">
        <v>1</v>
      </c>
      <c r="O288" s="446">
        <v>0.2</v>
      </c>
      <c r="P288" s="447">
        <v>2020</v>
      </c>
      <c r="Q288" s="448" t="s">
        <v>56</v>
      </c>
      <c r="R288" s="448" t="s">
        <v>56</v>
      </c>
      <c r="S288" s="448" t="s">
        <v>56</v>
      </c>
      <c r="T288" s="449" t="s">
        <v>66</v>
      </c>
      <c r="U288" s="2" t="s">
        <v>67</v>
      </c>
      <c r="V288" s="2">
        <f t="shared" si="137"/>
        <v>4.0000000000000008E-2</v>
      </c>
    </row>
    <row r="289" spans="1:23" s="17" customFormat="1" x14ac:dyDescent="0.25">
      <c r="A289" s="532"/>
      <c r="B289" s="2" t="str">
        <f t="shared" si="136"/>
        <v>FS.FO-EF.EC</v>
      </c>
      <c r="C289" s="2" t="str">
        <f t="shared" si="138"/>
        <v>FS.FO-EF.EC-Fuel wood for co-fired power plants-Nmix</v>
      </c>
      <c r="D289" s="2" t="s">
        <v>115</v>
      </c>
      <c r="E289" s="2" t="s">
        <v>116</v>
      </c>
      <c r="F289" s="2" t="str">
        <f>VLOOKUP(E289,'5.a Definitions'!E:F,2,FALSE)</f>
        <v>Forests</v>
      </c>
      <c r="G289" s="2" t="s">
        <v>60</v>
      </c>
      <c r="H289" s="2" t="s">
        <v>61</v>
      </c>
      <c r="I289" s="2" t="str">
        <f>VLOOKUP(H289,'5.a Definitions'!E:F,2,FALSE)</f>
        <v>Energy conversion</v>
      </c>
      <c r="J289" s="427" t="s">
        <v>701</v>
      </c>
      <c r="K289" s="427" t="s">
        <v>670</v>
      </c>
      <c r="L289" s="2" t="s">
        <v>64</v>
      </c>
      <c r="M289" s="2" t="s">
        <v>65</v>
      </c>
      <c r="N289" s="445">
        <v>1</v>
      </c>
      <c r="O289" s="446">
        <v>0.2</v>
      </c>
      <c r="P289" s="447">
        <v>2020</v>
      </c>
      <c r="Q289" s="448" t="s">
        <v>56</v>
      </c>
      <c r="R289" s="448" t="s">
        <v>56</v>
      </c>
      <c r="S289" s="448" t="s">
        <v>56</v>
      </c>
      <c r="T289" s="449" t="s">
        <v>66</v>
      </c>
      <c r="U289" s="2" t="s">
        <v>67</v>
      </c>
      <c r="V289" s="2">
        <f t="shared" si="137"/>
        <v>4.0000000000000008E-2</v>
      </c>
    </row>
    <row r="290" spans="1:23" s="17" customFormat="1" x14ac:dyDescent="0.25">
      <c r="A290" s="532"/>
      <c r="B290" s="2" t="str">
        <f t="shared" si="136"/>
        <v>FS.OL-AT.AT</v>
      </c>
      <c r="C290" s="2" t="str">
        <f t="shared" si="138"/>
        <v>FS.OL-AT.AT-Emissions-N2</v>
      </c>
      <c r="D290" s="2" t="s">
        <v>115</v>
      </c>
      <c r="E290" s="2" t="s">
        <v>118</v>
      </c>
      <c r="F290" s="2" t="str">
        <f>VLOOKUP(E290,'5.a Definitions'!E:F,2,FALSE)</f>
        <v>Other land</v>
      </c>
      <c r="G290" s="2" t="s">
        <v>75</v>
      </c>
      <c r="H290" s="2" t="s">
        <v>75</v>
      </c>
      <c r="I290" s="2" t="str">
        <f>VLOOKUP(H290,'5.a Definitions'!E:F,2,FALSE)</f>
        <v>Atmosphere</v>
      </c>
      <c r="J290" s="2" t="s">
        <v>76</v>
      </c>
      <c r="K290" s="2" t="s">
        <v>563</v>
      </c>
      <c r="L290" s="2" t="s">
        <v>119</v>
      </c>
      <c r="M290" s="2" t="s">
        <v>120</v>
      </c>
      <c r="N290" s="445">
        <v>1</v>
      </c>
      <c r="O290" s="446">
        <v>0.2</v>
      </c>
      <c r="P290" s="447">
        <v>2020</v>
      </c>
      <c r="Q290" s="448" t="s">
        <v>56</v>
      </c>
      <c r="R290" s="448" t="s">
        <v>56</v>
      </c>
      <c r="S290" s="448" t="s">
        <v>56</v>
      </c>
      <c r="T290" s="449" t="s">
        <v>66</v>
      </c>
      <c r="U290" s="5" t="s">
        <v>929</v>
      </c>
      <c r="V290" s="2">
        <f t="shared" si="137"/>
        <v>4.0000000000000008E-2</v>
      </c>
    </row>
    <row r="291" spans="1:23" s="17" customFormat="1" x14ac:dyDescent="0.25">
      <c r="A291" s="532"/>
      <c r="B291" s="2" t="str">
        <f t="shared" si="136"/>
        <v>FS.OL-AT.AT</v>
      </c>
      <c r="C291" s="2" t="str">
        <f t="shared" si="138"/>
        <v>FS.OL-AT.AT-Emissions-N2O</v>
      </c>
      <c r="D291" s="2" t="s">
        <v>115</v>
      </c>
      <c r="E291" s="2" t="s">
        <v>118</v>
      </c>
      <c r="F291" s="2" t="str">
        <f>VLOOKUP(E291,'5.a Definitions'!E:F,2,FALSE)</f>
        <v>Other land</v>
      </c>
      <c r="G291" s="2" t="s">
        <v>75</v>
      </c>
      <c r="H291" s="2" t="s">
        <v>75</v>
      </c>
      <c r="I291" s="2" t="str">
        <f>VLOOKUP(H291,'5.a Definitions'!E:F,2,FALSE)</f>
        <v>Atmosphere</v>
      </c>
      <c r="J291" s="2" t="s">
        <v>76</v>
      </c>
      <c r="K291" s="2" t="s">
        <v>563</v>
      </c>
      <c r="L291" s="2" t="s">
        <v>64</v>
      </c>
      <c r="M291" s="2" t="s">
        <v>80</v>
      </c>
      <c r="N291" s="445">
        <v>1</v>
      </c>
      <c r="O291" s="446">
        <v>0.2</v>
      </c>
      <c r="P291" s="447">
        <v>2020</v>
      </c>
      <c r="Q291" s="448" t="s">
        <v>56</v>
      </c>
      <c r="R291" s="448" t="s">
        <v>56</v>
      </c>
      <c r="S291" s="448" t="s">
        <v>56</v>
      </c>
      <c r="T291" s="449" t="s">
        <v>66</v>
      </c>
      <c r="U291" s="5" t="s">
        <v>929</v>
      </c>
      <c r="V291" s="2">
        <f t="shared" si="137"/>
        <v>4.0000000000000008E-2</v>
      </c>
    </row>
    <row r="292" spans="1:23" s="17" customFormat="1" x14ac:dyDescent="0.25">
      <c r="A292" s="532"/>
      <c r="B292" s="2" t="str">
        <f t="shared" si="136"/>
        <v>FS.OL-AT.AT</v>
      </c>
      <c r="C292" s="2" t="str">
        <f t="shared" si="138"/>
        <v>FS.OL-AT.AT-Emissions-NOx</v>
      </c>
      <c r="D292" s="2" t="s">
        <v>115</v>
      </c>
      <c r="E292" s="2" t="s">
        <v>118</v>
      </c>
      <c r="F292" s="2" t="str">
        <f>VLOOKUP(E292,'5.a Definitions'!E:F,2,FALSE)</f>
        <v>Other land</v>
      </c>
      <c r="G292" s="2" t="s">
        <v>75</v>
      </c>
      <c r="H292" s="2" t="s">
        <v>75</v>
      </c>
      <c r="I292" s="2" t="str">
        <f>VLOOKUP(H292,'5.a Definitions'!E:F,2,FALSE)</f>
        <v>Atmosphere</v>
      </c>
      <c r="J292" s="2" t="s">
        <v>76</v>
      </c>
      <c r="K292" s="2" t="s">
        <v>563</v>
      </c>
      <c r="L292" s="2" t="s">
        <v>64</v>
      </c>
      <c r="M292" s="2" t="s">
        <v>79</v>
      </c>
      <c r="N292" s="445">
        <v>1</v>
      </c>
      <c r="O292" s="446">
        <v>0.2</v>
      </c>
      <c r="P292" s="447">
        <v>2020</v>
      </c>
      <c r="Q292" s="448" t="s">
        <v>56</v>
      </c>
      <c r="R292" s="448" t="s">
        <v>56</v>
      </c>
      <c r="S292" s="448" t="s">
        <v>56</v>
      </c>
      <c r="T292" s="449" t="s">
        <v>66</v>
      </c>
      <c r="U292" s="5" t="s">
        <v>929</v>
      </c>
      <c r="V292" s="2">
        <f t="shared" si="137"/>
        <v>4.0000000000000008E-2</v>
      </c>
    </row>
    <row r="293" spans="1:23" s="17" customFormat="1" x14ac:dyDescent="0.25">
      <c r="A293" s="532"/>
      <c r="B293" s="2" t="str">
        <f t="shared" si="136"/>
        <v>FS.OL-HY.GW</v>
      </c>
      <c r="C293" s="2" t="str">
        <f t="shared" si="138"/>
        <v>FS.OL-HY.GW-Leaching-Nmix</v>
      </c>
      <c r="D293" s="2" t="s">
        <v>115</v>
      </c>
      <c r="E293" s="2" t="s">
        <v>118</v>
      </c>
      <c r="F293" s="2" t="str">
        <f>VLOOKUP(E293,'5.a Definitions'!E:F,2,FALSE)</f>
        <v>Other land</v>
      </c>
      <c r="G293" s="2" t="s">
        <v>97</v>
      </c>
      <c r="H293" s="2" t="s">
        <v>121</v>
      </c>
      <c r="I293" s="2" t="str">
        <f>VLOOKUP(H293,'5.a Definitions'!E:F,2,FALSE)</f>
        <v>Groundwater</v>
      </c>
      <c r="J293" s="2" t="s">
        <v>122</v>
      </c>
      <c r="K293" s="2" t="s">
        <v>566</v>
      </c>
      <c r="L293" s="2" t="s">
        <v>64</v>
      </c>
      <c r="M293" s="2" t="s">
        <v>65</v>
      </c>
      <c r="N293" s="445">
        <v>1</v>
      </c>
      <c r="O293" s="446">
        <v>0.2</v>
      </c>
      <c r="P293" s="447">
        <v>2020</v>
      </c>
      <c r="Q293" s="448" t="s">
        <v>56</v>
      </c>
      <c r="R293" s="448" t="s">
        <v>56</v>
      </c>
      <c r="S293" s="448" t="s">
        <v>56</v>
      </c>
      <c r="T293" s="449" t="s">
        <v>66</v>
      </c>
      <c r="U293" s="5" t="s">
        <v>929</v>
      </c>
      <c r="V293" s="2">
        <f t="shared" si="137"/>
        <v>4.0000000000000008E-2</v>
      </c>
    </row>
    <row r="294" spans="1:23" s="17" customFormat="1" x14ac:dyDescent="0.25">
      <c r="A294" s="532"/>
      <c r="B294" s="2" t="str">
        <f t="shared" si="136"/>
        <v>FS.WL-AT.AT</v>
      </c>
      <c r="C294" s="2" t="str">
        <f t="shared" si="138"/>
        <v>FS.WL-AT.AT-Emissions-N2</v>
      </c>
      <c r="D294" s="2" t="s">
        <v>115</v>
      </c>
      <c r="E294" s="2" t="s">
        <v>117</v>
      </c>
      <c r="F294" s="2" t="str">
        <f>VLOOKUP(E294,'5.a Definitions'!E:F,2,FALSE)</f>
        <v>Wetland</v>
      </c>
      <c r="G294" s="2" t="s">
        <v>75</v>
      </c>
      <c r="H294" s="2" t="s">
        <v>75</v>
      </c>
      <c r="I294" s="2" t="str">
        <f>VLOOKUP(H294,'5.a Definitions'!E:F,2,FALSE)</f>
        <v>Atmosphere</v>
      </c>
      <c r="J294" s="2" t="s">
        <v>76</v>
      </c>
      <c r="K294" s="2" t="s">
        <v>564</v>
      </c>
      <c r="L294" s="2" t="s">
        <v>119</v>
      </c>
      <c r="M294" s="2" t="s">
        <v>120</v>
      </c>
      <c r="N294" s="445">
        <v>1</v>
      </c>
      <c r="O294" s="446">
        <v>0.2</v>
      </c>
      <c r="P294" s="447">
        <v>2020</v>
      </c>
      <c r="Q294" s="448" t="s">
        <v>56</v>
      </c>
      <c r="R294" s="448" t="s">
        <v>56</v>
      </c>
      <c r="S294" s="448" t="s">
        <v>56</v>
      </c>
      <c r="T294" s="449" t="s">
        <v>66</v>
      </c>
      <c r="U294" s="5" t="s">
        <v>929</v>
      </c>
      <c r="V294" s="2">
        <f t="shared" si="137"/>
        <v>4.0000000000000008E-2</v>
      </c>
    </row>
    <row r="295" spans="1:23" s="21" customFormat="1" x14ac:dyDescent="0.25">
      <c r="A295" s="532"/>
      <c r="B295" s="2" t="str">
        <f t="shared" si="136"/>
        <v>FS.WL-AT.AT</v>
      </c>
      <c r="C295" s="2" t="str">
        <f t="shared" si="138"/>
        <v>FS.WL-AT.AT-Emissions-N2O</v>
      </c>
      <c r="D295" s="2" t="s">
        <v>115</v>
      </c>
      <c r="E295" s="2" t="s">
        <v>117</v>
      </c>
      <c r="F295" s="2" t="str">
        <f>VLOOKUP(E295,'5.a Definitions'!E:F,2,FALSE)</f>
        <v>Wetland</v>
      </c>
      <c r="G295" s="2" t="s">
        <v>75</v>
      </c>
      <c r="H295" s="2" t="s">
        <v>75</v>
      </c>
      <c r="I295" s="2" t="str">
        <f>VLOOKUP(H295,'5.a Definitions'!E:F,2,FALSE)</f>
        <v>Atmosphere</v>
      </c>
      <c r="J295" s="2" t="s">
        <v>76</v>
      </c>
      <c r="K295" s="2" t="s">
        <v>564</v>
      </c>
      <c r="L295" s="2" t="s">
        <v>64</v>
      </c>
      <c r="M295" s="2" t="s">
        <v>80</v>
      </c>
      <c r="N295" s="445">
        <v>1</v>
      </c>
      <c r="O295" s="446">
        <v>0.2</v>
      </c>
      <c r="P295" s="447">
        <v>2020</v>
      </c>
      <c r="Q295" s="448" t="s">
        <v>56</v>
      </c>
      <c r="R295" s="448" t="s">
        <v>56</v>
      </c>
      <c r="S295" s="448" t="s">
        <v>56</v>
      </c>
      <c r="T295" s="449" t="s">
        <v>66</v>
      </c>
      <c r="U295" s="5" t="s">
        <v>929</v>
      </c>
      <c r="V295" s="2">
        <f t="shared" si="137"/>
        <v>4.0000000000000008E-2</v>
      </c>
      <c r="W295" s="17"/>
    </row>
    <row r="296" spans="1:23" s="21" customFormat="1" x14ac:dyDescent="0.25">
      <c r="A296" s="532"/>
      <c r="B296" s="2" t="str">
        <f t="shared" si="136"/>
        <v>FS.WL-AT.AT</v>
      </c>
      <c r="C296" s="2" t="str">
        <f t="shared" si="138"/>
        <v>FS.WL-AT.AT-Emissions-NOx</v>
      </c>
      <c r="D296" s="2" t="s">
        <v>115</v>
      </c>
      <c r="E296" s="2" t="s">
        <v>117</v>
      </c>
      <c r="F296" s="2" t="str">
        <f>VLOOKUP(E296,'5.a Definitions'!E:F,2,FALSE)</f>
        <v>Wetland</v>
      </c>
      <c r="G296" s="2" t="s">
        <v>75</v>
      </c>
      <c r="H296" s="2" t="s">
        <v>75</v>
      </c>
      <c r="I296" s="2" t="str">
        <f>VLOOKUP(H296,'5.a Definitions'!E:F,2,FALSE)</f>
        <v>Atmosphere</v>
      </c>
      <c r="J296" s="2" t="s">
        <v>76</v>
      </c>
      <c r="K296" s="2" t="s">
        <v>564</v>
      </c>
      <c r="L296" s="2" t="s">
        <v>64</v>
      </c>
      <c r="M296" s="2" t="s">
        <v>79</v>
      </c>
      <c r="N296" s="445">
        <v>1</v>
      </c>
      <c r="O296" s="446">
        <v>0.2</v>
      </c>
      <c r="P296" s="447">
        <v>2020</v>
      </c>
      <c r="Q296" s="448" t="s">
        <v>56</v>
      </c>
      <c r="R296" s="448" t="s">
        <v>56</v>
      </c>
      <c r="S296" s="448" t="s">
        <v>56</v>
      </c>
      <c r="T296" s="449" t="s">
        <v>66</v>
      </c>
      <c r="U296" s="5" t="s">
        <v>929</v>
      </c>
      <c r="V296" s="2">
        <f t="shared" si="137"/>
        <v>4.0000000000000008E-2</v>
      </c>
      <c r="W296" s="17"/>
    </row>
    <row r="297" spans="1:23" s="21" customFormat="1" ht="15.75" thickBot="1" x14ac:dyDescent="0.3">
      <c r="A297" s="532"/>
      <c r="B297" s="4" t="str">
        <f t="shared" si="136"/>
        <v>FS.WL-HY.GW</v>
      </c>
      <c r="C297" s="4" t="str">
        <f t="shared" si="138"/>
        <v>FS.WL-HY.GW-Leaching -Nmix</v>
      </c>
      <c r="D297" s="4" t="s">
        <v>115</v>
      </c>
      <c r="E297" s="4" t="s">
        <v>117</v>
      </c>
      <c r="F297" s="18" t="str">
        <f>VLOOKUP(E297,'5.a Definitions'!E:F,2,FALSE)</f>
        <v>Wetland</v>
      </c>
      <c r="G297" s="18" t="s">
        <v>97</v>
      </c>
      <c r="H297" s="18" t="s">
        <v>121</v>
      </c>
      <c r="I297" s="18" t="str">
        <f>VLOOKUP(H297,'5.a Definitions'!E:F,2,FALSE)</f>
        <v>Groundwater</v>
      </c>
      <c r="J297" s="18" t="s">
        <v>136</v>
      </c>
      <c r="K297" s="18" t="s">
        <v>565</v>
      </c>
      <c r="L297" s="18" t="s">
        <v>64</v>
      </c>
      <c r="M297" s="18" t="s">
        <v>65</v>
      </c>
      <c r="N297" s="450">
        <v>1</v>
      </c>
      <c r="O297" s="451">
        <v>0.2</v>
      </c>
      <c r="P297" s="452">
        <v>2020</v>
      </c>
      <c r="Q297" s="453" t="s">
        <v>56</v>
      </c>
      <c r="R297" s="453" t="s">
        <v>56</v>
      </c>
      <c r="S297" s="453" t="s">
        <v>56</v>
      </c>
      <c r="T297" s="454" t="s">
        <v>66</v>
      </c>
      <c r="U297" s="4" t="s">
        <v>929</v>
      </c>
      <c r="V297" s="4">
        <f t="shared" si="137"/>
        <v>4.0000000000000008E-2</v>
      </c>
      <c r="W297" s="17"/>
    </row>
    <row r="298" spans="1:23" s="21" customFormat="1" x14ac:dyDescent="0.25">
      <c r="A298" s="525" t="s">
        <v>891</v>
      </c>
      <c r="B298" s="241" t="str">
        <f t="shared" si="136"/>
        <v>PR.SO-EF.IC</v>
      </c>
      <c r="C298" s="241" t="str">
        <f t="shared" si="138"/>
        <v>PR.SO-EF.IC-Biofuels-Nmix</v>
      </c>
      <c r="D298" s="241" t="s">
        <v>892</v>
      </c>
      <c r="E298" s="241" t="s">
        <v>93</v>
      </c>
      <c r="F298" s="241" t="str">
        <f>VLOOKUP(E298,'5.a Definitions'!E:F,2,FALSE)</f>
        <v>Solid waste</v>
      </c>
      <c r="G298" s="241" t="s">
        <v>60</v>
      </c>
      <c r="H298" s="241" t="s">
        <v>62</v>
      </c>
      <c r="I298" s="241" t="str">
        <f>VLOOKUP(H298,'5.a Definitions'!E:F,2,FALSE)</f>
        <v>Manufacturing industries and construction</v>
      </c>
      <c r="J298" s="241" t="s">
        <v>402</v>
      </c>
      <c r="K298" s="241" t="s">
        <v>643</v>
      </c>
      <c r="L298" s="241" t="s">
        <v>64</v>
      </c>
      <c r="M298" s="241" t="s">
        <v>65</v>
      </c>
      <c r="N298" s="455">
        <v>1</v>
      </c>
      <c r="O298" s="456">
        <v>0.2</v>
      </c>
      <c r="P298" s="457">
        <v>2020</v>
      </c>
      <c r="Q298" s="458" t="s">
        <v>56</v>
      </c>
      <c r="R298" s="458" t="s">
        <v>56</v>
      </c>
      <c r="S298" s="458" t="s">
        <v>56</v>
      </c>
      <c r="T298" s="459" t="s">
        <v>66</v>
      </c>
      <c r="U298" s="241" t="s">
        <v>91</v>
      </c>
      <c r="V298" s="241">
        <f t="shared" si="137"/>
        <v>4.0000000000000008E-2</v>
      </c>
      <c r="W298" s="17"/>
    </row>
    <row r="299" spans="1:23" s="21" customFormat="1" x14ac:dyDescent="0.25">
      <c r="A299" s="525"/>
      <c r="B299" s="3" t="str">
        <f t="shared" si="136"/>
        <v>PR.SO-EF.TR</v>
      </c>
      <c r="C299" s="3" t="str">
        <f t="shared" si="138"/>
        <v>PR.SO-EF.TR-Biofuels-Nmix</v>
      </c>
      <c r="D299" s="2" t="s">
        <v>892</v>
      </c>
      <c r="E299" s="3" t="s">
        <v>93</v>
      </c>
      <c r="F299" s="3" t="str">
        <f>VLOOKUP(E299,'5.a Definitions'!E:F,2,FALSE)</f>
        <v>Solid waste</v>
      </c>
      <c r="G299" s="3" t="s">
        <v>60</v>
      </c>
      <c r="H299" s="3" t="s">
        <v>68</v>
      </c>
      <c r="I299" s="3" t="str">
        <f>VLOOKUP(H299,'5.a Definitions'!E:F,2,FALSE)</f>
        <v>Transport</v>
      </c>
      <c r="J299" s="3" t="s">
        <v>402</v>
      </c>
      <c r="K299" s="3" t="s">
        <v>644</v>
      </c>
      <c r="L299" s="3" t="s">
        <v>64</v>
      </c>
      <c r="M299" s="3" t="s">
        <v>65</v>
      </c>
      <c r="N299" s="460">
        <v>1</v>
      </c>
      <c r="O299" s="461">
        <v>0.2</v>
      </c>
      <c r="P299" s="462">
        <v>2020</v>
      </c>
      <c r="Q299" s="463" t="s">
        <v>56</v>
      </c>
      <c r="R299" s="463" t="s">
        <v>56</v>
      </c>
      <c r="S299" s="463" t="s">
        <v>56</v>
      </c>
      <c r="T299" s="464" t="s">
        <v>66</v>
      </c>
      <c r="U299" s="3" t="s">
        <v>91</v>
      </c>
      <c r="V299" s="3">
        <f t="shared" si="137"/>
        <v>4.0000000000000008E-2</v>
      </c>
      <c r="W299" s="17"/>
    </row>
    <row r="300" spans="1:23" s="21" customFormat="1" x14ac:dyDescent="0.25">
      <c r="A300" s="525"/>
      <c r="B300" s="3" t="str">
        <f t="shared" si="136"/>
        <v>PR.SO-EF.OE</v>
      </c>
      <c r="C300" s="3" t="str">
        <f t="shared" si="138"/>
        <v>PR.SO-EF.OE-Biofuels-Nmix</v>
      </c>
      <c r="D300" s="2" t="s">
        <v>892</v>
      </c>
      <c r="E300" s="3" t="s">
        <v>93</v>
      </c>
      <c r="F300" s="3" t="str">
        <f>VLOOKUP(E300,'5.a Definitions'!E:F,2,FALSE)</f>
        <v>Solid waste</v>
      </c>
      <c r="G300" s="3" t="s">
        <v>60</v>
      </c>
      <c r="H300" s="3" t="s">
        <v>70</v>
      </c>
      <c r="I300" s="3" t="str">
        <f>VLOOKUP(H300,'5.a Definitions'!E:F,2,FALSE)</f>
        <v>Other energy and fuels</v>
      </c>
      <c r="J300" s="3" t="s">
        <v>402</v>
      </c>
      <c r="K300" s="3" t="s">
        <v>645</v>
      </c>
      <c r="L300" s="3" t="s">
        <v>64</v>
      </c>
      <c r="M300" s="3" t="s">
        <v>65</v>
      </c>
      <c r="N300" s="460">
        <v>1</v>
      </c>
      <c r="O300" s="461">
        <v>0.2</v>
      </c>
      <c r="P300" s="462">
        <v>2020</v>
      </c>
      <c r="Q300" s="463" t="s">
        <v>56</v>
      </c>
      <c r="R300" s="463" t="s">
        <v>56</v>
      </c>
      <c r="S300" s="463" t="s">
        <v>56</v>
      </c>
      <c r="T300" s="464" t="s">
        <v>66</v>
      </c>
      <c r="U300" s="3" t="s">
        <v>91</v>
      </c>
      <c r="V300" s="3">
        <f t="shared" si="137"/>
        <v>4.0000000000000008E-2</v>
      </c>
      <c r="W300" s="17"/>
    </row>
    <row r="301" spans="1:23" s="21" customFormat="1" x14ac:dyDescent="0.25">
      <c r="A301" s="525"/>
      <c r="B301" s="3" t="str">
        <f t="shared" si="136"/>
        <v>PR.SO-AG.SM</v>
      </c>
      <c r="C301" s="3" t="str">
        <f t="shared" si="138"/>
        <v>PR.SO-AG.SM-Compost for agriculture-Nmix</v>
      </c>
      <c r="D301" s="2" t="s">
        <v>892</v>
      </c>
      <c r="E301" s="3" t="s">
        <v>93</v>
      </c>
      <c r="F301" s="3" t="str">
        <f>VLOOKUP(E301,'5.a Definitions'!E:F,2,FALSE)</f>
        <v>Solid waste</v>
      </c>
      <c r="G301" s="3" t="s">
        <v>86</v>
      </c>
      <c r="H301" s="3" t="s">
        <v>102</v>
      </c>
      <c r="I301" s="3" t="str">
        <f>VLOOKUP(H301,'5.a Definitions'!E:F,2,FALSE)</f>
        <v>Soil management</v>
      </c>
      <c r="J301" s="3" t="s">
        <v>469</v>
      </c>
      <c r="K301" s="3" t="s">
        <v>646</v>
      </c>
      <c r="L301" s="3" t="s">
        <v>64</v>
      </c>
      <c r="M301" s="3" t="s">
        <v>65</v>
      </c>
      <c r="N301" s="460">
        <v>1</v>
      </c>
      <c r="O301" s="461">
        <v>0.2</v>
      </c>
      <c r="P301" s="462">
        <v>2020</v>
      </c>
      <c r="Q301" s="463" t="s">
        <v>56</v>
      </c>
      <c r="R301" s="463" t="s">
        <v>56</v>
      </c>
      <c r="S301" s="463" t="s">
        <v>56</v>
      </c>
      <c r="T301" s="464" t="s">
        <v>66</v>
      </c>
      <c r="U301" s="3" t="s">
        <v>91</v>
      </c>
      <c r="V301" s="3">
        <f t="shared" si="137"/>
        <v>4.0000000000000008E-2</v>
      </c>
      <c r="W301" s="17"/>
    </row>
    <row r="302" spans="1:23" s="21" customFormat="1" x14ac:dyDescent="0.25">
      <c r="A302" s="525"/>
      <c r="B302" s="2" t="str">
        <f t="shared" si="136"/>
        <v>PR.SO-PR.WW</v>
      </c>
      <c r="C302" s="2" t="str">
        <f t="shared" si="138"/>
        <v>PR.SO-PR.WW-Wastewater from landfills-Nmix</v>
      </c>
      <c r="D302" s="2" t="s">
        <v>892</v>
      </c>
      <c r="E302" s="2" t="s">
        <v>93</v>
      </c>
      <c r="F302" s="2" t="str">
        <f>VLOOKUP(E302,'5.a Definitions'!E:F,2,FALSE)</f>
        <v>Solid waste</v>
      </c>
      <c r="G302" s="2" t="s">
        <v>892</v>
      </c>
      <c r="H302" s="2" t="s">
        <v>94</v>
      </c>
      <c r="I302" s="2" t="str">
        <f>VLOOKUP(H302,'5.a Definitions'!E:F,2,FALSE)</f>
        <v>Wastewater</v>
      </c>
      <c r="J302" s="2" t="s">
        <v>138</v>
      </c>
      <c r="K302" s="2" t="s">
        <v>441</v>
      </c>
      <c r="L302" s="2" t="s">
        <v>64</v>
      </c>
      <c r="M302" s="2" t="s">
        <v>65</v>
      </c>
      <c r="N302" s="460">
        <v>1</v>
      </c>
      <c r="O302" s="461">
        <v>0.2</v>
      </c>
      <c r="P302" s="462">
        <v>2020</v>
      </c>
      <c r="Q302" s="463" t="s">
        <v>56</v>
      </c>
      <c r="R302" s="463" t="s">
        <v>56</v>
      </c>
      <c r="S302" s="463" t="s">
        <v>56</v>
      </c>
      <c r="T302" s="464" t="s">
        <v>66</v>
      </c>
      <c r="U302" s="2" t="s">
        <v>929</v>
      </c>
      <c r="V302" s="3">
        <f t="shared" si="137"/>
        <v>4.0000000000000008E-2</v>
      </c>
      <c r="W302" s="17"/>
    </row>
    <row r="303" spans="1:23" s="21" customFormat="1" x14ac:dyDescent="0.25">
      <c r="A303" s="525"/>
      <c r="B303" s="2" t="str">
        <f t="shared" si="136"/>
        <v>PR.SO-PR.WW</v>
      </c>
      <c r="C303" s="2" t="str">
        <f t="shared" si="138"/>
        <v>PR.SO-PR.WW-Biofuels production wastewater-Nmix</v>
      </c>
      <c r="D303" s="2" t="s">
        <v>892</v>
      </c>
      <c r="E303" s="2" t="s">
        <v>93</v>
      </c>
      <c r="F303" s="2" t="str">
        <f>VLOOKUP(E303,'5.a Definitions'!E:F,2,FALSE)</f>
        <v>Solid waste</v>
      </c>
      <c r="G303" s="2" t="s">
        <v>892</v>
      </c>
      <c r="H303" s="2" t="s">
        <v>94</v>
      </c>
      <c r="I303" s="2" t="str">
        <f>VLOOKUP(H303,'5.a Definitions'!E:F,2,FALSE)</f>
        <v>Wastewater</v>
      </c>
      <c r="J303" s="2" t="s">
        <v>404</v>
      </c>
      <c r="K303" s="2" t="s">
        <v>434</v>
      </c>
      <c r="L303" s="2" t="s">
        <v>64</v>
      </c>
      <c r="M303" s="2" t="s">
        <v>65</v>
      </c>
      <c r="N303" s="460">
        <v>1</v>
      </c>
      <c r="O303" s="461">
        <v>0.2</v>
      </c>
      <c r="P303" s="462">
        <v>2020</v>
      </c>
      <c r="Q303" s="463" t="s">
        <v>56</v>
      </c>
      <c r="R303" s="463" t="s">
        <v>56</v>
      </c>
      <c r="S303" s="463" t="s">
        <v>56</v>
      </c>
      <c r="T303" s="464" t="s">
        <v>66</v>
      </c>
      <c r="U303" s="2" t="s">
        <v>929</v>
      </c>
      <c r="V303" s="3">
        <f t="shared" si="137"/>
        <v>4.0000000000000008E-2</v>
      </c>
      <c r="W303" s="17"/>
    </row>
    <row r="304" spans="1:23" s="21" customFormat="1" x14ac:dyDescent="0.25">
      <c r="A304" s="525"/>
      <c r="B304" s="3" t="str">
        <f t="shared" si="136"/>
        <v>PR.SO-HS.HS</v>
      </c>
      <c r="C304" s="3" t="str">
        <f t="shared" si="138"/>
        <v>PR.SO-HS.HS-Compost for private gardens-Nmix</v>
      </c>
      <c r="D304" s="2" t="s">
        <v>892</v>
      </c>
      <c r="E304" s="3" t="s">
        <v>93</v>
      </c>
      <c r="F304" s="3" t="str">
        <f>VLOOKUP(E304,'5.a Definitions'!E:F,2,FALSE)</f>
        <v>Solid waste</v>
      </c>
      <c r="G304" s="3" t="s">
        <v>95</v>
      </c>
      <c r="H304" s="3" t="s">
        <v>95</v>
      </c>
      <c r="I304" s="3" t="str">
        <f>VLOOKUP(H304,'5.a Definitions'!E:F,2,FALSE)</f>
        <v>Humans and settlements</v>
      </c>
      <c r="J304" s="3" t="s">
        <v>129</v>
      </c>
      <c r="K304" s="3" t="s">
        <v>647</v>
      </c>
      <c r="L304" s="3" t="s">
        <v>64</v>
      </c>
      <c r="M304" s="3" t="s">
        <v>65</v>
      </c>
      <c r="N304" s="445">
        <v>1</v>
      </c>
      <c r="O304" s="446">
        <v>0.2</v>
      </c>
      <c r="P304" s="447">
        <v>2020</v>
      </c>
      <c r="Q304" s="448" t="s">
        <v>56</v>
      </c>
      <c r="R304" s="448" t="s">
        <v>56</v>
      </c>
      <c r="S304" s="448" t="s">
        <v>56</v>
      </c>
      <c r="T304" s="449" t="s">
        <v>66</v>
      </c>
      <c r="U304" s="3" t="s">
        <v>91</v>
      </c>
      <c r="V304" s="2">
        <f t="shared" si="137"/>
        <v>4.0000000000000008E-2</v>
      </c>
      <c r="W304" s="17"/>
    </row>
    <row r="305" spans="1:23" s="21" customFormat="1" x14ac:dyDescent="0.25">
      <c r="A305" s="525"/>
      <c r="B305" s="2" t="str">
        <f t="shared" si="136"/>
        <v>PR.SO-AT.AT</v>
      </c>
      <c r="C305" s="2" t="str">
        <f t="shared" si="138"/>
        <v>PR.SO-AT.AT-Emissions-NH3</v>
      </c>
      <c r="D305" s="2" t="s">
        <v>892</v>
      </c>
      <c r="E305" s="2" t="s">
        <v>93</v>
      </c>
      <c r="F305" s="2" t="str">
        <f>VLOOKUP(E305,'5.a Definitions'!E:F,2,FALSE)</f>
        <v>Solid waste</v>
      </c>
      <c r="G305" s="2" t="s">
        <v>75</v>
      </c>
      <c r="H305" s="2" t="s">
        <v>75</v>
      </c>
      <c r="I305" s="2" t="str">
        <f>VLOOKUP(H305,'5.a Definitions'!E:F,2,FALSE)</f>
        <v>Atmosphere</v>
      </c>
      <c r="J305" s="2" t="s">
        <v>76</v>
      </c>
      <c r="K305" s="2" t="s">
        <v>649</v>
      </c>
      <c r="L305" s="2" t="s">
        <v>64</v>
      </c>
      <c r="M305" s="2" t="s">
        <v>77</v>
      </c>
      <c r="N305" s="445">
        <v>1</v>
      </c>
      <c r="O305" s="446">
        <v>0.2</v>
      </c>
      <c r="P305" s="447">
        <v>2020</v>
      </c>
      <c r="Q305" s="448" t="s">
        <v>56</v>
      </c>
      <c r="R305" s="448" t="s">
        <v>56</v>
      </c>
      <c r="S305" s="448" t="s">
        <v>56</v>
      </c>
      <c r="T305" s="449" t="s">
        <v>66</v>
      </c>
      <c r="U305" s="2" t="s">
        <v>929</v>
      </c>
      <c r="V305" s="2">
        <f t="shared" si="137"/>
        <v>4.0000000000000008E-2</v>
      </c>
      <c r="W305" s="17"/>
    </row>
    <row r="306" spans="1:23" s="21" customFormat="1" x14ac:dyDescent="0.25">
      <c r="A306" s="525"/>
      <c r="B306" s="2" t="str">
        <f t="shared" si="136"/>
        <v>PR.SO-AT.AT</v>
      </c>
      <c r="C306" s="2" t="str">
        <f t="shared" si="138"/>
        <v>PR.SO-AT.AT-Emissions-NOx</v>
      </c>
      <c r="D306" s="2" t="s">
        <v>892</v>
      </c>
      <c r="E306" s="2" t="s">
        <v>93</v>
      </c>
      <c r="F306" s="2" t="str">
        <f>VLOOKUP(E306,'5.a Definitions'!E:F,2,FALSE)</f>
        <v>Solid waste</v>
      </c>
      <c r="G306" s="2" t="s">
        <v>75</v>
      </c>
      <c r="H306" s="2" t="s">
        <v>75</v>
      </c>
      <c r="I306" s="2" t="str">
        <f>VLOOKUP(H306,'5.a Definitions'!E:F,2,FALSE)</f>
        <v>Atmosphere</v>
      </c>
      <c r="J306" s="2" t="s">
        <v>76</v>
      </c>
      <c r="K306" s="2" t="s">
        <v>649</v>
      </c>
      <c r="L306" s="2" t="s">
        <v>64</v>
      </c>
      <c r="M306" s="2" t="s">
        <v>79</v>
      </c>
      <c r="N306" s="445">
        <v>1</v>
      </c>
      <c r="O306" s="446">
        <v>0.2</v>
      </c>
      <c r="P306" s="447">
        <v>2020</v>
      </c>
      <c r="Q306" s="448" t="s">
        <v>56</v>
      </c>
      <c r="R306" s="448" t="s">
        <v>56</v>
      </c>
      <c r="S306" s="448" t="s">
        <v>56</v>
      </c>
      <c r="T306" s="449" t="s">
        <v>66</v>
      </c>
      <c r="U306" s="2" t="s">
        <v>929</v>
      </c>
      <c r="V306" s="2">
        <f t="shared" si="137"/>
        <v>4.0000000000000008E-2</v>
      </c>
      <c r="W306" s="17"/>
    </row>
    <row r="307" spans="1:23" s="21" customFormat="1" x14ac:dyDescent="0.25">
      <c r="A307" s="525"/>
      <c r="B307" s="2" t="str">
        <f t="shared" si="136"/>
        <v>PR.SO-AT.AT</v>
      </c>
      <c r="C307" s="2" t="str">
        <f t="shared" si="138"/>
        <v>PR.SO-AT.AT-Emissions-N2O</v>
      </c>
      <c r="D307" s="2" t="s">
        <v>892</v>
      </c>
      <c r="E307" s="2" t="s">
        <v>93</v>
      </c>
      <c r="F307" s="2" t="str">
        <f>VLOOKUP(E307,'5.a Definitions'!E:F,2,FALSE)</f>
        <v>Solid waste</v>
      </c>
      <c r="G307" s="2" t="s">
        <v>75</v>
      </c>
      <c r="H307" s="2" t="s">
        <v>75</v>
      </c>
      <c r="I307" s="2" t="str">
        <f>VLOOKUP(H307,'5.a Definitions'!E:F,2,FALSE)</f>
        <v>Atmosphere</v>
      </c>
      <c r="J307" s="2" t="s">
        <v>76</v>
      </c>
      <c r="K307" s="2" t="s">
        <v>649</v>
      </c>
      <c r="L307" s="2" t="s">
        <v>64</v>
      </c>
      <c r="M307" s="2" t="s">
        <v>80</v>
      </c>
      <c r="N307" s="445">
        <v>1</v>
      </c>
      <c r="O307" s="446">
        <v>0.2</v>
      </c>
      <c r="P307" s="447">
        <v>2020</v>
      </c>
      <c r="Q307" s="448" t="s">
        <v>56</v>
      </c>
      <c r="R307" s="448" t="s">
        <v>56</v>
      </c>
      <c r="S307" s="448" t="s">
        <v>56</v>
      </c>
      <c r="T307" s="449" t="s">
        <v>66</v>
      </c>
      <c r="U307" s="2" t="s">
        <v>929</v>
      </c>
      <c r="V307" s="2">
        <f t="shared" si="137"/>
        <v>4.0000000000000008E-2</v>
      </c>
      <c r="W307" s="17"/>
    </row>
    <row r="308" spans="1:23" s="21" customFormat="1" x14ac:dyDescent="0.25">
      <c r="A308" s="525"/>
      <c r="B308" s="3" t="str">
        <f t="shared" si="136"/>
        <v>PR.SO-HY.GW</v>
      </c>
      <c r="C308" s="3" t="str">
        <f t="shared" si="138"/>
        <v>PR.SO-HY.GW-Leaching-Nmix</v>
      </c>
      <c r="D308" s="2" t="s">
        <v>892</v>
      </c>
      <c r="E308" s="3" t="s">
        <v>93</v>
      </c>
      <c r="F308" s="3" t="str">
        <f>VLOOKUP(E308,'5.a Definitions'!E:F,2,FALSE)</f>
        <v>Solid waste</v>
      </c>
      <c r="G308" s="3" t="s">
        <v>97</v>
      </c>
      <c r="H308" s="3" t="s">
        <v>121</v>
      </c>
      <c r="I308" s="3" t="str">
        <f>VLOOKUP(H308,'5.a Definitions'!E:F,2,FALSE)</f>
        <v>Groundwater</v>
      </c>
      <c r="J308" s="3" t="s">
        <v>122</v>
      </c>
      <c r="K308" s="3" t="s">
        <v>648</v>
      </c>
      <c r="L308" s="3" t="s">
        <v>64</v>
      </c>
      <c r="M308" s="3" t="s">
        <v>65</v>
      </c>
      <c r="N308" s="445">
        <v>1</v>
      </c>
      <c r="O308" s="446">
        <v>0.2</v>
      </c>
      <c r="P308" s="447">
        <v>2020</v>
      </c>
      <c r="Q308" s="448" t="s">
        <v>56</v>
      </c>
      <c r="R308" s="448" t="s">
        <v>56</v>
      </c>
      <c r="S308" s="448" t="s">
        <v>56</v>
      </c>
      <c r="T308" s="449" t="s">
        <v>66</v>
      </c>
      <c r="U308" s="3" t="s">
        <v>929</v>
      </c>
      <c r="V308" s="2">
        <f t="shared" ref="V308" si="139">(O308*N308)^2</f>
        <v>4.0000000000000008E-2</v>
      </c>
      <c r="W308" s="17"/>
    </row>
    <row r="309" spans="1:23" s="21" customFormat="1" x14ac:dyDescent="0.25">
      <c r="A309" s="525"/>
      <c r="B309" s="2" t="str">
        <f t="shared" si="136"/>
        <v>PR.SO-RW.RW</v>
      </c>
      <c r="C309" s="2" t="str">
        <f t="shared" si="138"/>
        <v>PR.SO-RW.RW-Solid waste export-Nmix</v>
      </c>
      <c r="D309" s="2" t="s">
        <v>892</v>
      </c>
      <c r="E309" s="2" t="s">
        <v>93</v>
      </c>
      <c r="F309" s="2" t="str">
        <f>VLOOKUP(E309,'5.a Definitions'!E:F,2,FALSE)</f>
        <v>Solid waste</v>
      </c>
      <c r="G309" s="2" t="s">
        <v>81</v>
      </c>
      <c r="H309" s="2" t="s">
        <v>81</v>
      </c>
      <c r="I309" s="2" t="str">
        <f>VLOOKUP(H309,'5.a Definitions'!E:F,2,FALSE)</f>
        <v>Rest of the world</v>
      </c>
      <c r="J309" s="2" t="s">
        <v>137</v>
      </c>
      <c r="K309" s="2" t="s">
        <v>440</v>
      </c>
      <c r="L309" s="2" t="s">
        <v>64</v>
      </c>
      <c r="M309" s="2" t="s">
        <v>65</v>
      </c>
      <c r="N309" s="445">
        <v>1</v>
      </c>
      <c r="O309" s="446">
        <v>0.2</v>
      </c>
      <c r="P309" s="447">
        <v>2020</v>
      </c>
      <c r="Q309" s="448" t="s">
        <v>56</v>
      </c>
      <c r="R309" s="448" t="s">
        <v>56</v>
      </c>
      <c r="S309" s="448" t="s">
        <v>56</v>
      </c>
      <c r="T309" s="449" t="s">
        <v>66</v>
      </c>
      <c r="U309" s="2" t="s">
        <v>929</v>
      </c>
      <c r="V309" s="2">
        <f t="shared" si="137"/>
        <v>4.0000000000000008E-2</v>
      </c>
      <c r="W309" s="17"/>
    </row>
    <row r="310" spans="1:23" s="21" customFormat="1" x14ac:dyDescent="0.25">
      <c r="A310" s="525"/>
      <c r="B310" s="2" t="str">
        <f t="shared" si="136"/>
        <v>PR.WW-AG.SM</v>
      </c>
      <c r="C310" s="2" t="str">
        <f t="shared" si="138"/>
        <v>PR.WW-AG.SM-Sewage sludge fertilizer-Nmix</v>
      </c>
      <c r="D310" s="2" t="s">
        <v>892</v>
      </c>
      <c r="E310" s="2" t="s">
        <v>94</v>
      </c>
      <c r="F310" s="2" t="str">
        <f>VLOOKUP(E310,'5.a Definitions'!E:F,2,FALSE)</f>
        <v>Wastewater</v>
      </c>
      <c r="G310" s="2" t="s">
        <v>86</v>
      </c>
      <c r="H310" s="2" t="s">
        <v>102</v>
      </c>
      <c r="I310" s="2" t="str">
        <f>VLOOKUP(H310,'5.a Definitions'!E:F,2,FALSE)</f>
        <v>Soil management</v>
      </c>
      <c r="J310" s="2" t="s">
        <v>140</v>
      </c>
      <c r="K310" s="2" t="s">
        <v>443</v>
      </c>
      <c r="L310" s="2" t="s">
        <v>64</v>
      </c>
      <c r="M310" s="2" t="s">
        <v>65</v>
      </c>
      <c r="N310" s="445">
        <v>1</v>
      </c>
      <c r="O310" s="446">
        <v>0.2</v>
      </c>
      <c r="P310" s="447">
        <v>2020</v>
      </c>
      <c r="Q310" s="448" t="s">
        <v>56</v>
      </c>
      <c r="R310" s="448" t="s">
        <v>56</v>
      </c>
      <c r="S310" s="448" t="s">
        <v>56</v>
      </c>
      <c r="T310" s="449" t="s">
        <v>66</v>
      </c>
      <c r="U310" s="2" t="s">
        <v>91</v>
      </c>
      <c r="V310" s="2">
        <f t="shared" si="137"/>
        <v>4.0000000000000008E-2</v>
      </c>
      <c r="W310" s="17"/>
    </row>
    <row r="311" spans="1:23" s="21" customFormat="1" x14ac:dyDescent="0.25">
      <c r="A311" s="525"/>
      <c r="B311" s="2" t="str">
        <f t="shared" si="136"/>
        <v>PR.WW-PR.SO</v>
      </c>
      <c r="C311" s="2" t="str">
        <f t="shared" si="138"/>
        <v>PR.WW-PR.SO-Sewage sludge incineration-Nmix</v>
      </c>
      <c r="D311" s="2" t="s">
        <v>892</v>
      </c>
      <c r="E311" s="2" t="s">
        <v>94</v>
      </c>
      <c r="F311" s="2" t="str">
        <f>VLOOKUP(E311,'5.a Definitions'!E:F,2,FALSE)</f>
        <v>Wastewater</v>
      </c>
      <c r="G311" s="2" t="s">
        <v>892</v>
      </c>
      <c r="H311" s="2" t="s">
        <v>93</v>
      </c>
      <c r="I311" s="2" t="str">
        <f>VLOOKUP(H311,'5.a Definitions'!E:F,2,FALSE)</f>
        <v>Solid waste</v>
      </c>
      <c r="J311" s="2" t="s">
        <v>139</v>
      </c>
      <c r="K311" s="2" t="s">
        <v>442</v>
      </c>
      <c r="L311" s="2" t="s">
        <v>64</v>
      </c>
      <c r="M311" s="2" t="s">
        <v>65</v>
      </c>
      <c r="N311" s="445">
        <v>1</v>
      </c>
      <c r="O311" s="446">
        <v>0.2</v>
      </c>
      <c r="P311" s="447">
        <v>2020</v>
      </c>
      <c r="Q311" s="448" t="s">
        <v>56</v>
      </c>
      <c r="R311" s="448" t="s">
        <v>56</v>
      </c>
      <c r="S311" s="448" t="s">
        <v>56</v>
      </c>
      <c r="T311" s="449" t="s">
        <v>66</v>
      </c>
      <c r="U311" s="2" t="s">
        <v>929</v>
      </c>
      <c r="V311" s="2">
        <f t="shared" si="137"/>
        <v>4.0000000000000008E-2</v>
      </c>
      <c r="W311" s="17"/>
    </row>
    <row r="312" spans="1:23" s="21" customFormat="1" x14ac:dyDescent="0.25">
      <c r="A312" s="525"/>
      <c r="B312" s="2" t="str">
        <f t="shared" si="136"/>
        <v>PR.WW-AT.AT</v>
      </c>
      <c r="C312" s="2" t="str">
        <f t="shared" si="138"/>
        <v>PR.WW-AT.AT-Emissions-NH3</v>
      </c>
      <c r="D312" s="2" t="s">
        <v>892</v>
      </c>
      <c r="E312" s="2" t="s">
        <v>94</v>
      </c>
      <c r="F312" s="2" t="str">
        <f>VLOOKUP(E312,'5.a Definitions'!E:F,2,FALSE)</f>
        <v>Wastewater</v>
      </c>
      <c r="G312" s="2" t="s">
        <v>75</v>
      </c>
      <c r="H312" s="2" t="s">
        <v>75</v>
      </c>
      <c r="I312" s="2" t="str">
        <f>VLOOKUP(H312,'5.a Definitions'!E:F,2,FALSE)</f>
        <v>Atmosphere</v>
      </c>
      <c r="J312" s="2" t="s">
        <v>76</v>
      </c>
      <c r="K312" s="2" t="s">
        <v>650</v>
      </c>
      <c r="L312" s="2" t="s">
        <v>64</v>
      </c>
      <c r="M312" s="2" t="s">
        <v>77</v>
      </c>
      <c r="N312" s="445">
        <v>1</v>
      </c>
      <c r="O312" s="446">
        <v>0.2</v>
      </c>
      <c r="P312" s="447">
        <v>2020</v>
      </c>
      <c r="Q312" s="448" t="s">
        <v>56</v>
      </c>
      <c r="R312" s="448" t="s">
        <v>56</v>
      </c>
      <c r="S312" s="448" t="s">
        <v>56</v>
      </c>
      <c r="T312" s="449" t="s">
        <v>66</v>
      </c>
      <c r="U312" s="2" t="s">
        <v>929</v>
      </c>
      <c r="V312" s="2">
        <f t="shared" si="137"/>
        <v>4.0000000000000008E-2</v>
      </c>
      <c r="W312" s="17"/>
    </row>
    <row r="313" spans="1:23" s="21" customFormat="1" x14ac:dyDescent="0.25">
      <c r="A313" s="525"/>
      <c r="B313" s="2" t="str">
        <f t="shared" si="136"/>
        <v>PR.WW-AT.AT</v>
      </c>
      <c r="C313" s="2" t="str">
        <f t="shared" si="138"/>
        <v>PR.WW-AT.AT-Emissions-NOx</v>
      </c>
      <c r="D313" s="2" t="s">
        <v>892</v>
      </c>
      <c r="E313" s="2" t="s">
        <v>94</v>
      </c>
      <c r="F313" s="2" t="str">
        <f>VLOOKUP(E313,'5.a Definitions'!E:F,2,FALSE)</f>
        <v>Wastewater</v>
      </c>
      <c r="G313" s="2" t="s">
        <v>75</v>
      </c>
      <c r="H313" s="2" t="s">
        <v>75</v>
      </c>
      <c r="I313" s="2" t="str">
        <f>VLOOKUP(H313,'5.a Definitions'!E:F,2,FALSE)</f>
        <v>Atmosphere</v>
      </c>
      <c r="J313" s="2" t="s">
        <v>76</v>
      </c>
      <c r="K313" s="2" t="s">
        <v>650</v>
      </c>
      <c r="L313" s="2" t="s">
        <v>64</v>
      </c>
      <c r="M313" s="2" t="s">
        <v>79</v>
      </c>
      <c r="N313" s="445">
        <v>1</v>
      </c>
      <c r="O313" s="446">
        <v>0.2</v>
      </c>
      <c r="P313" s="447">
        <v>2020</v>
      </c>
      <c r="Q313" s="448" t="s">
        <v>56</v>
      </c>
      <c r="R313" s="448" t="s">
        <v>56</v>
      </c>
      <c r="S313" s="448" t="s">
        <v>56</v>
      </c>
      <c r="T313" s="449" t="s">
        <v>66</v>
      </c>
      <c r="U313" s="2" t="s">
        <v>929</v>
      </c>
      <c r="V313" s="2">
        <f t="shared" si="137"/>
        <v>4.0000000000000008E-2</v>
      </c>
      <c r="W313" s="17"/>
    </row>
    <row r="314" spans="1:23" s="21" customFormat="1" x14ac:dyDescent="0.25">
      <c r="A314" s="525"/>
      <c r="B314" s="2" t="str">
        <f t="shared" si="136"/>
        <v>PR.WW-AT.AT</v>
      </c>
      <c r="C314" s="2" t="str">
        <f t="shared" si="138"/>
        <v>PR.WW-AT.AT-Emissions-N2O</v>
      </c>
      <c r="D314" s="2" t="s">
        <v>892</v>
      </c>
      <c r="E314" s="2" t="s">
        <v>94</v>
      </c>
      <c r="F314" s="2" t="str">
        <f>VLOOKUP(E314,'5.a Definitions'!E:F,2,FALSE)</f>
        <v>Wastewater</v>
      </c>
      <c r="G314" s="2" t="s">
        <v>75</v>
      </c>
      <c r="H314" s="2" t="s">
        <v>75</v>
      </c>
      <c r="I314" s="2" t="str">
        <f>VLOOKUP(H314,'5.a Definitions'!E:F,2,FALSE)</f>
        <v>Atmosphere</v>
      </c>
      <c r="J314" s="2" t="s">
        <v>76</v>
      </c>
      <c r="K314" s="2" t="s">
        <v>650</v>
      </c>
      <c r="L314" s="2" t="s">
        <v>64</v>
      </c>
      <c r="M314" s="2" t="s">
        <v>80</v>
      </c>
      <c r="N314" s="445">
        <v>1</v>
      </c>
      <c r="O314" s="446">
        <v>0.2</v>
      </c>
      <c r="P314" s="447">
        <v>2020</v>
      </c>
      <c r="Q314" s="448" t="s">
        <v>56</v>
      </c>
      <c r="R314" s="448" t="s">
        <v>56</v>
      </c>
      <c r="S314" s="448" t="s">
        <v>56</v>
      </c>
      <c r="T314" s="449" t="s">
        <v>66</v>
      </c>
      <c r="U314" s="2" t="s">
        <v>929</v>
      </c>
      <c r="V314" s="2">
        <f t="shared" si="137"/>
        <v>4.0000000000000008E-2</v>
      </c>
      <c r="W314" s="17"/>
    </row>
    <row r="315" spans="1:23" s="21" customFormat="1" x14ac:dyDescent="0.25">
      <c r="A315" s="525"/>
      <c r="B315" s="2" t="str">
        <f t="shared" si="136"/>
        <v>PR.WW-AT.AT</v>
      </c>
      <c r="C315" s="2" t="str">
        <f t="shared" si="138"/>
        <v>PR.WW-AT.AT-Emissions-N2</v>
      </c>
      <c r="D315" s="2" t="s">
        <v>892</v>
      </c>
      <c r="E315" s="2" t="s">
        <v>94</v>
      </c>
      <c r="F315" s="2" t="str">
        <f>VLOOKUP(E315,'5.a Definitions'!E:F,2,FALSE)</f>
        <v>Wastewater</v>
      </c>
      <c r="G315" s="2" t="s">
        <v>75</v>
      </c>
      <c r="H315" s="2" t="s">
        <v>75</v>
      </c>
      <c r="I315" s="2" t="str">
        <f>VLOOKUP(H315,'5.a Definitions'!E:F,2,FALSE)</f>
        <v>Atmosphere</v>
      </c>
      <c r="J315" s="2" t="s">
        <v>76</v>
      </c>
      <c r="K315" s="2" t="s">
        <v>650</v>
      </c>
      <c r="L315" s="2" t="s">
        <v>119</v>
      </c>
      <c r="M315" s="2" t="s">
        <v>120</v>
      </c>
      <c r="N315" s="445">
        <v>1</v>
      </c>
      <c r="O315" s="446">
        <v>0.2</v>
      </c>
      <c r="P315" s="447">
        <v>2020</v>
      </c>
      <c r="Q315" s="448" t="s">
        <v>56</v>
      </c>
      <c r="R315" s="448" t="s">
        <v>56</v>
      </c>
      <c r="S315" s="448" t="s">
        <v>56</v>
      </c>
      <c r="T315" s="449" t="s">
        <v>66</v>
      </c>
      <c r="U315" s="2" t="s">
        <v>929</v>
      </c>
      <c r="V315" s="2">
        <f t="shared" si="137"/>
        <v>4.0000000000000008E-2</v>
      </c>
      <c r="W315" s="17"/>
    </row>
    <row r="316" spans="1:23" s="21" customFormat="1" x14ac:dyDescent="0.25">
      <c r="A316" s="525"/>
      <c r="B316" s="2" t="str">
        <f t="shared" si="136"/>
        <v>PR.WW-HY.SW</v>
      </c>
      <c r="C316" s="2" t="str">
        <f t="shared" si="138"/>
        <v>PR.WW-HY.SW-Treated wastewater discharge-Nmix</v>
      </c>
      <c r="D316" s="2" t="s">
        <v>892</v>
      </c>
      <c r="E316" s="2" t="s">
        <v>94</v>
      </c>
      <c r="F316" s="2" t="str">
        <f>VLOOKUP(E316,'5.a Definitions'!E:F,2,FALSE)</f>
        <v>Wastewater</v>
      </c>
      <c r="G316" s="2" t="s">
        <v>97</v>
      </c>
      <c r="H316" s="2" t="s">
        <v>98</v>
      </c>
      <c r="I316" s="2" t="str">
        <f>VLOOKUP(H316,'5.a Definitions'!E:F,2,FALSE)</f>
        <v>Surface water</v>
      </c>
      <c r="J316" s="2" t="s">
        <v>141</v>
      </c>
      <c r="K316" s="2" t="s">
        <v>651</v>
      </c>
      <c r="L316" s="2" t="s">
        <v>64</v>
      </c>
      <c r="M316" s="2" t="s">
        <v>65</v>
      </c>
      <c r="N316" s="445">
        <v>1</v>
      </c>
      <c r="O316" s="446">
        <v>0.2</v>
      </c>
      <c r="P316" s="447">
        <v>2020</v>
      </c>
      <c r="Q316" s="448" t="s">
        <v>56</v>
      </c>
      <c r="R316" s="448" t="s">
        <v>56</v>
      </c>
      <c r="S316" s="448" t="s">
        <v>56</v>
      </c>
      <c r="T316" s="449" t="s">
        <v>66</v>
      </c>
      <c r="U316" s="2" t="s">
        <v>929</v>
      </c>
      <c r="V316" s="2">
        <f t="shared" si="137"/>
        <v>4.0000000000000008E-2</v>
      </c>
      <c r="W316" s="17"/>
    </row>
    <row r="317" spans="1:23" s="21" customFormat="1" ht="15.75" thickBot="1" x14ac:dyDescent="0.3">
      <c r="A317" s="525"/>
      <c r="B317" s="18" t="str">
        <f t="shared" si="136"/>
        <v>PR.WW-HY.CW</v>
      </c>
      <c r="C317" s="18" t="str">
        <f t="shared" si="138"/>
        <v>PR.WW-HY.CW-Treated wastewater discharge-Nmix</v>
      </c>
      <c r="D317" s="4" t="s">
        <v>892</v>
      </c>
      <c r="E317" s="18" t="s">
        <v>94</v>
      </c>
      <c r="F317" s="18" t="str">
        <f>VLOOKUP(E317,'5.a Definitions'!E:F,2,FALSE)</f>
        <v>Wastewater</v>
      </c>
      <c r="G317" s="18" t="s">
        <v>97</v>
      </c>
      <c r="H317" s="18" t="s">
        <v>142</v>
      </c>
      <c r="I317" s="18" t="str">
        <f>VLOOKUP(H317,'5.a Definitions'!E:F,2,FALSE)</f>
        <v>Coastal water</v>
      </c>
      <c r="J317" s="18" t="s">
        <v>141</v>
      </c>
      <c r="K317" s="18" t="s">
        <v>652</v>
      </c>
      <c r="L317" s="18" t="s">
        <v>64</v>
      </c>
      <c r="M317" s="18" t="s">
        <v>65</v>
      </c>
      <c r="N317" s="450">
        <v>1</v>
      </c>
      <c r="O317" s="451">
        <v>0.2</v>
      </c>
      <c r="P317" s="452">
        <v>2020</v>
      </c>
      <c r="Q317" s="453" t="s">
        <v>56</v>
      </c>
      <c r="R317" s="453" t="s">
        <v>56</v>
      </c>
      <c r="S317" s="453" t="s">
        <v>56</v>
      </c>
      <c r="T317" s="454" t="s">
        <v>66</v>
      </c>
      <c r="U317" s="18" t="s">
        <v>929</v>
      </c>
      <c r="V317" s="4">
        <f t="shared" si="137"/>
        <v>4.0000000000000008E-2</v>
      </c>
      <c r="W317" s="17"/>
    </row>
    <row r="318" spans="1:23" s="21" customFormat="1" x14ac:dyDescent="0.25">
      <c r="A318" s="527" t="s">
        <v>143</v>
      </c>
      <c r="B318" s="2" t="str">
        <f t="shared" si="136"/>
        <v>HS.HS-MP.OP</v>
      </c>
      <c r="C318" s="2" t="str">
        <f t="shared" si="138"/>
        <v>HS.HS-MP.OP-Recycling-Nmix</v>
      </c>
      <c r="D318" s="2" t="s">
        <v>95</v>
      </c>
      <c r="E318" s="2" t="s">
        <v>95</v>
      </c>
      <c r="F318" s="2" t="str">
        <f>VLOOKUP(E318,'5.a Definitions'!E:F,2,FALSE)</f>
        <v>Humans and settlements</v>
      </c>
      <c r="G318" s="2" t="s">
        <v>72</v>
      </c>
      <c r="H318" s="2" t="s">
        <v>73</v>
      </c>
      <c r="I318" s="2" t="str">
        <f>VLOOKUP(H318,'5.a Definitions'!E:F,2,FALSE)</f>
        <v>Other producing industry</v>
      </c>
      <c r="J318" s="2" t="s">
        <v>147</v>
      </c>
      <c r="K318" s="2" t="s">
        <v>91</v>
      </c>
      <c r="L318" s="2" t="s">
        <v>64</v>
      </c>
      <c r="M318" s="2" t="s">
        <v>65</v>
      </c>
      <c r="N318" s="445">
        <v>1</v>
      </c>
      <c r="O318" s="446">
        <v>0.2</v>
      </c>
      <c r="P318" s="447">
        <v>2020</v>
      </c>
      <c r="Q318" s="448" t="s">
        <v>56</v>
      </c>
      <c r="R318" s="448" t="s">
        <v>56</v>
      </c>
      <c r="S318" s="448" t="s">
        <v>56</v>
      </c>
      <c r="T318" s="449" t="s">
        <v>66</v>
      </c>
      <c r="U318" s="2" t="s">
        <v>91</v>
      </c>
      <c r="V318" s="2">
        <f t="shared" si="137"/>
        <v>4.0000000000000008E-2</v>
      </c>
      <c r="W318" s="17"/>
    </row>
    <row r="319" spans="1:23" s="21" customFormat="1" x14ac:dyDescent="0.25">
      <c r="A319" s="527"/>
      <c r="B319" s="2" t="str">
        <f t="shared" si="136"/>
        <v>HS.HS-PR.SO</v>
      </c>
      <c r="C319" s="2" t="str">
        <f t="shared" si="138"/>
        <v>HS.HS-PR.SO-Organic waste biofuel substrate-Nmix</v>
      </c>
      <c r="D319" s="2" t="s">
        <v>95</v>
      </c>
      <c r="E319" s="2" t="s">
        <v>95</v>
      </c>
      <c r="F319" s="2" t="str">
        <f>VLOOKUP(E319,'5.a Definitions'!E:F,2,FALSE)</f>
        <v>Humans and settlements</v>
      </c>
      <c r="G319" s="2" t="s">
        <v>892</v>
      </c>
      <c r="H319" s="2" t="s">
        <v>93</v>
      </c>
      <c r="I319" s="2" t="str">
        <f>VLOOKUP(H319,'5.a Definitions'!E:F,2,FALSE)</f>
        <v>Solid waste</v>
      </c>
      <c r="J319" s="2" t="s">
        <v>144</v>
      </c>
      <c r="K319" s="2" t="s">
        <v>653</v>
      </c>
      <c r="L319" s="2" t="s">
        <v>64</v>
      </c>
      <c r="M319" s="2" t="s">
        <v>65</v>
      </c>
      <c r="N319" s="445">
        <v>1</v>
      </c>
      <c r="O319" s="446">
        <v>0.2</v>
      </c>
      <c r="P319" s="447">
        <v>2020</v>
      </c>
      <c r="Q319" s="448" t="s">
        <v>56</v>
      </c>
      <c r="R319" s="448" t="s">
        <v>56</v>
      </c>
      <c r="S319" s="448" t="s">
        <v>56</v>
      </c>
      <c r="T319" s="449" t="s">
        <v>66</v>
      </c>
      <c r="U319" s="5" t="s">
        <v>91</v>
      </c>
      <c r="V319" s="2">
        <f t="shared" si="137"/>
        <v>4.0000000000000008E-2</v>
      </c>
      <c r="W319" s="17"/>
    </row>
    <row r="320" spans="1:23" s="17" customFormat="1" x14ac:dyDescent="0.25">
      <c r="A320" s="527"/>
      <c r="B320" s="2" t="str">
        <f t="shared" si="136"/>
        <v>HS.HS-PR.SO</v>
      </c>
      <c r="C320" s="2" t="str">
        <f t="shared" si="138"/>
        <v>HS.HS-PR.SO-Organic waste for composting-Nmix</v>
      </c>
      <c r="D320" s="2" t="s">
        <v>95</v>
      </c>
      <c r="E320" s="2" t="s">
        <v>95</v>
      </c>
      <c r="F320" s="2" t="str">
        <f>VLOOKUP(E320,'5.a Definitions'!E:F,2,FALSE)</f>
        <v>Humans and settlements</v>
      </c>
      <c r="G320" s="2" t="s">
        <v>892</v>
      </c>
      <c r="H320" s="2" t="s">
        <v>93</v>
      </c>
      <c r="I320" s="2" t="str">
        <f>VLOOKUP(H320,'5.a Definitions'!E:F,2,FALSE)</f>
        <v>Solid waste</v>
      </c>
      <c r="J320" s="2" t="s">
        <v>105</v>
      </c>
      <c r="K320" s="2" t="s">
        <v>654</v>
      </c>
      <c r="L320" s="2" t="s">
        <v>64</v>
      </c>
      <c r="M320" s="2" t="s">
        <v>65</v>
      </c>
      <c r="N320" s="445">
        <v>1</v>
      </c>
      <c r="O320" s="446">
        <v>0.2</v>
      </c>
      <c r="P320" s="447">
        <v>2020</v>
      </c>
      <c r="Q320" s="448" t="s">
        <v>56</v>
      </c>
      <c r="R320" s="448" t="s">
        <v>56</v>
      </c>
      <c r="S320" s="448" t="s">
        <v>56</v>
      </c>
      <c r="T320" s="449" t="s">
        <v>66</v>
      </c>
      <c r="U320" s="5" t="s">
        <v>91</v>
      </c>
      <c r="V320" s="2">
        <f t="shared" si="137"/>
        <v>4.0000000000000008E-2</v>
      </c>
    </row>
    <row r="321" spans="1:23" s="21" customFormat="1" x14ac:dyDescent="0.25">
      <c r="A321" s="527"/>
      <c r="B321" s="2" t="str">
        <f t="shared" si="136"/>
        <v>HS.HS-PR.SO</v>
      </c>
      <c r="C321" s="2" t="str">
        <f t="shared" si="138"/>
        <v>HS.HS-PR.SO-Household waste-Nmix</v>
      </c>
      <c r="D321" s="2" t="s">
        <v>95</v>
      </c>
      <c r="E321" s="2" t="s">
        <v>95</v>
      </c>
      <c r="F321" s="2" t="str">
        <f>VLOOKUP(E321,'5.a Definitions'!E:F,2,FALSE)</f>
        <v>Humans and settlements</v>
      </c>
      <c r="G321" s="2" t="s">
        <v>892</v>
      </c>
      <c r="H321" s="2" t="s">
        <v>93</v>
      </c>
      <c r="I321" s="2" t="str">
        <f>VLOOKUP(H321,'5.a Definitions'!E:F,2,FALSE)</f>
        <v>Solid waste</v>
      </c>
      <c r="J321" s="2" t="s">
        <v>145</v>
      </c>
      <c r="K321" s="2" t="s">
        <v>444</v>
      </c>
      <c r="L321" s="2" t="s">
        <v>64</v>
      </c>
      <c r="M321" s="2" t="s">
        <v>65</v>
      </c>
      <c r="N321" s="445">
        <v>1</v>
      </c>
      <c r="O321" s="446">
        <v>0.2</v>
      </c>
      <c r="P321" s="447">
        <v>2020</v>
      </c>
      <c r="Q321" s="448" t="s">
        <v>56</v>
      </c>
      <c r="R321" s="448" t="s">
        <v>56</v>
      </c>
      <c r="S321" s="448" t="s">
        <v>56</v>
      </c>
      <c r="T321" s="449" t="s">
        <v>66</v>
      </c>
      <c r="U321" s="2" t="s">
        <v>929</v>
      </c>
      <c r="V321" s="2">
        <f t="shared" si="137"/>
        <v>4.0000000000000008E-2</v>
      </c>
      <c r="W321" s="17"/>
    </row>
    <row r="322" spans="1:23" s="21" customFormat="1" x14ac:dyDescent="0.25">
      <c r="A322" s="527"/>
      <c r="B322" s="2" t="str">
        <f t="shared" si="136"/>
        <v>HS.HS-PR.WW</v>
      </c>
      <c r="C322" s="2" t="str">
        <f t="shared" si="138"/>
        <v>HS.HS-PR.WW-Municipal wastewater-Nmix</v>
      </c>
      <c r="D322" s="2" t="s">
        <v>95</v>
      </c>
      <c r="E322" s="2" t="s">
        <v>95</v>
      </c>
      <c r="F322" s="2" t="str">
        <f>VLOOKUP(E322,'5.a Definitions'!E:F,2,FALSE)</f>
        <v>Humans and settlements</v>
      </c>
      <c r="G322" s="2" t="s">
        <v>892</v>
      </c>
      <c r="H322" s="2" t="s">
        <v>94</v>
      </c>
      <c r="I322" s="2" t="str">
        <f>VLOOKUP(H322,'5.a Definitions'!E:F,2,FALSE)</f>
        <v>Wastewater</v>
      </c>
      <c r="J322" s="2" t="s">
        <v>146</v>
      </c>
      <c r="K322" s="2" t="s">
        <v>445</v>
      </c>
      <c r="L322" s="2" t="s">
        <v>64</v>
      </c>
      <c r="M322" s="2" t="s">
        <v>65</v>
      </c>
      <c r="N322" s="445">
        <v>1</v>
      </c>
      <c r="O322" s="446">
        <v>0.2</v>
      </c>
      <c r="P322" s="447">
        <v>2020</v>
      </c>
      <c r="Q322" s="448" t="s">
        <v>56</v>
      </c>
      <c r="R322" s="448" t="s">
        <v>56</v>
      </c>
      <c r="S322" s="448" t="s">
        <v>56</v>
      </c>
      <c r="T322" s="449" t="s">
        <v>66</v>
      </c>
      <c r="U322" s="2" t="s">
        <v>929</v>
      </c>
      <c r="V322" s="2">
        <f t="shared" si="137"/>
        <v>4.0000000000000008E-2</v>
      </c>
      <c r="W322" s="17"/>
    </row>
    <row r="323" spans="1:23" s="21" customFormat="1" x14ac:dyDescent="0.25">
      <c r="A323" s="527"/>
      <c r="B323" s="2" t="str">
        <f t="shared" si="136"/>
        <v>HS.HS-AT.AT</v>
      </c>
      <c r="C323" s="2" t="str">
        <f t="shared" si="138"/>
        <v>HS.HS-AT.AT-Emissions-NH3</v>
      </c>
      <c r="D323" s="2" t="s">
        <v>95</v>
      </c>
      <c r="E323" s="2" t="s">
        <v>95</v>
      </c>
      <c r="F323" s="2" t="str">
        <f>VLOOKUP(E323,'5.a Definitions'!E:F,2,FALSE)</f>
        <v>Humans and settlements</v>
      </c>
      <c r="G323" s="2" t="s">
        <v>75</v>
      </c>
      <c r="H323" s="2" t="s">
        <v>75</v>
      </c>
      <c r="I323" s="2" t="str">
        <f>VLOOKUP(H323,'5.a Definitions'!E:F,2,FALSE)</f>
        <v>Atmosphere</v>
      </c>
      <c r="J323" s="2" t="s">
        <v>76</v>
      </c>
      <c r="K323" s="2" t="s">
        <v>446</v>
      </c>
      <c r="L323" s="2" t="s">
        <v>64</v>
      </c>
      <c r="M323" s="2" t="s">
        <v>77</v>
      </c>
      <c r="N323" s="445">
        <v>1</v>
      </c>
      <c r="O323" s="446">
        <v>0.2</v>
      </c>
      <c r="P323" s="447">
        <v>2020</v>
      </c>
      <c r="Q323" s="448" t="s">
        <v>56</v>
      </c>
      <c r="R323" s="448" t="s">
        <v>56</v>
      </c>
      <c r="S323" s="448" t="s">
        <v>56</v>
      </c>
      <c r="T323" s="449" t="s">
        <v>66</v>
      </c>
      <c r="U323" s="2" t="s">
        <v>929</v>
      </c>
      <c r="V323" s="2">
        <f t="shared" si="137"/>
        <v>4.0000000000000008E-2</v>
      </c>
      <c r="W323" s="17"/>
    </row>
    <row r="324" spans="1:23" s="21" customFormat="1" x14ac:dyDescent="0.25">
      <c r="A324" s="527"/>
      <c r="B324" s="2" t="str">
        <f t="shared" si="136"/>
        <v>HS.HS-AT.AT</v>
      </c>
      <c r="C324" s="2" t="str">
        <f t="shared" si="138"/>
        <v>HS.HS-AT.AT-LUC emissions-NH3</v>
      </c>
      <c r="D324" s="2" t="s">
        <v>95</v>
      </c>
      <c r="E324" s="2" t="s">
        <v>95</v>
      </c>
      <c r="F324" s="2" t="str">
        <f>VLOOKUP(E324,'5.a Definitions'!E:F,2,FALSE)</f>
        <v>Humans and settlements</v>
      </c>
      <c r="G324" s="2" t="s">
        <v>75</v>
      </c>
      <c r="H324" s="2" t="s">
        <v>75</v>
      </c>
      <c r="I324" s="2" t="str">
        <f>VLOOKUP(H324,'5.a Definitions'!E:F,2,FALSE)</f>
        <v>Atmosphere</v>
      </c>
      <c r="J324" s="2" t="s">
        <v>470</v>
      </c>
      <c r="K324" s="2" t="s">
        <v>470</v>
      </c>
      <c r="L324" s="2" t="s">
        <v>64</v>
      </c>
      <c r="M324" s="2" t="s">
        <v>77</v>
      </c>
      <c r="N324" s="445">
        <v>1</v>
      </c>
      <c r="O324" s="446">
        <v>0.2</v>
      </c>
      <c r="P324" s="447">
        <v>2020</v>
      </c>
      <c r="Q324" s="448" t="s">
        <v>56</v>
      </c>
      <c r="R324" s="448" t="s">
        <v>56</v>
      </c>
      <c r="S324" s="448" t="s">
        <v>56</v>
      </c>
      <c r="T324" s="449" t="s">
        <v>66</v>
      </c>
      <c r="U324" s="2" t="s">
        <v>929</v>
      </c>
      <c r="V324" s="2">
        <f t="shared" si="137"/>
        <v>4.0000000000000008E-2</v>
      </c>
      <c r="W324" s="17"/>
    </row>
    <row r="325" spans="1:23" s="21" customFormat="1" x14ac:dyDescent="0.25">
      <c r="A325" s="527"/>
      <c r="B325" s="2" t="str">
        <f t="shared" si="136"/>
        <v>HS.HS-AT.AT</v>
      </c>
      <c r="C325" s="2" t="str">
        <f t="shared" si="138"/>
        <v>HS.HS-AT.AT-LUC emissions-NOx</v>
      </c>
      <c r="D325" s="2" t="s">
        <v>95</v>
      </c>
      <c r="E325" s="2" t="s">
        <v>95</v>
      </c>
      <c r="F325" s="2" t="str">
        <f>VLOOKUP(E325,'5.a Definitions'!E:F,2,FALSE)</f>
        <v>Humans and settlements</v>
      </c>
      <c r="G325" s="2" t="s">
        <v>75</v>
      </c>
      <c r="H325" s="2" t="s">
        <v>75</v>
      </c>
      <c r="I325" s="2" t="str">
        <f>VLOOKUP(H325,'5.a Definitions'!E:F,2,FALSE)</f>
        <v>Atmosphere</v>
      </c>
      <c r="J325" s="2" t="s">
        <v>470</v>
      </c>
      <c r="K325" s="2" t="s">
        <v>470</v>
      </c>
      <c r="L325" s="2" t="s">
        <v>64</v>
      </c>
      <c r="M325" s="2" t="s">
        <v>79</v>
      </c>
      <c r="N325" s="445">
        <v>1</v>
      </c>
      <c r="O325" s="446">
        <v>0.2</v>
      </c>
      <c r="P325" s="447">
        <v>2020</v>
      </c>
      <c r="Q325" s="448" t="s">
        <v>56</v>
      </c>
      <c r="R325" s="448" t="s">
        <v>56</v>
      </c>
      <c r="S325" s="448" t="s">
        <v>56</v>
      </c>
      <c r="T325" s="449" t="s">
        <v>66</v>
      </c>
      <c r="U325" s="2" t="s">
        <v>929</v>
      </c>
      <c r="V325" s="2">
        <f t="shared" si="137"/>
        <v>4.0000000000000008E-2</v>
      </c>
      <c r="W325" s="17"/>
    </row>
    <row r="326" spans="1:23" s="21" customFormat="1" x14ac:dyDescent="0.25">
      <c r="A326" s="527"/>
      <c r="B326" s="2" t="str">
        <f t="shared" si="136"/>
        <v>HS.HS-AT.AT</v>
      </c>
      <c r="C326" s="2" t="str">
        <f t="shared" si="138"/>
        <v>HS.HS-AT.AT-LUC emissions-N2O</v>
      </c>
      <c r="D326" s="2" t="s">
        <v>95</v>
      </c>
      <c r="E326" s="2" t="s">
        <v>95</v>
      </c>
      <c r="F326" s="2" t="str">
        <f>VLOOKUP(E326,'5.a Definitions'!E:F,2,FALSE)</f>
        <v>Humans and settlements</v>
      </c>
      <c r="G326" s="2" t="s">
        <v>75</v>
      </c>
      <c r="H326" s="2" t="s">
        <v>75</v>
      </c>
      <c r="I326" s="2" t="str">
        <f>VLOOKUP(H326,'5.a Definitions'!E:F,2,FALSE)</f>
        <v>Atmosphere</v>
      </c>
      <c r="J326" s="2" t="s">
        <v>470</v>
      </c>
      <c r="K326" s="2" t="s">
        <v>470</v>
      </c>
      <c r="L326" s="2" t="s">
        <v>64</v>
      </c>
      <c r="M326" s="2" t="s">
        <v>80</v>
      </c>
      <c r="N326" s="445">
        <v>1</v>
      </c>
      <c r="O326" s="446">
        <v>0.2</v>
      </c>
      <c r="P326" s="447">
        <v>2020</v>
      </c>
      <c r="Q326" s="448" t="s">
        <v>56</v>
      </c>
      <c r="R326" s="448" t="s">
        <v>56</v>
      </c>
      <c r="S326" s="448" t="s">
        <v>56</v>
      </c>
      <c r="T326" s="449" t="s">
        <v>66</v>
      </c>
      <c r="U326" s="2" t="s">
        <v>929</v>
      </c>
      <c r="V326" s="2">
        <f t="shared" si="137"/>
        <v>4.0000000000000008E-2</v>
      </c>
      <c r="W326" s="17"/>
    </row>
    <row r="327" spans="1:23" s="21" customFormat="1" x14ac:dyDescent="0.25">
      <c r="A327" s="527"/>
      <c r="B327" s="2" t="str">
        <f t="shared" si="136"/>
        <v>HS.HS-HY.GW</v>
      </c>
      <c r="C327" s="2" t="str">
        <f t="shared" si="138"/>
        <v>HS.HS-HY.GW-Untreated wastewater-Nmix</v>
      </c>
      <c r="D327" s="2" t="s">
        <v>95</v>
      </c>
      <c r="E327" s="2" t="s">
        <v>95</v>
      </c>
      <c r="F327" s="2" t="str">
        <f>VLOOKUP(E327,'5.a Definitions'!E:F,2,FALSE)</f>
        <v>Humans and settlements</v>
      </c>
      <c r="G327" s="2" t="s">
        <v>97</v>
      </c>
      <c r="H327" s="2" t="s">
        <v>121</v>
      </c>
      <c r="I327" s="2" t="str">
        <f>VLOOKUP(H327,'5.a Definitions'!E:F,2,FALSE)</f>
        <v>Groundwater</v>
      </c>
      <c r="J327" s="2" t="s">
        <v>99</v>
      </c>
      <c r="K327" s="2" t="s">
        <v>447</v>
      </c>
      <c r="L327" s="2" t="s">
        <v>64</v>
      </c>
      <c r="M327" s="2" t="s">
        <v>65</v>
      </c>
      <c r="N327" s="445">
        <v>1</v>
      </c>
      <c r="O327" s="446">
        <v>0.2</v>
      </c>
      <c r="P327" s="447">
        <v>2020</v>
      </c>
      <c r="Q327" s="448" t="s">
        <v>56</v>
      </c>
      <c r="R327" s="448" t="s">
        <v>56</v>
      </c>
      <c r="S327" s="448" t="s">
        <v>56</v>
      </c>
      <c r="T327" s="449" t="s">
        <v>66</v>
      </c>
      <c r="U327" s="2" t="s">
        <v>929</v>
      </c>
      <c r="V327" s="2">
        <f t="shared" si="137"/>
        <v>4.0000000000000008E-2</v>
      </c>
      <c r="W327" s="17"/>
    </row>
    <row r="328" spans="1:23" s="21" customFormat="1" x14ac:dyDescent="0.25">
      <c r="A328" s="527"/>
      <c r="B328" s="2" t="str">
        <f t="shared" si="136"/>
        <v>HS.HS-HY.SW</v>
      </c>
      <c r="C328" s="2" t="str">
        <f t="shared" si="138"/>
        <v>HS.HS-HY.SW-Untreated wastewater-Nmix</v>
      </c>
      <c r="D328" s="2" t="s">
        <v>95</v>
      </c>
      <c r="E328" s="2" t="s">
        <v>95</v>
      </c>
      <c r="F328" s="2" t="str">
        <f>VLOOKUP(E328,'5.a Definitions'!E:F,2,FALSE)</f>
        <v>Humans and settlements</v>
      </c>
      <c r="G328" s="2" t="s">
        <v>97</v>
      </c>
      <c r="H328" s="2" t="s">
        <v>98</v>
      </c>
      <c r="I328" s="2" t="str">
        <f>VLOOKUP(H328,'5.a Definitions'!E:F,2,FALSE)</f>
        <v>Surface water</v>
      </c>
      <c r="J328" s="2" t="s">
        <v>99</v>
      </c>
      <c r="K328" s="2" t="s">
        <v>448</v>
      </c>
      <c r="L328" s="2" t="s">
        <v>64</v>
      </c>
      <c r="M328" s="2" t="s">
        <v>65</v>
      </c>
      <c r="N328" s="445">
        <v>1</v>
      </c>
      <c r="O328" s="446">
        <v>0.2</v>
      </c>
      <c r="P328" s="447">
        <v>2020</v>
      </c>
      <c r="Q328" s="448" t="s">
        <v>56</v>
      </c>
      <c r="R328" s="448" t="s">
        <v>56</v>
      </c>
      <c r="S328" s="448" t="s">
        <v>56</v>
      </c>
      <c r="T328" s="449" t="s">
        <v>66</v>
      </c>
      <c r="U328" s="2" t="s">
        <v>929</v>
      </c>
      <c r="V328" s="2">
        <f t="shared" si="137"/>
        <v>4.0000000000000008E-2</v>
      </c>
      <c r="W328" s="17"/>
    </row>
    <row r="329" spans="1:23" s="21" customFormat="1" ht="15.75" thickBot="1" x14ac:dyDescent="0.3">
      <c r="A329" s="527"/>
      <c r="B329" s="18" t="str">
        <f t="shared" si="136"/>
        <v>HS.HS-HY.CW</v>
      </c>
      <c r="C329" s="18" t="str">
        <f t="shared" si="138"/>
        <v>HS.HS-HY.CW-Untreated wastewater-Nmix</v>
      </c>
      <c r="D329" s="18" t="s">
        <v>95</v>
      </c>
      <c r="E329" s="18" t="s">
        <v>95</v>
      </c>
      <c r="F329" s="18" t="str">
        <f>VLOOKUP(E329,'5.a Definitions'!E:F,2,FALSE)</f>
        <v>Humans and settlements</v>
      </c>
      <c r="G329" s="18" t="s">
        <v>97</v>
      </c>
      <c r="H329" s="18" t="s">
        <v>142</v>
      </c>
      <c r="I329" s="18" t="str">
        <f>VLOOKUP(H329,'5.a Definitions'!E:F,2,FALSE)</f>
        <v>Coastal water</v>
      </c>
      <c r="J329" s="18" t="s">
        <v>99</v>
      </c>
      <c r="K329" s="18" t="s">
        <v>449</v>
      </c>
      <c r="L329" s="18" t="s">
        <v>64</v>
      </c>
      <c r="M329" s="18" t="s">
        <v>65</v>
      </c>
      <c r="N329" s="450">
        <v>1</v>
      </c>
      <c r="O329" s="451">
        <v>0.2</v>
      </c>
      <c r="P329" s="452">
        <v>2020</v>
      </c>
      <c r="Q329" s="453" t="s">
        <v>56</v>
      </c>
      <c r="R329" s="453" t="s">
        <v>56</v>
      </c>
      <c r="S329" s="453" t="s">
        <v>56</v>
      </c>
      <c r="T329" s="454" t="s">
        <v>66</v>
      </c>
      <c r="U329" s="18" t="s">
        <v>929</v>
      </c>
      <c r="V329" s="18">
        <f t="shared" si="137"/>
        <v>4.0000000000000008E-2</v>
      </c>
      <c r="W329" s="17"/>
    </row>
    <row r="330" spans="1:23" s="21" customFormat="1" x14ac:dyDescent="0.25">
      <c r="A330" s="528" t="s">
        <v>213</v>
      </c>
      <c r="B330" s="2" t="str">
        <f t="shared" si="136"/>
        <v>AT.AT-EF.IC</v>
      </c>
      <c r="C330" s="2" t="str">
        <f t="shared" si="138"/>
        <v>AT.AT-EF.IC-Combustion N2 fixation-N2</v>
      </c>
      <c r="D330" s="2" t="s">
        <v>75</v>
      </c>
      <c r="E330" s="2" t="s">
        <v>75</v>
      </c>
      <c r="F330" s="2" t="str">
        <f>VLOOKUP(E330,'5.a Definitions'!E:F,2,FALSE)</f>
        <v>Atmosphere</v>
      </c>
      <c r="G330" s="2" t="s">
        <v>60</v>
      </c>
      <c r="H330" s="2" t="s">
        <v>62</v>
      </c>
      <c r="I330" s="2" t="str">
        <f>VLOOKUP(H330,'5.a Definitions'!E:F,2,FALSE)</f>
        <v>Manufacturing industries and construction</v>
      </c>
      <c r="J330" s="2" t="s">
        <v>148</v>
      </c>
      <c r="K330" s="2" t="s">
        <v>450</v>
      </c>
      <c r="L330" s="2" t="s">
        <v>119</v>
      </c>
      <c r="M330" s="2" t="s">
        <v>120</v>
      </c>
      <c r="N330" s="445">
        <v>1</v>
      </c>
      <c r="O330" s="446">
        <v>0.2</v>
      </c>
      <c r="P330" s="447">
        <v>2020</v>
      </c>
      <c r="Q330" s="448" t="s">
        <v>56</v>
      </c>
      <c r="R330" s="448" t="s">
        <v>56</v>
      </c>
      <c r="S330" s="448" t="s">
        <v>56</v>
      </c>
      <c r="T330" s="449" t="s">
        <v>66</v>
      </c>
      <c r="U330" s="3" t="s">
        <v>53</v>
      </c>
      <c r="V330" s="2">
        <f t="shared" si="137"/>
        <v>4.0000000000000008E-2</v>
      </c>
      <c r="W330" s="17"/>
    </row>
    <row r="331" spans="1:23" s="21" customFormat="1" x14ac:dyDescent="0.25">
      <c r="A331" s="528"/>
      <c r="B331" s="2" t="str">
        <f t="shared" si="136"/>
        <v>AT.AT-EF.OE</v>
      </c>
      <c r="C331" s="2" t="str">
        <f t="shared" si="138"/>
        <v>AT.AT-EF.OE-Combustion N2 fixation-N2</v>
      </c>
      <c r="D331" s="2" t="s">
        <v>75</v>
      </c>
      <c r="E331" s="2" t="s">
        <v>75</v>
      </c>
      <c r="F331" s="2" t="str">
        <f>VLOOKUP(E331,'5.a Definitions'!E:F,2,FALSE)</f>
        <v>Atmosphere</v>
      </c>
      <c r="G331" s="2" t="s">
        <v>60</v>
      </c>
      <c r="H331" s="2" t="s">
        <v>70</v>
      </c>
      <c r="I331" s="2" t="str">
        <f>VLOOKUP(H331,'5.a Definitions'!E:F,2,FALSE)</f>
        <v>Other energy and fuels</v>
      </c>
      <c r="J331" s="2" t="s">
        <v>148</v>
      </c>
      <c r="K331" s="2" t="s">
        <v>451</v>
      </c>
      <c r="L331" s="2" t="s">
        <v>119</v>
      </c>
      <c r="M331" s="2" t="s">
        <v>120</v>
      </c>
      <c r="N331" s="445">
        <v>1</v>
      </c>
      <c r="O331" s="446">
        <v>0.2</v>
      </c>
      <c r="P331" s="447">
        <v>2020</v>
      </c>
      <c r="Q331" s="448" t="s">
        <v>56</v>
      </c>
      <c r="R331" s="448" t="s">
        <v>56</v>
      </c>
      <c r="S331" s="448" t="s">
        <v>56</v>
      </c>
      <c r="T331" s="449" t="s">
        <v>66</v>
      </c>
      <c r="U331" s="3" t="s">
        <v>53</v>
      </c>
      <c r="V331" s="2">
        <f t="shared" si="137"/>
        <v>4.0000000000000008E-2</v>
      </c>
      <c r="W331" s="17"/>
    </row>
    <row r="332" spans="1:23" s="21" customFormat="1" x14ac:dyDescent="0.25">
      <c r="A332" s="528"/>
      <c r="B332" s="2" t="str">
        <f t="shared" si="136"/>
        <v>AT.AT-EF.TR</v>
      </c>
      <c r="C332" s="2" t="str">
        <f t="shared" si="138"/>
        <v>AT.AT-EF.TR-Combustion N2 fixation-N2</v>
      </c>
      <c r="D332" s="2" t="s">
        <v>75</v>
      </c>
      <c r="E332" s="2" t="s">
        <v>75</v>
      </c>
      <c r="F332" s="2" t="str">
        <f>VLOOKUP(E332,'5.a Definitions'!E:F,2,FALSE)</f>
        <v>Atmosphere</v>
      </c>
      <c r="G332" s="2" t="s">
        <v>60</v>
      </c>
      <c r="H332" s="2" t="s">
        <v>68</v>
      </c>
      <c r="I332" s="2" t="str">
        <f>VLOOKUP(H332,'5.a Definitions'!E:F,2,FALSE)</f>
        <v>Transport</v>
      </c>
      <c r="J332" s="2" t="s">
        <v>148</v>
      </c>
      <c r="K332" s="2" t="s">
        <v>452</v>
      </c>
      <c r="L332" s="2" t="s">
        <v>119</v>
      </c>
      <c r="M332" s="2" t="s">
        <v>120</v>
      </c>
      <c r="N332" s="445">
        <v>1</v>
      </c>
      <c r="O332" s="446">
        <v>0.2</v>
      </c>
      <c r="P332" s="447">
        <v>2020</v>
      </c>
      <c r="Q332" s="448" t="s">
        <v>56</v>
      </c>
      <c r="R332" s="448" t="s">
        <v>56</v>
      </c>
      <c r="S332" s="448" t="s">
        <v>56</v>
      </c>
      <c r="T332" s="449" t="s">
        <v>66</v>
      </c>
      <c r="U332" s="3" t="s">
        <v>53</v>
      </c>
      <c r="V332" s="2">
        <f t="shared" si="137"/>
        <v>4.0000000000000008E-2</v>
      </c>
      <c r="W332" s="17"/>
    </row>
    <row r="333" spans="1:23" s="21" customFormat="1" x14ac:dyDescent="0.25">
      <c r="A333" s="528"/>
      <c r="B333" s="2" t="str">
        <f t="shared" si="136"/>
        <v>AT.AT-EF.EC</v>
      </c>
      <c r="C333" s="2" t="str">
        <f t="shared" si="138"/>
        <v>AT.AT-EF.EC-Combustion N2 fixation-N2</v>
      </c>
      <c r="D333" s="2" t="s">
        <v>75</v>
      </c>
      <c r="E333" s="2" t="s">
        <v>75</v>
      </c>
      <c r="F333" s="2" t="str">
        <f>VLOOKUP(E333,'5.a Definitions'!E:F,2,FALSE)</f>
        <v>Atmosphere</v>
      </c>
      <c r="G333" s="2" t="s">
        <v>60</v>
      </c>
      <c r="H333" s="2" t="s">
        <v>61</v>
      </c>
      <c r="I333" s="2" t="str">
        <f>VLOOKUP(H333,'5.a Definitions'!E:F,2,FALSE)</f>
        <v>Energy conversion</v>
      </c>
      <c r="J333" s="2" t="s">
        <v>148</v>
      </c>
      <c r="K333" s="2" t="s">
        <v>954</v>
      </c>
      <c r="L333" s="2" t="s">
        <v>119</v>
      </c>
      <c r="M333" s="2" t="s">
        <v>120</v>
      </c>
      <c r="N333" s="445">
        <v>1</v>
      </c>
      <c r="O333" s="446">
        <v>0.2</v>
      </c>
      <c r="P333" s="447">
        <v>2020</v>
      </c>
      <c r="Q333" s="448" t="s">
        <v>56</v>
      </c>
      <c r="R333" s="448" t="s">
        <v>56</v>
      </c>
      <c r="S333" s="448" t="s">
        <v>56</v>
      </c>
      <c r="T333" s="449" t="s">
        <v>66</v>
      </c>
      <c r="U333" s="3" t="s">
        <v>53</v>
      </c>
      <c r="V333" s="2">
        <f t="shared" si="137"/>
        <v>4.0000000000000008E-2</v>
      </c>
      <c r="W333" s="17"/>
    </row>
    <row r="334" spans="1:23" s="21" customFormat="1" x14ac:dyDescent="0.25">
      <c r="A334" s="528"/>
      <c r="B334" s="2" t="str">
        <f t="shared" si="136"/>
        <v>AT.AT-MP.OP</v>
      </c>
      <c r="C334" s="2" t="str">
        <f t="shared" si="138"/>
        <v>AT.AT-MP.OP-Ammonia synthesis N2 fixation-N2</v>
      </c>
      <c r="D334" s="2" t="s">
        <v>75</v>
      </c>
      <c r="E334" s="2" t="s">
        <v>75</v>
      </c>
      <c r="F334" s="2" t="str">
        <f>VLOOKUP(E334,'5.a Definitions'!E:F,2,FALSE)</f>
        <v>Atmosphere</v>
      </c>
      <c r="G334" s="2" t="s">
        <v>72</v>
      </c>
      <c r="H334" s="2" t="s">
        <v>73</v>
      </c>
      <c r="I334" s="2" t="str">
        <f>VLOOKUP(H334,'5.a Definitions'!E:F,2,FALSE)</f>
        <v>Other producing industry</v>
      </c>
      <c r="J334" s="2" t="s">
        <v>454</v>
      </c>
      <c r="K334" s="2" t="s">
        <v>453</v>
      </c>
      <c r="L334" s="2" t="s">
        <v>119</v>
      </c>
      <c r="M334" s="2" t="s">
        <v>120</v>
      </c>
      <c r="N334" s="445">
        <v>1</v>
      </c>
      <c r="O334" s="446">
        <v>0.2</v>
      </c>
      <c r="P334" s="447">
        <v>2020</v>
      </c>
      <c r="Q334" s="448" t="s">
        <v>56</v>
      </c>
      <c r="R334" s="448" t="s">
        <v>56</v>
      </c>
      <c r="S334" s="448" t="s">
        <v>56</v>
      </c>
      <c r="T334" s="449" t="s">
        <v>66</v>
      </c>
      <c r="U334" s="3" t="s">
        <v>53</v>
      </c>
      <c r="V334" s="2">
        <f t="shared" si="137"/>
        <v>4.0000000000000008E-2</v>
      </c>
      <c r="W334" s="17"/>
    </row>
    <row r="335" spans="1:23" s="21" customFormat="1" x14ac:dyDescent="0.25">
      <c r="A335" s="528"/>
      <c r="B335" s="2" t="str">
        <f t="shared" ref="B335:B398" si="140">D335&amp;"."&amp;E335&amp;"-"&amp;G335&amp;"."&amp;H335</f>
        <v>AT.AT-AG.SM</v>
      </c>
      <c r="C335" s="2" t="str">
        <f t="shared" si="138"/>
        <v>AT.AT-AG.SM-Deposition-OXN</v>
      </c>
      <c r="D335" s="2" t="s">
        <v>75</v>
      </c>
      <c r="E335" s="2" t="s">
        <v>75</v>
      </c>
      <c r="F335" s="2" t="str">
        <f>VLOOKUP(E335,'5.a Definitions'!E:F,2,FALSE)</f>
        <v>Atmosphere</v>
      </c>
      <c r="G335" s="2" t="s">
        <v>86</v>
      </c>
      <c r="H335" s="2" t="s">
        <v>102</v>
      </c>
      <c r="I335" s="2" t="str">
        <f>VLOOKUP(H335,'5.a Definitions'!E:F,2,FALSE)</f>
        <v>Soil management</v>
      </c>
      <c r="J335" s="2" t="s">
        <v>149</v>
      </c>
      <c r="K335" s="2" t="s">
        <v>567</v>
      </c>
      <c r="L335" s="2" t="s">
        <v>64</v>
      </c>
      <c r="M335" s="2" t="s">
        <v>475</v>
      </c>
      <c r="N335" s="445">
        <v>1</v>
      </c>
      <c r="O335" s="446">
        <v>0.2</v>
      </c>
      <c r="P335" s="447">
        <v>2020</v>
      </c>
      <c r="Q335" s="448" t="s">
        <v>56</v>
      </c>
      <c r="R335" s="448" t="s">
        <v>56</v>
      </c>
      <c r="S335" s="448" t="s">
        <v>56</v>
      </c>
      <c r="T335" s="449" t="s">
        <v>66</v>
      </c>
      <c r="U335" s="3" t="s">
        <v>53</v>
      </c>
      <c r="V335" s="2">
        <f t="shared" si="137"/>
        <v>4.0000000000000008E-2</v>
      </c>
      <c r="W335" s="17"/>
    </row>
    <row r="336" spans="1:23" s="21" customFormat="1" x14ac:dyDescent="0.25">
      <c r="A336" s="528"/>
      <c r="B336" s="2" t="str">
        <f t="shared" si="140"/>
        <v>AT.AT-AG.SM</v>
      </c>
      <c r="C336" s="2" t="str">
        <f t="shared" si="138"/>
        <v>AT.AT-AG.SM-Deposition-RDN</v>
      </c>
      <c r="D336" s="2" t="s">
        <v>75</v>
      </c>
      <c r="E336" s="2" t="s">
        <v>75</v>
      </c>
      <c r="F336" s="2" t="str">
        <f>VLOOKUP(E336,'5.a Definitions'!E:F,2,FALSE)</f>
        <v>Atmosphere</v>
      </c>
      <c r="G336" s="2" t="s">
        <v>86</v>
      </c>
      <c r="H336" s="2" t="s">
        <v>102</v>
      </c>
      <c r="I336" s="2" t="str">
        <f>VLOOKUP(H336,'5.a Definitions'!E:F,2,FALSE)</f>
        <v>Soil management</v>
      </c>
      <c r="J336" s="2" t="s">
        <v>149</v>
      </c>
      <c r="K336" s="2" t="s">
        <v>567</v>
      </c>
      <c r="L336" s="2" t="s">
        <v>64</v>
      </c>
      <c r="M336" s="2" t="s">
        <v>484</v>
      </c>
      <c r="N336" s="445">
        <v>1</v>
      </c>
      <c r="O336" s="446">
        <v>0.2</v>
      </c>
      <c r="P336" s="447">
        <v>2020</v>
      </c>
      <c r="Q336" s="448" t="s">
        <v>56</v>
      </c>
      <c r="R336" s="448" t="s">
        <v>56</v>
      </c>
      <c r="S336" s="448" t="s">
        <v>56</v>
      </c>
      <c r="T336" s="449" t="s">
        <v>66</v>
      </c>
      <c r="U336" s="3" t="s">
        <v>53</v>
      </c>
      <c r="V336" s="2">
        <f t="shared" si="137"/>
        <v>4.0000000000000008E-2</v>
      </c>
      <c r="W336" s="17"/>
    </row>
    <row r="337" spans="1:23" s="21" customFormat="1" x14ac:dyDescent="0.25">
      <c r="A337" s="528"/>
      <c r="B337" s="2" t="str">
        <f t="shared" si="140"/>
        <v>AT.AT-AG.SM</v>
      </c>
      <c r="C337" s="2" t="str">
        <f t="shared" si="138"/>
        <v>AT.AT-AG.SM-Biological N2 fixation-N2</v>
      </c>
      <c r="D337" s="2" t="s">
        <v>75</v>
      </c>
      <c r="E337" s="2" t="s">
        <v>75</v>
      </c>
      <c r="F337" s="2" t="str">
        <f>VLOOKUP(E337,'5.a Definitions'!E:F,2,FALSE)</f>
        <v>Atmosphere</v>
      </c>
      <c r="G337" s="2" t="s">
        <v>86</v>
      </c>
      <c r="H337" s="2" t="s">
        <v>102</v>
      </c>
      <c r="I337" s="2" t="str">
        <f>VLOOKUP(H337,'5.a Definitions'!E:F,2,FALSE)</f>
        <v>Soil management</v>
      </c>
      <c r="J337" s="2" t="s">
        <v>597</v>
      </c>
      <c r="K337" s="2" t="s">
        <v>568</v>
      </c>
      <c r="L337" s="2" t="s">
        <v>119</v>
      </c>
      <c r="M337" s="2" t="s">
        <v>120</v>
      </c>
      <c r="N337" s="445">
        <v>1</v>
      </c>
      <c r="O337" s="446">
        <v>0.2</v>
      </c>
      <c r="P337" s="447">
        <v>2020</v>
      </c>
      <c r="Q337" s="448" t="s">
        <v>56</v>
      </c>
      <c r="R337" s="448" t="s">
        <v>56</v>
      </c>
      <c r="S337" s="448" t="s">
        <v>56</v>
      </c>
      <c r="T337" s="449" t="s">
        <v>66</v>
      </c>
      <c r="U337" s="3" t="s">
        <v>53</v>
      </c>
      <c r="V337" s="2">
        <f t="shared" si="137"/>
        <v>4.0000000000000008E-2</v>
      </c>
      <c r="W337" s="17"/>
    </row>
    <row r="338" spans="1:23" s="17" customFormat="1" x14ac:dyDescent="0.25">
      <c r="A338" s="528"/>
      <c r="B338" s="2" t="str">
        <f t="shared" si="140"/>
        <v>AT.AT-FS.FO</v>
      </c>
      <c r="C338" s="2" t="str">
        <f t="shared" si="138"/>
        <v>AT.AT-FS.FO-Deposition-OXN</v>
      </c>
      <c r="D338" s="2" t="s">
        <v>75</v>
      </c>
      <c r="E338" s="2" t="s">
        <v>75</v>
      </c>
      <c r="F338" s="2" t="str">
        <f>VLOOKUP(E338,'5.a Definitions'!E:F,2,FALSE)</f>
        <v>Atmosphere</v>
      </c>
      <c r="G338" s="2" t="s">
        <v>115</v>
      </c>
      <c r="H338" s="2" t="s">
        <v>116</v>
      </c>
      <c r="I338" s="2" t="str">
        <f>VLOOKUP(H338,'5.a Definitions'!E:F,2,FALSE)</f>
        <v>Forests</v>
      </c>
      <c r="J338" s="2" t="s">
        <v>149</v>
      </c>
      <c r="K338" s="2" t="s">
        <v>949</v>
      </c>
      <c r="L338" s="2" t="s">
        <v>64</v>
      </c>
      <c r="M338" s="2" t="s">
        <v>475</v>
      </c>
      <c r="N338" s="445">
        <v>1</v>
      </c>
      <c r="O338" s="446">
        <v>0.2</v>
      </c>
      <c r="P338" s="447">
        <v>2020</v>
      </c>
      <c r="Q338" s="448" t="s">
        <v>56</v>
      </c>
      <c r="R338" s="448" t="s">
        <v>56</v>
      </c>
      <c r="S338" s="448" t="s">
        <v>56</v>
      </c>
      <c r="T338" s="449" t="s">
        <v>66</v>
      </c>
      <c r="U338" s="3" t="s">
        <v>53</v>
      </c>
      <c r="V338" s="2">
        <f t="shared" si="137"/>
        <v>4.0000000000000008E-2</v>
      </c>
    </row>
    <row r="339" spans="1:23" s="21" customFormat="1" x14ac:dyDescent="0.25">
      <c r="A339" s="528"/>
      <c r="B339" s="2" t="str">
        <f t="shared" si="140"/>
        <v>AT.AT-FS.FO</v>
      </c>
      <c r="C339" s="2" t="str">
        <f t="shared" si="138"/>
        <v>AT.AT-FS.FO-Deposition-RDN</v>
      </c>
      <c r="D339" s="2" t="s">
        <v>75</v>
      </c>
      <c r="E339" s="2" t="s">
        <v>75</v>
      </c>
      <c r="F339" s="2" t="str">
        <f>VLOOKUP(E339,'5.a Definitions'!E:F,2,FALSE)</f>
        <v>Atmosphere</v>
      </c>
      <c r="G339" s="2" t="s">
        <v>115</v>
      </c>
      <c r="H339" s="2" t="s">
        <v>116</v>
      </c>
      <c r="I339" s="2" t="s">
        <v>132</v>
      </c>
      <c r="J339" s="2" t="s">
        <v>149</v>
      </c>
      <c r="K339" s="2" t="s">
        <v>949</v>
      </c>
      <c r="L339" s="2" t="s">
        <v>64</v>
      </c>
      <c r="M339" s="2" t="s">
        <v>484</v>
      </c>
      <c r="N339" s="445">
        <v>1</v>
      </c>
      <c r="O339" s="446">
        <v>0.2</v>
      </c>
      <c r="P339" s="447">
        <v>2020</v>
      </c>
      <c r="Q339" s="448" t="s">
        <v>56</v>
      </c>
      <c r="R339" s="448" t="s">
        <v>56</v>
      </c>
      <c r="S339" s="448" t="s">
        <v>56</v>
      </c>
      <c r="T339" s="449" t="s">
        <v>66</v>
      </c>
      <c r="U339" s="3" t="s">
        <v>53</v>
      </c>
      <c r="V339" s="2">
        <f t="shared" si="137"/>
        <v>4.0000000000000008E-2</v>
      </c>
      <c r="W339" s="17"/>
    </row>
    <row r="340" spans="1:23" s="21" customFormat="1" x14ac:dyDescent="0.25">
      <c r="A340" s="528"/>
      <c r="B340" s="2" t="str">
        <f t="shared" si="140"/>
        <v>AT.AT-FS.FO</v>
      </c>
      <c r="C340" s="2" t="str">
        <f t="shared" si="138"/>
        <v>AT.AT-FS.FO-N2 fixation-N2</v>
      </c>
      <c r="D340" s="2" t="s">
        <v>75</v>
      </c>
      <c r="E340" s="2" t="s">
        <v>75</v>
      </c>
      <c r="F340" s="2" t="str">
        <f>VLOOKUP(E340,'5.a Definitions'!E:F,2,FALSE)</f>
        <v>Atmosphere</v>
      </c>
      <c r="G340" s="2" t="s">
        <v>115</v>
      </c>
      <c r="H340" s="2" t="s">
        <v>116</v>
      </c>
      <c r="I340" s="2" t="s">
        <v>132</v>
      </c>
      <c r="J340" s="2" t="s">
        <v>150</v>
      </c>
      <c r="K340" s="2" t="s">
        <v>950</v>
      </c>
      <c r="L340" s="2" t="s">
        <v>119</v>
      </c>
      <c r="M340" s="2" t="s">
        <v>120</v>
      </c>
      <c r="N340" s="445">
        <v>1</v>
      </c>
      <c r="O340" s="446">
        <v>0.2</v>
      </c>
      <c r="P340" s="447">
        <v>2020</v>
      </c>
      <c r="Q340" s="448" t="s">
        <v>56</v>
      </c>
      <c r="R340" s="448" t="s">
        <v>56</v>
      </c>
      <c r="S340" s="448" t="s">
        <v>56</v>
      </c>
      <c r="T340" s="449" t="s">
        <v>66</v>
      </c>
      <c r="U340" s="3" t="s">
        <v>53</v>
      </c>
      <c r="V340" s="2">
        <f t="shared" si="137"/>
        <v>4.0000000000000008E-2</v>
      </c>
      <c r="W340" s="17"/>
    </row>
    <row r="341" spans="1:23" s="21" customFormat="1" x14ac:dyDescent="0.25">
      <c r="A341" s="528"/>
      <c r="B341" s="2" t="str">
        <f t="shared" si="140"/>
        <v>AT.AT-FS.WL</v>
      </c>
      <c r="C341" s="2" t="str">
        <f t="shared" si="138"/>
        <v>AT.AT-FS.WL-Deposition-OXN</v>
      </c>
      <c r="D341" s="2" t="s">
        <v>75</v>
      </c>
      <c r="E341" s="2" t="s">
        <v>75</v>
      </c>
      <c r="F341" s="2" t="str">
        <f>VLOOKUP(E341,'5.a Definitions'!E:F,2,FALSE)</f>
        <v>Atmosphere</v>
      </c>
      <c r="G341" s="2" t="s">
        <v>115</v>
      </c>
      <c r="H341" s="2" t="s">
        <v>117</v>
      </c>
      <c r="I341" s="2" t="str">
        <f>VLOOKUP(H341,'5.a Definitions'!E:F,2,FALSE)</f>
        <v>Wetland</v>
      </c>
      <c r="J341" s="2" t="s">
        <v>149</v>
      </c>
      <c r="K341" s="2" t="s">
        <v>570</v>
      </c>
      <c r="L341" s="2" t="s">
        <v>64</v>
      </c>
      <c r="M341" s="2" t="s">
        <v>475</v>
      </c>
      <c r="N341" s="445">
        <v>1</v>
      </c>
      <c r="O341" s="446">
        <v>0.2</v>
      </c>
      <c r="P341" s="447">
        <v>2020</v>
      </c>
      <c r="Q341" s="448" t="s">
        <v>56</v>
      </c>
      <c r="R341" s="448" t="s">
        <v>56</v>
      </c>
      <c r="S341" s="448" t="s">
        <v>56</v>
      </c>
      <c r="T341" s="449" t="s">
        <v>66</v>
      </c>
      <c r="U341" s="3" t="s">
        <v>53</v>
      </c>
      <c r="V341" s="2">
        <f t="shared" si="137"/>
        <v>4.0000000000000008E-2</v>
      </c>
      <c r="W341" s="17"/>
    </row>
    <row r="342" spans="1:23" s="21" customFormat="1" x14ac:dyDescent="0.25">
      <c r="A342" s="528"/>
      <c r="B342" s="2" t="str">
        <f t="shared" si="140"/>
        <v>AT.AT-FS.WL</v>
      </c>
      <c r="C342" s="2" t="str">
        <f t="shared" si="138"/>
        <v>AT.AT-FS.WL-Deposition-RDN</v>
      </c>
      <c r="D342" s="2" t="s">
        <v>75</v>
      </c>
      <c r="E342" s="2" t="s">
        <v>75</v>
      </c>
      <c r="F342" s="2" t="str">
        <f>VLOOKUP(E342,'5.a Definitions'!E:F,2,FALSE)</f>
        <v>Atmosphere</v>
      </c>
      <c r="G342" s="2" t="s">
        <v>115</v>
      </c>
      <c r="H342" s="2" t="s">
        <v>117</v>
      </c>
      <c r="I342" s="2" t="str">
        <f>VLOOKUP(H342,'5.a Definitions'!E:F,2,FALSE)</f>
        <v>Wetland</v>
      </c>
      <c r="J342" s="2" t="s">
        <v>149</v>
      </c>
      <c r="K342" s="2" t="s">
        <v>570</v>
      </c>
      <c r="L342" s="2" t="s">
        <v>64</v>
      </c>
      <c r="M342" s="2" t="s">
        <v>484</v>
      </c>
      <c r="N342" s="445">
        <v>1</v>
      </c>
      <c r="O342" s="446">
        <v>0.2</v>
      </c>
      <c r="P342" s="447">
        <v>2020</v>
      </c>
      <c r="Q342" s="448" t="s">
        <v>56</v>
      </c>
      <c r="R342" s="448" t="s">
        <v>56</v>
      </c>
      <c r="S342" s="448" t="s">
        <v>56</v>
      </c>
      <c r="T342" s="449" t="s">
        <v>66</v>
      </c>
      <c r="U342" s="3" t="s">
        <v>53</v>
      </c>
      <c r="V342" s="2">
        <f t="shared" si="137"/>
        <v>4.0000000000000008E-2</v>
      </c>
      <c r="W342" s="17"/>
    </row>
    <row r="343" spans="1:23" s="21" customFormat="1" x14ac:dyDescent="0.25">
      <c r="A343" s="528"/>
      <c r="B343" s="2" t="str">
        <f t="shared" si="140"/>
        <v>AT.AT-FS.WL</v>
      </c>
      <c r="C343" s="2" t="str">
        <f t="shared" si="138"/>
        <v>AT.AT-FS.WL-N2 fixation-N2</v>
      </c>
      <c r="D343" s="2" t="s">
        <v>75</v>
      </c>
      <c r="E343" s="2" t="s">
        <v>75</v>
      </c>
      <c r="F343" s="2" t="str">
        <f>VLOOKUP(E343,'5.a Definitions'!E:F,2,FALSE)</f>
        <v>Atmosphere</v>
      </c>
      <c r="G343" s="2" t="s">
        <v>115</v>
      </c>
      <c r="H343" s="2" t="s">
        <v>117</v>
      </c>
      <c r="I343" s="2" t="str">
        <f>VLOOKUP(H343,'5.a Definitions'!E:F,2,FALSE)</f>
        <v>Wetland</v>
      </c>
      <c r="J343" s="2" t="s">
        <v>150</v>
      </c>
      <c r="K343" s="2" t="s">
        <v>455</v>
      </c>
      <c r="L343" s="2" t="s">
        <v>119</v>
      </c>
      <c r="M343" s="2" t="s">
        <v>120</v>
      </c>
      <c r="N343" s="445">
        <v>1</v>
      </c>
      <c r="O343" s="446">
        <v>0.2</v>
      </c>
      <c r="P343" s="447">
        <v>2020</v>
      </c>
      <c r="Q343" s="448" t="s">
        <v>56</v>
      </c>
      <c r="R343" s="448" t="s">
        <v>56</v>
      </c>
      <c r="S343" s="448" t="s">
        <v>56</v>
      </c>
      <c r="T343" s="449" t="s">
        <v>66</v>
      </c>
      <c r="U343" s="3" t="s">
        <v>53</v>
      </c>
      <c r="V343" s="2">
        <f t="shared" si="137"/>
        <v>4.0000000000000008E-2</v>
      </c>
      <c r="W343" s="17"/>
    </row>
    <row r="344" spans="1:23" s="21" customFormat="1" x14ac:dyDescent="0.25">
      <c r="A344" s="528"/>
      <c r="B344" s="2" t="str">
        <f t="shared" si="140"/>
        <v>AT.AT-FS.OL</v>
      </c>
      <c r="C344" s="2" t="str">
        <f t="shared" si="138"/>
        <v>AT.AT-FS.OL-Deposition-OXN</v>
      </c>
      <c r="D344" s="2" t="s">
        <v>75</v>
      </c>
      <c r="E344" s="2" t="s">
        <v>75</v>
      </c>
      <c r="F344" s="2" t="str">
        <f>VLOOKUP(E344,'5.a Definitions'!E:F,2,FALSE)</f>
        <v>Atmosphere</v>
      </c>
      <c r="G344" s="2" t="s">
        <v>115</v>
      </c>
      <c r="H344" s="2" t="s">
        <v>118</v>
      </c>
      <c r="I344" s="2" t="str">
        <f>VLOOKUP(H344,'5.a Definitions'!E:F,2,FALSE)</f>
        <v>Other land</v>
      </c>
      <c r="J344" s="2" t="s">
        <v>149</v>
      </c>
      <c r="K344" s="2" t="s">
        <v>571</v>
      </c>
      <c r="L344" s="2" t="s">
        <v>64</v>
      </c>
      <c r="M344" s="2" t="s">
        <v>475</v>
      </c>
      <c r="N344" s="445">
        <v>1</v>
      </c>
      <c r="O344" s="446">
        <v>0.2</v>
      </c>
      <c r="P344" s="447">
        <v>2020</v>
      </c>
      <c r="Q344" s="448" t="s">
        <v>56</v>
      </c>
      <c r="R344" s="448" t="s">
        <v>56</v>
      </c>
      <c r="S344" s="448" t="s">
        <v>56</v>
      </c>
      <c r="T344" s="449" t="s">
        <v>66</v>
      </c>
      <c r="U344" s="3" t="s">
        <v>53</v>
      </c>
      <c r="V344" s="2">
        <f t="shared" si="137"/>
        <v>4.0000000000000008E-2</v>
      </c>
      <c r="W344" s="17"/>
    </row>
    <row r="345" spans="1:23" s="21" customFormat="1" x14ac:dyDescent="0.25">
      <c r="A345" s="528"/>
      <c r="B345" s="2" t="str">
        <f t="shared" si="140"/>
        <v>AT.AT-FS.OL</v>
      </c>
      <c r="C345" s="2" t="str">
        <f t="shared" si="138"/>
        <v>AT.AT-FS.OL-Deposition-RDN</v>
      </c>
      <c r="D345" s="2" t="s">
        <v>75</v>
      </c>
      <c r="E345" s="2" t="s">
        <v>75</v>
      </c>
      <c r="F345" s="2" t="str">
        <f>VLOOKUP(E345,'5.a Definitions'!E:F,2,FALSE)</f>
        <v>Atmosphere</v>
      </c>
      <c r="G345" s="2" t="s">
        <v>115</v>
      </c>
      <c r="H345" s="2" t="s">
        <v>118</v>
      </c>
      <c r="I345" s="2" t="str">
        <f>VLOOKUP(H345,'5.a Definitions'!E:F,2,FALSE)</f>
        <v>Other land</v>
      </c>
      <c r="J345" s="2" t="s">
        <v>149</v>
      </c>
      <c r="K345" s="2" t="s">
        <v>571</v>
      </c>
      <c r="L345" s="2" t="s">
        <v>64</v>
      </c>
      <c r="M345" s="2" t="s">
        <v>484</v>
      </c>
      <c r="N345" s="445">
        <v>1</v>
      </c>
      <c r="O345" s="446">
        <v>0.2</v>
      </c>
      <c r="P345" s="447">
        <v>2020</v>
      </c>
      <c r="Q345" s="448" t="s">
        <v>56</v>
      </c>
      <c r="R345" s="448" t="s">
        <v>56</v>
      </c>
      <c r="S345" s="448" t="s">
        <v>56</v>
      </c>
      <c r="T345" s="449" t="s">
        <v>66</v>
      </c>
      <c r="U345" s="3" t="s">
        <v>53</v>
      </c>
      <c r="V345" s="2">
        <f t="shared" si="137"/>
        <v>4.0000000000000008E-2</v>
      </c>
      <c r="W345" s="17"/>
    </row>
    <row r="346" spans="1:23" s="21" customFormat="1" x14ac:dyDescent="0.25">
      <c r="A346" s="528"/>
      <c r="B346" s="2" t="str">
        <f t="shared" si="140"/>
        <v>AT.AT-FS.OL</v>
      </c>
      <c r="C346" s="2" t="str">
        <f t="shared" si="138"/>
        <v>AT.AT-FS.OL-N2 fixation-N2</v>
      </c>
      <c r="D346" s="2" t="s">
        <v>75</v>
      </c>
      <c r="E346" s="2" t="s">
        <v>75</v>
      </c>
      <c r="F346" s="2" t="str">
        <f>VLOOKUP(E346,'5.a Definitions'!E:F,2,FALSE)</f>
        <v>Atmosphere</v>
      </c>
      <c r="G346" s="2" t="s">
        <v>115</v>
      </c>
      <c r="H346" s="2" t="s">
        <v>118</v>
      </c>
      <c r="I346" s="2" t="str">
        <f>VLOOKUP(H346,'5.a Definitions'!E:F,2,FALSE)</f>
        <v>Other land</v>
      </c>
      <c r="J346" s="2" t="s">
        <v>150</v>
      </c>
      <c r="K346" s="2" t="s">
        <v>456</v>
      </c>
      <c r="L346" s="2" t="s">
        <v>119</v>
      </c>
      <c r="M346" s="2" t="s">
        <v>120</v>
      </c>
      <c r="N346" s="445">
        <v>1</v>
      </c>
      <c r="O346" s="446">
        <v>0.2</v>
      </c>
      <c r="P346" s="447">
        <v>2020</v>
      </c>
      <c r="Q346" s="448" t="s">
        <v>56</v>
      </c>
      <c r="R346" s="448" t="s">
        <v>56</v>
      </c>
      <c r="S346" s="448" t="s">
        <v>56</v>
      </c>
      <c r="T346" s="449" t="s">
        <v>66</v>
      </c>
      <c r="U346" s="3" t="s">
        <v>53</v>
      </c>
      <c r="V346" s="2">
        <f t="shared" si="137"/>
        <v>4.0000000000000008E-2</v>
      </c>
      <c r="W346" s="17"/>
    </row>
    <row r="347" spans="1:23" s="21" customFormat="1" x14ac:dyDescent="0.25">
      <c r="A347" s="528"/>
      <c r="B347" s="2" t="str">
        <f t="shared" si="140"/>
        <v>AT.AT-HS.HS</v>
      </c>
      <c r="C347" s="2" t="str">
        <f t="shared" si="138"/>
        <v>AT.AT-HS.HS-Deposition-OXN</v>
      </c>
      <c r="D347" s="2" t="s">
        <v>75</v>
      </c>
      <c r="E347" s="2" t="s">
        <v>75</v>
      </c>
      <c r="F347" s="2" t="str">
        <f>VLOOKUP(E347,'5.a Definitions'!E:F,2,FALSE)</f>
        <v>Atmosphere</v>
      </c>
      <c r="G347" s="2" t="s">
        <v>95</v>
      </c>
      <c r="H347" s="2" t="s">
        <v>95</v>
      </c>
      <c r="I347" s="2" t="str">
        <f>VLOOKUP(H347,'5.a Definitions'!E:F,2,FALSE)</f>
        <v>Humans and settlements</v>
      </c>
      <c r="J347" s="2" t="s">
        <v>149</v>
      </c>
      <c r="K347" s="2" t="s">
        <v>569</v>
      </c>
      <c r="L347" s="2" t="s">
        <v>64</v>
      </c>
      <c r="M347" s="2" t="s">
        <v>475</v>
      </c>
      <c r="N347" s="445">
        <v>1</v>
      </c>
      <c r="O347" s="446">
        <v>0.2</v>
      </c>
      <c r="P347" s="447">
        <v>2020</v>
      </c>
      <c r="Q347" s="448" t="s">
        <v>56</v>
      </c>
      <c r="R347" s="448" t="s">
        <v>56</v>
      </c>
      <c r="S347" s="448" t="s">
        <v>56</v>
      </c>
      <c r="T347" s="449" t="s">
        <v>66</v>
      </c>
      <c r="U347" s="3" t="s">
        <v>53</v>
      </c>
      <c r="V347" s="2">
        <f t="shared" si="137"/>
        <v>4.0000000000000008E-2</v>
      </c>
      <c r="W347" s="17"/>
    </row>
    <row r="348" spans="1:23" s="21" customFormat="1" x14ac:dyDescent="0.25">
      <c r="A348" s="528"/>
      <c r="B348" s="2" t="str">
        <f t="shared" si="140"/>
        <v>AT.AT-HS.HS</v>
      </c>
      <c r="C348" s="2" t="str">
        <f t="shared" si="138"/>
        <v>AT.AT-HS.HS-Deposition-RDN</v>
      </c>
      <c r="D348" s="2" t="s">
        <v>75</v>
      </c>
      <c r="E348" s="2" t="s">
        <v>75</v>
      </c>
      <c r="F348" s="2" t="str">
        <f>VLOOKUP(E348,'5.a Definitions'!E:F,2,FALSE)</f>
        <v>Atmosphere</v>
      </c>
      <c r="G348" s="2" t="s">
        <v>95</v>
      </c>
      <c r="H348" s="2" t="s">
        <v>95</v>
      </c>
      <c r="I348" s="2" t="str">
        <f>VLOOKUP(H348,'5.a Definitions'!E:F,2,FALSE)</f>
        <v>Humans and settlements</v>
      </c>
      <c r="J348" s="2" t="s">
        <v>149</v>
      </c>
      <c r="K348" s="2" t="s">
        <v>569</v>
      </c>
      <c r="L348" s="2" t="s">
        <v>64</v>
      </c>
      <c r="M348" s="2" t="s">
        <v>484</v>
      </c>
      <c r="N348" s="445">
        <v>1</v>
      </c>
      <c r="O348" s="446">
        <v>0.2</v>
      </c>
      <c r="P348" s="447">
        <v>2020</v>
      </c>
      <c r="Q348" s="448" t="s">
        <v>56</v>
      </c>
      <c r="R348" s="448" t="s">
        <v>56</v>
      </c>
      <c r="S348" s="448" t="s">
        <v>56</v>
      </c>
      <c r="T348" s="449" t="s">
        <v>66</v>
      </c>
      <c r="U348" s="3" t="s">
        <v>53</v>
      </c>
      <c r="V348" s="2">
        <f t="shared" si="137"/>
        <v>4.0000000000000008E-2</v>
      </c>
      <c r="W348" s="17"/>
    </row>
    <row r="349" spans="1:23" s="21" customFormat="1" x14ac:dyDescent="0.25">
      <c r="A349" s="528"/>
      <c r="B349" s="2" t="str">
        <f t="shared" si="140"/>
        <v>AT.AT-HY.SW</v>
      </c>
      <c r="C349" s="2" t="str">
        <f t="shared" si="138"/>
        <v>AT.AT-HY.SW-Deposition-OXN</v>
      </c>
      <c r="D349" s="2" t="s">
        <v>75</v>
      </c>
      <c r="E349" s="2" t="s">
        <v>75</v>
      </c>
      <c r="F349" s="2" t="str">
        <f>VLOOKUP(E349,'5.a Definitions'!E:F,2,FALSE)</f>
        <v>Atmosphere</v>
      </c>
      <c r="G349" s="2" t="s">
        <v>97</v>
      </c>
      <c r="H349" s="2" t="s">
        <v>98</v>
      </c>
      <c r="I349" s="2" t="str">
        <f>VLOOKUP(H349,'5.a Definitions'!E:F,2,FALSE)</f>
        <v>Surface water</v>
      </c>
      <c r="J349" s="2" t="s">
        <v>149</v>
      </c>
      <c r="K349" s="2" t="s">
        <v>572</v>
      </c>
      <c r="L349" s="2" t="s">
        <v>64</v>
      </c>
      <c r="M349" s="2" t="s">
        <v>475</v>
      </c>
      <c r="N349" s="445">
        <v>1</v>
      </c>
      <c r="O349" s="446">
        <v>0.2</v>
      </c>
      <c r="P349" s="447">
        <v>2020</v>
      </c>
      <c r="Q349" s="448" t="s">
        <v>56</v>
      </c>
      <c r="R349" s="448" t="s">
        <v>56</v>
      </c>
      <c r="S349" s="448" t="s">
        <v>56</v>
      </c>
      <c r="T349" s="449" t="s">
        <v>66</v>
      </c>
      <c r="U349" s="3" t="s">
        <v>53</v>
      </c>
      <c r="V349" s="2">
        <f t="shared" ref="V349:V399" si="141">(O349*N349)^2</f>
        <v>4.0000000000000008E-2</v>
      </c>
      <c r="W349" s="17"/>
    </row>
    <row r="350" spans="1:23" s="21" customFormat="1" x14ac:dyDescent="0.25">
      <c r="A350" s="528"/>
      <c r="B350" s="2" t="str">
        <f t="shared" si="140"/>
        <v>AT.AT-HY.SW</v>
      </c>
      <c r="C350" s="2" t="str">
        <f t="shared" si="138"/>
        <v>AT.AT-HY.SW-Deposition-RDN</v>
      </c>
      <c r="D350" s="2" t="s">
        <v>75</v>
      </c>
      <c r="E350" s="2" t="s">
        <v>75</v>
      </c>
      <c r="F350" s="2" t="str">
        <f>VLOOKUP(E350,'5.a Definitions'!E:F,2,FALSE)</f>
        <v>Atmosphere</v>
      </c>
      <c r="G350" s="2" t="s">
        <v>97</v>
      </c>
      <c r="H350" s="2" t="s">
        <v>98</v>
      </c>
      <c r="I350" s="2" t="str">
        <f>VLOOKUP(H350,'5.a Definitions'!E:F,2,FALSE)</f>
        <v>Surface water</v>
      </c>
      <c r="J350" s="2" t="s">
        <v>149</v>
      </c>
      <c r="K350" s="2" t="s">
        <v>572</v>
      </c>
      <c r="L350" s="2" t="s">
        <v>64</v>
      </c>
      <c r="M350" s="2" t="s">
        <v>484</v>
      </c>
      <c r="N350" s="445">
        <v>1</v>
      </c>
      <c r="O350" s="446">
        <v>0.2</v>
      </c>
      <c r="P350" s="447">
        <v>2020</v>
      </c>
      <c r="Q350" s="448" t="s">
        <v>56</v>
      </c>
      <c r="R350" s="448" t="s">
        <v>56</v>
      </c>
      <c r="S350" s="448" t="s">
        <v>56</v>
      </c>
      <c r="T350" s="449" t="s">
        <v>66</v>
      </c>
      <c r="U350" s="3" t="s">
        <v>53</v>
      </c>
      <c r="V350" s="2">
        <f t="shared" si="141"/>
        <v>4.0000000000000008E-2</v>
      </c>
      <c r="W350" s="17"/>
    </row>
    <row r="351" spans="1:23" s="21" customFormat="1" x14ac:dyDescent="0.25">
      <c r="A351" s="528"/>
      <c r="B351" s="2" t="str">
        <f t="shared" si="140"/>
        <v>AT.AT-HY.SW</v>
      </c>
      <c r="C351" s="2" t="str">
        <f t="shared" si="138"/>
        <v>AT.AT-HY.SW-N2 fixation-N2</v>
      </c>
      <c r="D351" s="2" t="s">
        <v>75</v>
      </c>
      <c r="E351" s="2" t="s">
        <v>75</v>
      </c>
      <c r="F351" s="2" t="str">
        <f>VLOOKUP(E351,'5.a Definitions'!E:F,2,FALSE)</f>
        <v>Atmosphere</v>
      </c>
      <c r="G351" s="2" t="s">
        <v>97</v>
      </c>
      <c r="H351" s="2" t="s">
        <v>98</v>
      </c>
      <c r="I351" s="2" t="str">
        <f>VLOOKUP(H351,'5.a Definitions'!E:F,2,FALSE)</f>
        <v>Surface water</v>
      </c>
      <c r="J351" s="2" t="s">
        <v>150</v>
      </c>
      <c r="K351" s="2" t="s">
        <v>457</v>
      </c>
      <c r="L351" s="2" t="s">
        <v>119</v>
      </c>
      <c r="M351" s="2" t="s">
        <v>120</v>
      </c>
      <c r="N351" s="445">
        <v>1</v>
      </c>
      <c r="O351" s="446">
        <v>0.2</v>
      </c>
      <c r="P351" s="447">
        <v>2020</v>
      </c>
      <c r="Q351" s="448" t="s">
        <v>56</v>
      </c>
      <c r="R351" s="448" t="s">
        <v>56</v>
      </c>
      <c r="S351" s="448" t="s">
        <v>56</v>
      </c>
      <c r="T351" s="449" t="s">
        <v>66</v>
      </c>
      <c r="U351" s="3" t="s">
        <v>53</v>
      </c>
      <c r="V351" s="2">
        <f t="shared" si="141"/>
        <v>4.0000000000000008E-2</v>
      </c>
      <c r="W351" s="17"/>
    </row>
    <row r="352" spans="1:23" s="21" customFormat="1" x14ac:dyDescent="0.25">
      <c r="A352" s="528"/>
      <c r="B352" s="2" t="str">
        <f t="shared" si="140"/>
        <v>AT.AT-HY.CW</v>
      </c>
      <c r="C352" s="2" t="str">
        <f t="shared" ref="C352:C399" si="142">B352&amp;"-"&amp;J352&amp;"-"&amp;M352</f>
        <v>AT.AT-HY.CW-Deposition-OXN</v>
      </c>
      <c r="D352" s="2" t="s">
        <v>75</v>
      </c>
      <c r="E352" s="2" t="s">
        <v>75</v>
      </c>
      <c r="F352" s="2" t="str">
        <f>VLOOKUP(E352,'5.a Definitions'!E:F,2,FALSE)</f>
        <v>Atmosphere</v>
      </c>
      <c r="G352" s="2" t="s">
        <v>97</v>
      </c>
      <c r="H352" s="2" t="s">
        <v>142</v>
      </c>
      <c r="I352" s="2" t="str">
        <f>VLOOKUP(H352,'5.a Definitions'!E:F,2,FALSE)</f>
        <v>Coastal water</v>
      </c>
      <c r="J352" s="2" t="s">
        <v>149</v>
      </c>
      <c r="K352" s="2" t="s">
        <v>573</v>
      </c>
      <c r="L352" s="2" t="s">
        <v>64</v>
      </c>
      <c r="M352" s="2" t="s">
        <v>475</v>
      </c>
      <c r="N352" s="445">
        <v>1</v>
      </c>
      <c r="O352" s="446">
        <v>0.2</v>
      </c>
      <c r="P352" s="447">
        <v>2020</v>
      </c>
      <c r="Q352" s="448" t="s">
        <v>56</v>
      </c>
      <c r="R352" s="448" t="s">
        <v>56</v>
      </c>
      <c r="S352" s="448" t="s">
        <v>56</v>
      </c>
      <c r="T352" s="449" t="s">
        <v>66</v>
      </c>
      <c r="U352" s="3" t="s">
        <v>53</v>
      </c>
      <c r="V352" s="2">
        <f t="shared" si="141"/>
        <v>4.0000000000000008E-2</v>
      </c>
      <c r="W352" s="17"/>
    </row>
    <row r="353" spans="1:23" s="17" customFormat="1" x14ac:dyDescent="0.25">
      <c r="A353" s="528"/>
      <c r="B353" s="2" t="str">
        <f t="shared" si="140"/>
        <v>AT.AT-HY.CW</v>
      </c>
      <c r="C353" s="2" t="str">
        <f t="shared" si="142"/>
        <v>AT.AT-HY.CW-Deposition-RDN</v>
      </c>
      <c r="D353" s="2" t="s">
        <v>75</v>
      </c>
      <c r="E353" s="2" t="s">
        <v>75</v>
      </c>
      <c r="F353" s="2" t="str">
        <f>VLOOKUP(E353,'5.a Definitions'!E:F,2,FALSE)</f>
        <v>Atmosphere</v>
      </c>
      <c r="G353" s="2" t="s">
        <v>97</v>
      </c>
      <c r="H353" s="2" t="s">
        <v>142</v>
      </c>
      <c r="I353" s="2" t="str">
        <f>VLOOKUP(H353,'5.a Definitions'!E:F,2,FALSE)</f>
        <v>Coastal water</v>
      </c>
      <c r="J353" s="2" t="s">
        <v>149</v>
      </c>
      <c r="K353" s="2" t="s">
        <v>573</v>
      </c>
      <c r="L353" s="2" t="s">
        <v>64</v>
      </c>
      <c r="M353" s="2" t="s">
        <v>484</v>
      </c>
      <c r="N353" s="445">
        <v>1</v>
      </c>
      <c r="O353" s="446">
        <v>0.2</v>
      </c>
      <c r="P353" s="447">
        <v>2020</v>
      </c>
      <c r="Q353" s="448" t="s">
        <v>56</v>
      </c>
      <c r="R353" s="448" t="s">
        <v>56</v>
      </c>
      <c r="S353" s="448" t="s">
        <v>56</v>
      </c>
      <c r="T353" s="449" t="s">
        <v>66</v>
      </c>
      <c r="U353" s="3" t="s">
        <v>53</v>
      </c>
      <c r="V353" s="2">
        <f t="shared" si="141"/>
        <v>4.0000000000000008E-2</v>
      </c>
    </row>
    <row r="354" spans="1:23" s="21" customFormat="1" x14ac:dyDescent="0.25">
      <c r="A354" s="528"/>
      <c r="B354" s="3" t="str">
        <f t="shared" si="140"/>
        <v>AT.AT-HY.CW</v>
      </c>
      <c r="C354" s="3" t="str">
        <f t="shared" si="142"/>
        <v>AT.AT-HY.CW-N2 fixation-N2</v>
      </c>
      <c r="D354" s="3" t="s">
        <v>75</v>
      </c>
      <c r="E354" s="3" t="s">
        <v>75</v>
      </c>
      <c r="F354" s="3" t="str">
        <f>VLOOKUP(E354,'5.a Definitions'!E:F,2,FALSE)</f>
        <v>Atmosphere</v>
      </c>
      <c r="G354" s="3" t="s">
        <v>97</v>
      </c>
      <c r="H354" s="3" t="s">
        <v>142</v>
      </c>
      <c r="I354" s="3" t="str">
        <f>VLOOKUP(H354,'5.a Definitions'!E:F,2,FALSE)</f>
        <v>Coastal water</v>
      </c>
      <c r="J354" s="3" t="s">
        <v>150</v>
      </c>
      <c r="K354" s="3" t="s">
        <v>458</v>
      </c>
      <c r="L354" s="3" t="s">
        <v>119</v>
      </c>
      <c r="M354" s="3" t="s">
        <v>120</v>
      </c>
      <c r="N354" s="460">
        <v>1</v>
      </c>
      <c r="O354" s="461">
        <v>0.2</v>
      </c>
      <c r="P354" s="462">
        <v>2020</v>
      </c>
      <c r="Q354" s="463" t="s">
        <v>56</v>
      </c>
      <c r="R354" s="463" t="s">
        <v>56</v>
      </c>
      <c r="S354" s="463" t="s">
        <v>56</v>
      </c>
      <c r="T354" s="464" t="s">
        <v>66</v>
      </c>
      <c r="U354" s="3" t="s">
        <v>53</v>
      </c>
      <c r="V354" s="3">
        <f t="shared" si="141"/>
        <v>4.0000000000000008E-2</v>
      </c>
      <c r="W354" s="17"/>
    </row>
    <row r="355" spans="1:23" s="21" customFormat="1" x14ac:dyDescent="0.25">
      <c r="A355" s="528"/>
      <c r="B355" s="3" t="str">
        <f t="shared" si="140"/>
        <v>AT.AT-RW.RW</v>
      </c>
      <c r="C355" s="3" t="str">
        <f t="shared" si="142"/>
        <v>AT.AT-RW.RW-Atmospheric outflow-RDN</v>
      </c>
      <c r="D355" s="3" t="s">
        <v>75</v>
      </c>
      <c r="E355" s="3" t="s">
        <v>75</v>
      </c>
      <c r="F355" s="3" t="str">
        <f>VLOOKUP(E355,'5.a Definitions'!E:F,2,FALSE)</f>
        <v>Atmosphere</v>
      </c>
      <c r="G355" s="3" t="s">
        <v>81</v>
      </c>
      <c r="H355" s="3" t="s">
        <v>81</v>
      </c>
      <c r="I355" s="3" t="str">
        <f>VLOOKUP(H355,'5.a Definitions'!E:F,2,FALSE)</f>
        <v>Rest of the world</v>
      </c>
      <c r="J355" s="3" t="s">
        <v>151</v>
      </c>
      <c r="K355" s="3" t="s">
        <v>459</v>
      </c>
      <c r="L355" s="3" t="s">
        <v>64</v>
      </c>
      <c r="M355" s="3" t="s">
        <v>484</v>
      </c>
      <c r="N355" s="460">
        <v>1</v>
      </c>
      <c r="O355" s="461">
        <v>0.2</v>
      </c>
      <c r="P355" s="462">
        <v>2020</v>
      </c>
      <c r="Q355" s="463" t="s">
        <v>56</v>
      </c>
      <c r="R355" s="463" t="s">
        <v>56</v>
      </c>
      <c r="S355" s="463" t="s">
        <v>56</v>
      </c>
      <c r="T355" s="464" t="s">
        <v>66</v>
      </c>
      <c r="U355" s="3" t="s">
        <v>53</v>
      </c>
      <c r="V355" s="3">
        <f t="shared" si="141"/>
        <v>4.0000000000000008E-2</v>
      </c>
      <c r="W355" s="17"/>
    </row>
    <row r="356" spans="1:23" s="21" customFormat="1" ht="15.75" thickBot="1" x14ac:dyDescent="0.3">
      <c r="A356" s="529"/>
      <c r="B356" s="18" t="str">
        <f t="shared" si="140"/>
        <v>AT.AT-RW.RW</v>
      </c>
      <c r="C356" s="18" t="str">
        <f t="shared" si="142"/>
        <v>AT.AT-RW.RW-Atmospheric outflow-OXN</v>
      </c>
      <c r="D356" s="18" t="s">
        <v>75</v>
      </c>
      <c r="E356" s="18" t="s">
        <v>75</v>
      </c>
      <c r="F356" s="18" t="str">
        <f>VLOOKUP(E356,'5.a Definitions'!E:F,2,FALSE)</f>
        <v>Atmosphere</v>
      </c>
      <c r="G356" s="18" t="s">
        <v>81</v>
      </c>
      <c r="H356" s="18" t="s">
        <v>81</v>
      </c>
      <c r="I356" s="18" t="str">
        <f>VLOOKUP(H356,'5.a Definitions'!E:F,2,FALSE)</f>
        <v>Rest of the world</v>
      </c>
      <c r="J356" s="18" t="s">
        <v>151</v>
      </c>
      <c r="K356" s="18" t="s">
        <v>459</v>
      </c>
      <c r="L356" s="18" t="s">
        <v>64</v>
      </c>
      <c r="M356" s="18" t="s">
        <v>475</v>
      </c>
      <c r="N356" s="450">
        <v>1</v>
      </c>
      <c r="O356" s="451">
        <v>0.2</v>
      </c>
      <c r="P356" s="452">
        <v>2020</v>
      </c>
      <c r="Q356" s="453" t="s">
        <v>56</v>
      </c>
      <c r="R356" s="453" t="s">
        <v>56</v>
      </c>
      <c r="S356" s="453" t="s">
        <v>56</v>
      </c>
      <c r="T356" s="454" t="s">
        <v>66</v>
      </c>
      <c r="U356" s="18" t="s">
        <v>53</v>
      </c>
      <c r="V356" s="18">
        <f t="shared" si="141"/>
        <v>4.0000000000000008E-2</v>
      </c>
      <c r="W356" s="17"/>
    </row>
    <row r="357" spans="1:23" s="21" customFormat="1" x14ac:dyDescent="0.25">
      <c r="A357" s="533" t="s">
        <v>152</v>
      </c>
      <c r="B357" s="2" t="str">
        <f t="shared" si="140"/>
        <v>HY.GW-AG.MM</v>
      </c>
      <c r="C357" s="2" t="str">
        <f t="shared" si="142"/>
        <v>HY.GW-AG.MM-Animal drinking water-Nmix</v>
      </c>
      <c r="D357" s="2" t="s">
        <v>97</v>
      </c>
      <c r="E357" s="2" t="s">
        <v>121</v>
      </c>
      <c r="F357" s="2" t="str">
        <f>VLOOKUP(E357,'5.a Definitions'!E:F,2,FALSE)</f>
        <v>Groundwater</v>
      </c>
      <c r="G357" s="2" t="s">
        <v>86</v>
      </c>
      <c r="H357" s="2" t="s">
        <v>87</v>
      </c>
      <c r="I357" s="2" t="str">
        <f>VLOOKUP(H357,'5.a Definitions'!E:F,2,FALSE)</f>
        <v>Manure management, storage and animal husbandry</v>
      </c>
      <c r="J357" s="2" t="s">
        <v>154</v>
      </c>
      <c r="K357" s="2" t="s">
        <v>578</v>
      </c>
      <c r="L357" s="2" t="s">
        <v>64</v>
      </c>
      <c r="M357" s="2" t="s">
        <v>65</v>
      </c>
      <c r="N357" s="445">
        <v>1</v>
      </c>
      <c r="O357" s="446">
        <v>0.2</v>
      </c>
      <c r="P357" s="447">
        <v>2020</v>
      </c>
      <c r="Q357" s="448" t="s">
        <v>56</v>
      </c>
      <c r="R357" s="448" t="s">
        <v>56</v>
      </c>
      <c r="S357" s="448" t="s">
        <v>56</v>
      </c>
      <c r="T357" s="449" t="s">
        <v>66</v>
      </c>
      <c r="U357" s="2" t="s">
        <v>67</v>
      </c>
      <c r="V357" s="2">
        <f t="shared" si="141"/>
        <v>4.0000000000000008E-2</v>
      </c>
      <c r="W357" s="17"/>
    </row>
    <row r="358" spans="1:23" s="21" customFormat="1" x14ac:dyDescent="0.25">
      <c r="A358" s="533"/>
      <c r="B358" s="2" t="str">
        <f t="shared" si="140"/>
        <v>HY.GW-AG.SM</v>
      </c>
      <c r="C358" s="2" t="str">
        <f t="shared" si="142"/>
        <v>HY.GW-AG.SM-Irrigation-Nmix</v>
      </c>
      <c r="D358" s="2" t="s">
        <v>97</v>
      </c>
      <c r="E358" s="2" t="s">
        <v>121</v>
      </c>
      <c r="F358" s="2" t="str">
        <f>VLOOKUP(E358,'5.a Definitions'!E:F,2,FALSE)</f>
        <v>Groundwater</v>
      </c>
      <c r="G358" s="2" t="s">
        <v>86</v>
      </c>
      <c r="H358" s="2" t="s">
        <v>102</v>
      </c>
      <c r="I358" s="2" t="str">
        <f>VLOOKUP(H358,'5.a Definitions'!E:F,2,FALSE)</f>
        <v>Soil management</v>
      </c>
      <c r="J358" s="2" t="s">
        <v>155</v>
      </c>
      <c r="K358" s="2" t="s">
        <v>460</v>
      </c>
      <c r="L358" s="2" t="s">
        <v>64</v>
      </c>
      <c r="M358" s="2" t="s">
        <v>65</v>
      </c>
      <c r="N358" s="445">
        <v>1</v>
      </c>
      <c r="O358" s="446">
        <v>0.2</v>
      </c>
      <c r="P358" s="447">
        <v>2020</v>
      </c>
      <c r="Q358" s="448" t="s">
        <v>56</v>
      </c>
      <c r="R358" s="448" t="s">
        <v>56</v>
      </c>
      <c r="S358" s="448" t="s">
        <v>56</v>
      </c>
      <c r="T358" s="449" t="s">
        <v>66</v>
      </c>
      <c r="U358" s="2" t="s">
        <v>67</v>
      </c>
      <c r="V358" s="2">
        <f t="shared" si="141"/>
        <v>4.0000000000000008E-2</v>
      </c>
      <c r="W358" s="17"/>
    </row>
    <row r="359" spans="1:23" s="21" customFormat="1" x14ac:dyDescent="0.25">
      <c r="A359" s="533"/>
      <c r="B359" s="2" t="str">
        <f t="shared" si="140"/>
        <v>HY.GW-HS.HS</v>
      </c>
      <c r="C359" s="2" t="str">
        <f t="shared" si="142"/>
        <v>HY.GW-HS.HS-Drinking water-Nmix</v>
      </c>
      <c r="D359" s="2" t="s">
        <v>97</v>
      </c>
      <c r="E359" s="2" t="s">
        <v>121</v>
      </c>
      <c r="F359" s="2" t="str">
        <f>VLOOKUP(E359,'5.a Definitions'!E:F,2,FALSE)</f>
        <v>Groundwater</v>
      </c>
      <c r="G359" s="2" t="s">
        <v>95</v>
      </c>
      <c r="H359" s="2" t="s">
        <v>95</v>
      </c>
      <c r="I359" s="2" t="str">
        <f>VLOOKUP(H359,'5.a Definitions'!E:F,2,FALSE)</f>
        <v>Humans and settlements</v>
      </c>
      <c r="J359" s="2" t="s">
        <v>153</v>
      </c>
      <c r="K359" s="2" t="s">
        <v>577</v>
      </c>
      <c r="L359" s="2" t="s">
        <v>64</v>
      </c>
      <c r="M359" s="2" t="s">
        <v>65</v>
      </c>
      <c r="N359" s="445">
        <v>1</v>
      </c>
      <c r="O359" s="446">
        <v>0.2</v>
      </c>
      <c r="P359" s="447">
        <v>2020</v>
      </c>
      <c r="Q359" s="448" t="s">
        <v>56</v>
      </c>
      <c r="R359" s="448" t="s">
        <v>56</v>
      </c>
      <c r="S359" s="448" t="s">
        <v>56</v>
      </c>
      <c r="T359" s="449" t="s">
        <v>66</v>
      </c>
      <c r="U359" s="2" t="s">
        <v>67</v>
      </c>
      <c r="V359" s="2">
        <f t="shared" si="141"/>
        <v>4.0000000000000008E-2</v>
      </c>
      <c r="W359" s="17"/>
    </row>
    <row r="360" spans="1:23" s="21" customFormat="1" x14ac:dyDescent="0.25">
      <c r="A360" s="533"/>
      <c r="B360" s="2" t="str">
        <f t="shared" si="140"/>
        <v>HY.GW-AT.AT</v>
      </c>
      <c r="C360" s="2" t="str">
        <f t="shared" si="142"/>
        <v>HY.GW-AT.AT-Emissions-N2</v>
      </c>
      <c r="D360" s="2" t="s">
        <v>97</v>
      </c>
      <c r="E360" s="2" t="s">
        <v>121</v>
      </c>
      <c r="F360" s="2" t="str">
        <f>VLOOKUP(E360,'5.a Definitions'!E:F,2,FALSE)</f>
        <v>Groundwater</v>
      </c>
      <c r="G360" s="2" t="s">
        <v>75</v>
      </c>
      <c r="H360" s="2" t="s">
        <v>75</v>
      </c>
      <c r="I360" s="2" t="str">
        <f>VLOOKUP(H360,'5.a Definitions'!E:F,2,FALSE)</f>
        <v>Atmosphere</v>
      </c>
      <c r="J360" s="2" t="s">
        <v>76</v>
      </c>
      <c r="K360" s="2" t="s">
        <v>574</v>
      </c>
      <c r="L360" s="2" t="s">
        <v>119</v>
      </c>
      <c r="M360" s="2" t="s">
        <v>120</v>
      </c>
      <c r="N360" s="445">
        <v>1</v>
      </c>
      <c r="O360" s="446">
        <v>0.2</v>
      </c>
      <c r="P360" s="447">
        <v>2020</v>
      </c>
      <c r="Q360" s="448" t="s">
        <v>56</v>
      </c>
      <c r="R360" s="448" t="s">
        <v>56</v>
      </c>
      <c r="S360" s="448" t="s">
        <v>56</v>
      </c>
      <c r="T360" s="449" t="s">
        <v>66</v>
      </c>
      <c r="U360" s="2" t="s">
        <v>929</v>
      </c>
      <c r="V360" s="2">
        <f t="shared" si="141"/>
        <v>4.0000000000000008E-2</v>
      </c>
      <c r="W360" s="17"/>
    </row>
    <row r="361" spans="1:23" s="21" customFormat="1" x14ac:dyDescent="0.25">
      <c r="A361" s="533"/>
      <c r="B361" s="2" t="str">
        <f t="shared" si="140"/>
        <v>HY.GW-AT.AT</v>
      </c>
      <c r="C361" s="2" t="str">
        <f t="shared" si="142"/>
        <v>HY.GW-AT.AT-Emissions-N2O</v>
      </c>
      <c r="D361" s="2" t="s">
        <v>97</v>
      </c>
      <c r="E361" s="2" t="s">
        <v>121</v>
      </c>
      <c r="F361" s="2" t="str">
        <f>VLOOKUP(E361,'5.a Definitions'!E:F,2,FALSE)</f>
        <v>Groundwater</v>
      </c>
      <c r="G361" s="2" t="s">
        <v>75</v>
      </c>
      <c r="H361" s="2" t="s">
        <v>75</v>
      </c>
      <c r="I361" s="2" t="str">
        <f>VLOOKUP(H361,'5.a Definitions'!E:F,2,FALSE)</f>
        <v>Atmosphere</v>
      </c>
      <c r="J361" s="2" t="s">
        <v>76</v>
      </c>
      <c r="K361" s="2" t="s">
        <v>574</v>
      </c>
      <c r="L361" s="2" t="s">
        <v>64</v>
      </c>
      <c r="M361" s="2" t="s">
        <v>80</v>
      </c>
      <c r="N361" s="445">
        <v>1</v>
      </c>
      <c r="O361" s="446">
        <v>0.2</v>
      </c>
      <c r="P361" s="447">
        <v>2020</v>
      </c>
      <c r="Q361" s="448" t="s">
        <v>56</v>
      </c>
      <c r="R361" s="448" t="s">
        <v>56</v>
      </c>
      <c r="S361" s="448" t="s">
        <v>56</v>
      </c>
      <c r="T361" s="449" t="s">
        <v>66</v>
      </c>
      <c r="U361" s="2" t="s">
        <v>929</v>
      </c>
      <c r="V361" s="2">
        <f t="shared" si="141"/>
        <v>4.0000000000000008E-2</v>
      </c>
      <c r="W361" s="17"/>
    </row>
    <row r="362" spans="1:23" s="21" customFormat="1" x14ac:dyDescent="0.25">
      <c r="A362" s="533"/>
      <c r="B362" s="2" t="str">
        <f t="shared" si="140"/>
        <v>HY.GW-AT.AT</v>
      </c>
      <c r="C362" s="2" t="str">
        <f t="shared" si="142"/>
        <v>HY.GW-AT.AT-Emissions-NOx</v>
      </c>
      <c r="D362" s="2" t="s">
        <v>97</v>
      </c>
      <c r="E362" s="2" t="s">
        <v>121</v>
      </c>
      <c r="F362" s="2" t="str">
        <f>VLOOKUP(E362,'5.a Definitions'!E:F,2,FALSE)</f>
        <v>Groundwater</v>
      </c>
      <c r="G362" s="2" t="s">
        <v>75</v>
      </c>
      <c r="H362" s="2" t="s">
        <v>75</v>
      </c>
      <c r="I362" s="2" t="str">
        <f>VLOOKUP(H362,'5.a Definitions'!E:F,2,FALSE)</f>
        <v>Atmosphere</v>
      </c>
      <c r="J362" s="2" t="s">
        <v>76</v>
      </c>
      <c r="K362" s="2" t="s">
        <v>574</v>
      </c>
      <c r="L362" s="2" t="s">
        <v>64</v>
      </c>
      <c r="M362" s="2" t="s">
        <v>79</v>
      </c>
      <c r="N362" s="445">
        <v>1</v>
      </c>
      <c r="O362" s="446">
        <v>0.2</v>
      </c>
      <c r="P362" s="447">
        <v>2020</v>
      </c>
      <c r="Q362" s="448" t="s">
        <v>56</v>
      </c>
      <c r="R362" s="448" t="s">
        <v>56</v>
      </c>
      <c r="S362" s="448" t="s">
        <v>56</v>
      </c>
      <c r="T362" s="449" t="s">
        <v>66</v>
      </c>
      <c r="U362" s="2" t="s">
        <v>929</v>
      </c>
      <c r="V362" s="2">
        <f t="shared" si="141"/>
        <v>4.0000000000000008E-2</v>
      </c>
      <c r="W362" s="17"/>
    </row>
    <row r="363" spans="1:23" s="21" customFormat="1" x14ac:dyDescent="0.25">
      <c r="A363" s="533"/>
      <c r="B363" s="2" t="str">
        <f t="shared" si="140"/>
        <v>HY.GW-HY.CW</v>
      </c>
      <c r="C363" s="2" t="str">
        <f t="shared" si="142"/>
        <v>HY.GW-HY.CW-Inflow to coastal waters-Nmix</v>
      </c>
      <c r="D363" s="2" t="s">
        <v>97</v>
      </c>
      <c r="E363" s="2" t="s">
        <v>121</v>
      </c>
      <c r="F363" s="2" t="str">
        <f>VLOOKUP(E363,'5.a Definitions'!E:F,2,FALSE)</f>
        <v>Groundwater</v>
      </c>
      <c r="G363" s="2" t="s">
        <v>97</v>
      </c>
      <c r="H363" s="2" t="s">
        <v>142</v>
      </c>
      <c r="I363" s="2" t="str">
        <f>VLOOKUP(H363,'5.a Definitions'!E:F,2,FALSE)</f>
        <v>Coastal water</v>
      </c>
      <c r="J363" s="2" t="s">
        <v>157</v>
      </c>
      <c r="K363" s="2" t="s">
        <v>579</v>
      </c>
      <c r="L363" s="2" t="s">
        <v>64</v>
      </c>
      <c r="M363" s="2" t="s">
        <v>65</v>
      </c>
      <c r="N363" s="445">
        <v>1</v>
      </c>
      <c r="O363" s="446">
        <v>0.2</v>
      </c>
      <c r="P363" s="447">
        <v>2020</v>
      </c>
      <c r="Q363" s="448" t="s">
        <v>56</v>
      </c>
      <c r="R363" s="448" t="s">
        <v>56</v>
      </c>
      <c r="S363" s="448" t="s">
        <v>56</v>
      </c>
      <c r="T363" s="449" t="s">
        <v>66</v>
      </c>
      <c r="U363" s="2" t="s">
        <v>53</v>
      </c>
      <c r="V363" s="2">
        <f t="shared" si="141"/>
        <v>4.0000000000000008E-2</v>
      </c>
      <c r="W363" s="17"/>
    </row>
    <row r="364" spans="1:23" s="21" customFormat="1" x14ac:dyDescent="0.25">
      <c r="A364" s="533"/>
      <c r="B364" s="2" t="str">
        <f t="shared" si="140"/>
        <v>HY.GW-HY.SW</v>
      </c>
      <c r="C364" s="2" t="str">
        <f t="shared" si="142"/>
        <v>HY.GW-HY.SW-Groundwater outflow-Nmix</v>
      </c>
      <c r="D364" s="2" t="s">
        <v>97</v>
      </c>
      <c r="E364" s="2" t="s">
        <v>121</v>
      </c>
      <c r="F364" s="2" t="str">
        <f>VLOOKUP(E364,'5.a Definitions'!E:F,2,FALSE)</f>
        <v>Groundwater</v>
      </c>
      <c r="G364" s="2" t="s">
        <v>97</v>
      </c>
      <c r="H364" s="2" t="s">
        <v>98</v>
      </c>
      <c r="I364" s="2" t="str">
        <f>VLOOKUP(H364,'5.a Definitions'!E:F,2,FALSE)</f>
        <v>Surface water</v>
      </c>
      <c r="J364" s="2" t="s">
        <v>658</v>
      </c>
      <c r="K364" s="2" t="s">
        <v>655</v>
      </c>
      <c r="L364" s="2" t="s">
        <v>64</v>
      </c>
      <c r="M364" s="2" t="s">
        <v>65</v>
      </c>
      <c r="N364" s="445">
        <v>1</v>
      </c>
      <c r="O364" s="446">
        <v>0.2</v>
      </c>
      <c r="P364" s="447">
        <v>2020</v>
      </c>
      <c r="Q364" s="448" t="s">
        <v>56</v>
      </c>
      <c r="R364" s="448" t="s">
        <v>56</v>
      </c>
      <c r="S364" s="448" t="s">
        <v>56</v>
      </c>
      <c r="T364" s="449" t="s">
        <v>66</v>
      </c>
      <c r="U364" s="2" t="s">
        <v>53</v>
      </c>
      <c r="V364" s="2">
        <f t="shared" si="141"/>
        <v>4.0000000000000008E-2</v>
      </c>
      <c r="W364" s="17"/>
    </row>
    <row r="365" spans="1:23" s="21" customFormat="1" x14ac:dyDescent="0.25">
      <c r="A365" s="533"/>
      <c r="B365" s="2" t="str">
        <f t="shared" si="140"/>
        <v>HY.GW-RW.RW</v>
      </c>
      <c r="C365" s="2" t="str">
        <f t="shared" si="142"/>
        <v>HY.GW-RW.RW-Export of groundwater-Nmix</v>
      </c>
      <c r="D365" s="2" t="s">
        <v>97</v>
      </c>
      <c r="E365" s="2" t="s">
        <v>121</v>
      </c>
      <c r="F365" s="2" t="str">
        <f>VLOOKUP(E365,'5.a Definitions'!E:F,2,FALSE)</f>
        <v>Groundwater</v>
      </c>
      <c r="G365" s="2" t="s">
        <v>81</v>
      </c>
      <c r="H365" s="2" t="s">
        <v>81</v>
      </c>
      <c r="I365" s="2" t="str">
        <f>VLOOKUP(H365,'5.a Definitions'!E:F,2,FALSE)</f>
        <v>Rest of the world</v>
      </c>
      <c r="J365" s="2" t="s">
        <v>158</v>
      </c>
      <c r="K365" s="2" t="s">
        <v>656</v>
      </c>
      <c r="L365" s="2" t="s">
        <v>64</v>
      </c>
      <c r="M365" s="2" t="s">
        <v>65</v>
      </c>
      <c r="N365" s="445">
        <v>1</v>
      </c>
      <c r="O365" s="446">
        <v>0.2</v>
      </c>
      <c r="P365" s="447">
        <v>2020</v>
      </c>
      <c r="Q365" s="448" t="s">
        <v>56</v>
      </c>
      <c r="R365" s="448" t="s">
        <v>56</v>
      </c>
      <c r="S365" s="448" t="s">
        <v>56</v>
      </c>
      <c r="T365" s="449" t="s">
        <v>66</v>
      </c>
      <c r="U365" s="2" t="s">
        <v>53</v>
      </c>
      <c r="V365" s="2">
        <f t="shared" si="141"/>
        <v>4.0000000000000008E-2</v>
      </c>
      <c r="W365" s="17"/>
    </row>
    <row r="366" spans="1:23" s="21" customFormat="1" x14ac:dyDescent="0.25">
      <c r="A366" s="533"/>
      <c r="B366" s="2" t="str">
        <f t="shared" si="140"/>
        <v>HY.SW-MP.FP</v>
      </c>
      <c r="C366" s="2" t="str">
        <f t="shared" si="142"/>
        <v>HY.SW-MP.FP-Fish (wild catch)-Nmix</v>
      </c>
      <c r="D366" s="2" t="s">
        <v>97</v>
      </c>
      <c r="E366" s="2" t="s">
        <v>98</v>
      </c>
      <c r="F366" s="2" t="str">
        <f>VLOOKUP(E366,'5.a Definitions'!E:F,2,FALSE)</f>
        <v>Surface water</v>
      </c>
      <c r="G366" s="2" t="s">
        <v>72</v>
      </c>
      <c r="H366" s="2" t="s">
        <v>85</v>
      </c>
      <c r="I366" s="2" t="str">
        <f>VLOOKUP(H366,'5.a Definitions'!E:F,2,FALSE)</f>
        <v>Food processing</v>
      </c>
      <c r="J366" s="2" t="s">
        <v>659</v>
      </c>
      <c r="K366" s="2" t="s">
        <v>663</v>
      </c>
      <c r="L366" s="2" t="s">
        <v>64</v>
      </c>
      <c r="M366" s="2" t="s">
        <v>65</v>
      </c>
      <c r="N366" s="445">
        <v>1</v>
      </c>
      <c r="O366" s="446">
        <v>0.2</v>
      </c>
      <c r="P366" s="447">
        <v>2020</v>
      </c>
      <c r="Q366" s="448" t="s">
        <v>56</v>
      </c>
      <c r="R366" s="448" t="s">
        <v>56</v>
      </c>
      <c r="S366" s="448" t="s">
        <v>56</v>
      </c>
      <c r="T366" s="449" t="s">
        <v>66</v>
      </c>
      <c r="U366" s="2" t="s">
        <v>67</v>
      </c>
      <c r="V366" s="2">
        <f t="shared" si="141"/>
        <v>4.0000000000000008E-2</v>
      </c>
      <c r="W366" s="17"/>
    </row>
    <row r="367" spans="1:23" s="21" customFormat="1" x14ac:dyDescent="0.25">
      <c r="A367" s="533"/>
      <c r="B367" s="2" t="str">
        <f t="shared" si="140"/>
        <v>HY.SW-AG.BC</v>
      </c>
      <c r="C367" s="2" t="str">
        <f t="shared" si="142"/>
        <v>HY.SW-AG.BC-Biomass for energy production-Nmix</v>
      </c>
      <c r="D367" s="2" t="s">
        <v>97</v>
      </c>
      <c r="E367" s="2" t="s">
        <v>98</v>
      </c>
      <c r="F367" s="2" t="str">
        <f>VLOOKUP(E367,'5.a Definitions'!E:F,2,FALSE)</f>
        <v>Surface water</v>
      </c>
      <c r="G367" s="2" t="s">
        <v>86</v>
      </c>
      <c r="H367" s="2" t="s">
        <v>89</v>
      </c>
      <c r="I367" s="2" t="str">
        <f>VLOOKUP(H367,'5.a Definitions'!E:F,2,FALSE)</f>
        <v>Biofuel production and composting</v>
      </c>
      <c r="J367" s="2" t="s">
        <v>156</v>
      </c>
      <c r="K367" s="2" t="s">
        <v>951</v>
      </c>
      <c r="L367" s="2" t="s">
        <v>64</v>
      </c>
      <c r="M367" s="2" t="s">
        <v>65</v>
      </c>
      <c r="N367" s="445">
        <v>1</v>
      </c>
      <c r="O367" s="446">
        <v>0.2</v>
      </c>
      <c r="P367" s="447">
        <v>2020</v>
      </c>
      <c r="Q367" s="448" t="s">
        <v>56</v>
      </c>
      <c r="R367" s="448" t="s">
        <v>56</v>
      </c>
      <c r="S367" s="448" t="s">
        <v>56</v>
      </c>
      <c r="T367" s="449" t="s">
        <v>66</v>
      </c>
      <c r="U367" s="2" t="s">
        <v>67</v>
      </c>
      <c r="V367" s="2">
        <f t="shared" si="141"/>
        <v>4.0000000000000008E-2</v>
      </c>
      <c r="W367" s="17"/>
    </row>
    <row r="368" spans="1:23" s="21" customFormat="1" x14ac:dyDescent="0.25">
      <c r="A368" s="533"/>
      <c r="B368" s="2" t="str">
        <f t="shared" si="140"/>
        <v>HY.SW-AT.AT</v>
      </c>
      <c r="C368" s="2" t="str">
        <f t="shared" si="142"/>
        <v>HY.SW-AT.AT-Emissions-N2</v>
      </c>
      <c r="D368" s="2" t="s">
        <v>97</v>
      </c>
      <c r="E368" s="2" t="s">
        <v>98</v>
      </c>
      <c r="F368" s="2" t="str">
        <f>VLOOKUP(E368,'5.a Definitions'!E:F,2,FALSE)</f>
        <v>Surface water</v>
      </c>
      <c r="G368" s="2" t="s">
        <v>75</v>
      </c>
      <c r="H368" s="2" t="s">
        <v>75</v>
      </c>
      <c r="I368" s="2" t="str">
        <f>VLOOKUP(H368,'5.a Definitions'!E:F,2,FALSE)</f>
        <v>Atmosphere</v>
      </c>
      <c r="J368" s="2" t="s">
        <v>76</v>
      </c>
      <c r="K368" s="2" t="s">
        <v>575</v>
      </c>
      <c r="L368" s="2" t="s">
        <v>119</v>
      </c>
      <c r="M368" s="2" t="s">
        <v>120</v>
      </c>
      <c r="N368" s="445">
        <v>1</v>
      </c>
      <c r="O368" s="446">
        <v>0.2</v>
      </c>
      <c r="P368" s="447">
        <v>2020</v>
      </c>
      <c r="Q368" s="448" t="s">
        <v>56</v>
      </c>
      <c r="R368" s="448" t="s">
        <v>56</v>
      </c>
      <c r="S368" s="448" t="s">
        <v>56</v>
      </c>
      <c r="T368" s="449" t="s">
        <v>66</v>
      </c>
      <c r="U368" s="2" t="s">
        <v>929</v>
      </c>
      <c r="V368" s="2">
        <f t="shared" si="141"/>
        <v>4.0000000000000008E-2</v>
      </c>
      <c r="W368" s="17"/>
    </row>
    <row r="369" spans="1:23" s="21" customFormat="1" x14ac:dyDescent="0.25">
      <c r="A369" s="533"/>
      <c r="B369" s="2" t="str">
        <f t="shared" si="140"/>
        <v>HY.SW-AT.AT</v>
      </c>
      <c r="C369" s="2" t="str">
        <f t="shared" si="142"/>
        <v>HY.SW-AT.AT-Emissions-N2O</v>
      </c>
      <c r="D369" s="2" t="s">
        <v>97</v>
      </c>
      <c r="E369" s="2" t="s">
        <v>98</v>
      </c>
      <c r="F369" s="2" t="str">
        <f>VLOOKUP(E369,'5.a Definitions'!E:F,2,FALSE)</f>
        <v>Surface water</v>
      </c>
      <c r="G369" s="2" t="s">
        <v>75</v>
      </c>
      <c r="H369" s="2" t="s">
        <v>75</v>
      </c>
      <c r="I369" s="2" t="str">
        <f>VLOOKUP(H369,'5.a Definitions'!E:F,2,FALSE)</f>
        <v>Atmosphere</v>
      </c>
      <c r="J369" s="2" t="s">
        <v>76</v>
      </c>
      <c r="K369" s="2" t="s">
        <v>575</v>
      </c>
      <c r="L369" s="2" t="s">
        <v>64</v>
      </c>
      <c r="M369" s="2" t="s">
        <v>80</v>
      </c>
      <c r="N369" s="445">
        <v>1</v>
      </c>
      <c r="O369" s="446">
        <v>0.2</v>
      </c>
      <c r="P369" s="447">
        <v>2020</v>
      </c>
      <c r="Q369" s="448" t="s">
        <v>56</v>
      </c>
      <c r="R369" s="448" t="s">
        <v>56</v>
      </c>
      <c r="S369" s="448" t="s">
        <v>56</v>
      </c>
      <c r="T369" s="449" t="s">
        <v>66</v>
      </c>
      <c r="U369" s="2" t="s">
        <v>929</v>
      </c>
      <c r="V369" s="2">
        <f t="shared" si="141"/>
        <v>4.0000000000000008E-2</v>
      </c>
      <c r="W369" s="17"/>
    </row>
    <row r="370" spans="1:23" s="21" customFormat="1" x14ac:dyDescent="0.25">
      <c r="A370" s="533"/>
      <c r="B370" s="2" t="str">
        <f t="shared" si="140"/>
        <v>HY.SW-AT.AT</v>
      </c>
      <c r="C370" s="2" t="str">
        <f t="shared" si="142"/>
        <v>HY.SW-AT.AT-Emissions-NOx</v>
      </c>
      <c r="D370" s="2" t="s">
        <v>97</v>
      </c>
      <c r="E370" s="2" t="s">
        <v>98</v>
      </c>
      <c r="F370" s="2" t="str">
        <f>VLOOKUP(E370,'5.a Definitions'!E:F,2,FALSE)</f>
        <v>Surface water</v>
      </c>
      <c r="G370" s="2" t="s">
        <v>75</v>
      </c>
      <c r="H370" s="2" t="s">
        <v>75</v>
      </c>
      <c r="I370" s="2" t="str">
        <f>VLOOKUP(H370,'5.a Definitions'!E:F,2,FALSE)</f>
        <v>Atmosphere</v>
      </c>
      <c r="J370" s="2" t="s">
        <v>76</v>
      </c>
      <c r="K370" s="2" t="s">
        <v>575</v>
      </c>
      <c r="L370" s="2" t="s">
        <v>64</v>
      </c>
      <c r="M370" s="2" t="s">
        <v>79</v>
      </c>
      <c r="N370" s="445">
        <v>1</v>
      </c>
      <c r="O370" s="446">
        <v>0.2</v>
      </c>
      <c r="P370" s="447">
        <v>2020</v>
      </c>
      <c r="Q370" s="448" t="s">
        <v>56</v>
      </c>
      <c r="R370" s="448" t="s">
        <v>56</v>
      </c>
      <c r="S370" s="448" t="s">
        <v>56</v>
      </c>
      <c r="T370" s="449" t="s">
        <v>66</v>
      </c>
      <c r="U370" s="2" t="s">
        <v>929</v>
      </c>
      <c r="V370" s="2">
        <f t="shared" si="141"/>
        <v>4.0000000000000008E-2</v>
      </c>
      <c r="W370" s="17"/>
    </row>
    <row r="371" spans="1:23" s="21" customFormat="1" x14ac:dyDescent="0.25">
      <c r="A371" s="533"/>
      <c r="B371" s="2" t="str">
        <f t="shared" si="140"/>
        <v>HY.SW-HY.GW</v>
      </c>
      <c r="C371" s="2" t="str">
        <f t="shared" si="142"/>
        <v>HY.SW-HY.GW-Inflow to groundwater-Nmix</v>
      </c>
      <c r="D371" s="2" t="s">
        <v>97</v>
      </c>
      <c r="E371" s="2" t="s">
        <v>98</v>
      </c>
      <c r="F371" s="2" t="str">
        <f>VLOOKUP(E371,'5.a Definitions'!E:F,2,FALSE)</f>
        <v>Surface water</v>
      </c>
      <c r="G371" s="2" t="s">
        <v>97</v>
      </c>
      <c r="H371" s="2" t="s">
        <v>121</v>
      </c>
      <c r="I371" s="2" t="str">
        <f>VLOOKUP(H371,'5.a Definitions'!E:F,2,FALSE)</f>
        <v>Groundwater</v>
      </c>
      <c r="J371" s="2" t="s">
        <v>679</v>
      </c>
      <c r="K371" s="2" t="s">
        <v>672</v>
      </c>
      <c r="L371" s="2" t="s">
        <v>64</v>
      </c>
      <c r="M371" s="2" t="s">
        <v>65</v>
      </c>
      <c r="N371" s="445">
        <v>1</v>
      </c>
      <c r="O371" s="446">
        <v>0.2</v>
      </c>
      <c r="P371" s="447">
        <v>2020</v>
      </c>
      <c r="Q371" s="448" t="s">
        <v>56</v>
      </c>
      <c r="R371" s="448" t="s">
        <v>56</v>
      </c>
      <c r="S371" s="448" t="s">
        <v>56</v>
      </c>
      <c r="T371" s="449" t="s">
        <v>66</v>
      </c>
      <c r="U371" s="2" t="s">
        <v>53</v>
      </c>
      <c r="V371" s="2">
        <f t="shared" si="141"/>
        <v>4.0000000000000008E-2</v>
      </c>
      <c r="W371" s="17"/>
    </row>
    <row r="372" spans="1:23" s="21" customFormat="1" x14ac:dyDescent="0.25">
      <c r="A372" s="533"/>
      <c r="B372" s="2" t="str">
        <f t="shared" si="140"/>
        <v>HY.SW-HY.CW</v>
      </c>
      <c r="C372" s="2" t="str">
        <f t="shared" si="142"/>
        <v>HY.SW-HY.CW-Inflow to coastal waters-Nmix</v>
      </c>
      <c r="D372" s="2" t="s">
        <v>97</v>
      </c>
      <c r="E372" s="2" t="s">
        <v>98</v>
      </c>
      <c r="F372" s="2" t="str">
        <f>VLOOKUP(E372,'5.a Definitions'!E:F,2,FALSE)</f>
        <v>Surface water</v>
      </c>
      <c r="G372" s="2" t="s">
        <v>97</v>
      </c>
      <c r="H372" s="2" t="s">
        <v>142</v>
      </c>
      <c r="I372" s="2" t="str">
        <f>VLOOKUP(H372,'5.a Definitions'!E:F,2,FALSE)</f>
        <v>Coastal water</v>
      </c>
      <c r="J372" s="2" t="s">
        <v>157</v>
      </c>
      <c r="K372" s="2" t="s">
        <v>579</v>
      </c>
      <c r="L372" s="2" t="s">
        <v>64</v>
      </c>
      <c r="M372" s="2" t="s">
        <v>65</v>
      </c>
      <c r="N372" s="445">
        <v>1</v>
      </c>
      <c r="O372" s="446">
        <v>0.2</v>
      </c>
      <c r="P372" s="447">
        <v>2020</v>
      </c>
      <c r="Q372" s="448" t="s">
        <v>56</v>
      </c>
      <c r="R372" s="448" t="s">
        <v>56</v>
      </c>
      <c r="S372" s="448" t="s">
        <v>56</v>
      </c>
      <c r="T372" s="449" t="s">
        <v>66</v>
      </c>
      <c r="U372" s="2" t="s">
        <v>53</v>
      </c>
      <c r="V372" s="2">
        <f t="shared" si="141"/>
        <v>4.0000000000000008E-2</v>
      </c>
      <c r="W372" s="17"/>
    </row>
    <row r="373" spans="1:23" s="21" customFormat="1" x14ac:dyDescent="0.25">
      <c r="A373" s="533"/>
      <c r="B373" s="2" t="str">
        <f t="shared" si="140"/>
        <v>HY.SW-RW.RW</v>
      </c>
      <c r="C373" s="2" t="str">
        <f t="shared" si="142"/>
        <v>HY.SW-RW.RW-Export of surface water-Nmix</v>
      </c>
      <c r="D373" s="2" t="s">
        <v>97</v>
      </c>
      <c r="E373" s="2" t="s">
        <v>98</v>
      </c>
      <c r="F373" s="2" t="str">
        <f>VLOOKUP(E373,'5.a Definitions'!E:F,2,FALSE)</f>
        <v>Surface water</v>
      </c>
      <c r="G373" s="2" t="s">
        <v>81</v>
      </c>
      <c r="H373" s="2" t="s">
        <v>81</v>
      </c>
      <c r="I373" s="2" t="str">
        <f>VLOOKUP(H373,'5.a Definitions'!E:F,2,FALSE)</f>
        <v>Rest of the world</v>
      </c>
      <c r="J373" s="2" t="s">
        <v>159</v>
      </c>
      <c r="K373" s="2" t="s">
        <v>657</v>
      </c>
      <c r="L373" s="2" t="s">
        <v>64</v>
      </c>
      <c r="M373" s="2" t="s">
        <v>65</v>
      </c>
      <c r="N373" s="445">
        <v>1</v>
      </c>
      <c r="O373" s="446">
        <v>0.2</v>
      </c>
      <c r="P373" s="447">
        <v>2020</v>
      </c>
      <c r="Q373" s="448" t="s">
        <v>56</v>
      </c>
      <c r="R373" s="448" t="s">
        <v>56</v>
      </c>
      <c r="S373" s="448" t="s">
        <v>56</v>
      </c>
      <c r="T373" s="449" t="s">
        <v>66</v>
      </c>
      <c r="U373" s="2" t="s">
        <v>53</v>
      </c>
      <c r="V373" s="2">
        <f t="shared" si="141"/>
        <v>4.0000000000000008E-2</v>
      </c>
      <c r="W373" s="17"/>
    </row>
    <row r="374" spans="1:23" s="21" customFormat="1" x14ac:dyDescent="0.25">
      <c r="A374" s="533"/>
      <c r="B374" s="2" t="str">
        <f t="shared" si="140"/>
        <v>HY.CW-MP.FP</v>
      </c>
      <c r="C374" s="2" t="str">
        <f t="shared" si="142"/>
        <v>HY.CW-MP.FP-Shellfish-Nmix</v>
      </c>
      <c r="D374" s="2" t="s">
        <v>97</v>
      </c>
      <c r="E374" s="2" t="s">
        <v>142</v>
      </c>
      <c r="F374" s="2" t="str">
        <f>VLOOKUP(E374,'5.a Definitions'!E:F,2,FALSE)</f>
        <v>Coastal water</v>
      </c>
      <c r="G374" s="2" t="s">
        <v>72</v>
      </c>
      <c r="H374" s="2" t="s">
        <v>85</v>
      </c>
      <c r="I374" s="2" t="str">
        <f>VLOOKUP(H374,'5.a Definitions'!E:F,2,FALSE)</f>
        <v>Food processing</v>
      </c>
      <c r="J374" s="2" t="s">
        <v>582</v>
      </c>
      <c r="K374" s="2" t="s">
        <v>662</v>
      </c>
      <c r="L374" s="2" t="s">
        <v>64</v>
      </c>
      <c r="M374" s="2" t="s">
        <v>65</v>
      </c>
      <c r="N374" s="445">
        <v>1</v>
      </c>
      <c r="O374" s="446">
        <v>0.2</v>
      </c>
      <c r="P374" s="447">
        <v>2020</v>
      </c>
      <c r="Q374" s="448" t="s">
        <v>56</v>
      </c>
      <c r="R374" s="448" t="s">
        <v>56</v>
      </c>
      <c r="S374" s="448" t="s">
        <v>56</v>
      </c>
      <c r="T374" s="449" t="s">
        <v>66</v>
      </c>
      <c r="U374" s="2" t="s">
        <v>67</v>
      </c>
      <c r="V374" s="2">
        <f t="shared" si="141"/>
        <v>4.0000000000000008E-2</v>
      </c>
      <c r="W374" s="17"/>
    </row>
    <row r="375" spans="1:23" s="21" customFormat="1" x14ac:dyDescent="0.25">
      <c r="A375" s="533"/>
      <c r="B375" s="2" t="str">
        <f t="shared" si="140"/>
        <v>HY.CW-AG.BC</v>
      </c>
      <c r="C375" s="2" t="str">
        <f t="shared" si="142"/>
        <v>HY.CW-AG.BC-Biomass for energy production-Nmix</v>
      </c>
      <c r="D375" s="2" t="s">
        <v>97</v>
      </c>
      <c r="E375" s="2" t="s">
        <v>142</v>
      </c>
      <c r="F375" s="2" t="str">
        <f>VLOOKUP(E375,'5.a Definitions'!E:F,2,FALSE)</f>
        <v>Coastal water</v>
      </c>
      <c r="G375" s="2" t="s">
        <v>86</v>
      </c>
      <c r="H375" s="2" t="s">
        <v>89</v>
      </c>
      <c r="I375" s="2" t="str">
        <f>VLOOKUP(H375,'5.a Definitions'!E:F,2,FALSE)</f>
        <v>Biofuel production and composting</v>
      </c>
      <c r="J375" s="2" t="s">
        <v>156</v>
      </c>
      <c r="K375" s="2" t="s">
        <v>952</v>
      </c>
      <c r="L375" s="2" t="s">
        <v>64</v>
      </c>
      <c r="M375" s="2" t="s">
        <v>65</v>
      </c>
      <c r="N375" s="445">
        <v>1</v>
      </c>
      <c r="O375" s="446">
        <v>0.2</v>
      </c>
      <c r="P375" s="447">
        <v>2020</v>
      </c>
      <c r="Q375" s="448" t="s">
        <v>56</v>
      </c>
      <c r="R375" s="448" t="s">
        <v>56</v>
      </c>
      <c r="S375" s="448" t="s">
        <v>56</v>
      </c>
      <c r="T375" s="449" t="s">
        <v>66</v>
      </c>
      <c r="U375" s="2" t="s">
        <v>67</v>
      </c>
      <c r="V375" s="2">
        <f t="shared" si="141"/>
        <v>4.0000000000000008E-2</v>
      </c>
      <c r="W375" s="17"/>
    </row>
    <row r="376" spans="1:23" s="21" customFormat="1" x14ac:dyDescent="0.25">
      <c r="A376" s="533"/>
      <c r="B376" s="2" t="str">
        <f t="shared" si="140"/>
        <v>HY.CW-AT.AT</v>
      </c>
      <c r="C376" s="2" t="str">
        <f t="shared" si="142"/>
        <v>HY.CW-AT.AT-Emissions-N2</v>
      </c>
      <c r="D376" s="2" t="s">
        <v>97</v>
      </c>
      <c r="E376" s="2" t="s">
        <v>142</v>
      </c>
      <c r="F376" s="2" t="str">
        <f>VLOOKUP(E376,'5.a Definitions'!E:F,2,FALSE)</f>
        <v>Coastal water</v>
      </c>
      <c r="G376" s="2" t="s">
        <v>75</v>
      </c>
      <c r="H376" s="2" t="s">
        <v>75</v>
      </c>
      <c r="I376" s="2" t="str">
        <f>VLOOKUP(H376,'5.a Definitions'!E:F,2,FALSE)</f>
        <v>Atmosphere</v>
      </c>
      <c r="J376" s="2" t="s">
        <v>76</v>
      </c>
      <c r="K376" s="2" t="s">
        <v>576</v>
      </c>
      <c r="L376" s="2" t="s">
        <v>119</v>
      </c>
      <c r="M376" s="2" t="s">
        <v>120</v>
      </c>
      <c r="N376" s="445">
        <v>1</v>
      </c>
      <c r="O376" s="446">
        <v>0.2</v>
      </c>
      <c r="P376" s="447">
        <v>2020</v>
      </c>
      <c r="Q376" s="448" t="s">
        <v>56</v>
      </c>
      <c r="R376" s="448" t="s">
        <v>56</v>
      </c>
      <c r="S376" s="448" t="s">
        <v>56</v>
      </c>
      <c r="T376" s="449" t="s">
        <v>66</v>
      </c>
      <c r="U376" s="2" t="s">
        <v>929</v>
      </c>
      <c r="V376" s="2">
        <f t="shared" si="141"/>
        <v>4.0000000000000008E-2</v>
      </c>
      <c r="W376" s="17"/>
    </row>
    <row r="377" spans="1:23" s="21" customFormat="1" x14ac:dyDescent="0.25">
      <c r="A377" s="533"/>
      <c r="B377" s="2" t="str">
        <f t="shared" si="140"/>
        <v>HY.CW-AT.AT</v>
      </c>
      <c r="C377" s="2" t="str">
        <f t="shared" si="142"/>
        <v>HY.CW-AT.AT-Emissions-N2O</v>
      </c>
      <c r="D377" s="2" t="s">
        <v>97</v>
      </c>
      <c r="E377" s="2" t="s">
        <v>142</v>
      </c>
      <c r="F377" s="2" t="str">
        <f>VLOOKUP(E377,'5.a Definitions'!E:F,2,FALSE)</f>
        <v>Coastal water</v>
      </c>
      <c r="G377" s="2" t="s">
        <v>75</v>
      </c>
      <c r="H377" s="2" t="s">
        <v>75</v>
      </c>
      <c r="I377" s="2" t="str">
        <f>VLOOKUP(H377,'5.a Definitions'!E:F,2,FALSE)</f>
        <v>Atmosphere</v>
      </c>
      <c r="J377" s="2" t="s">
        <v>76</v>
      </c>
      <c r="K377" s="2" t="s">
        <v>576</v>
      </c>
      <c r="L377" s="2" t="s">
        <v>64</v>
      </c>
      <c r="M377" s="2" t="s">
        <v>80</v>
      </c>
      <c r="N377" s="445">
        <v>1</v>
      </c>
      <c r="O377" s="446">
        <v>0.2</v>
      </c>
      <c r="P377" s="447">
        <v>2020</v>
      </c>
      <c r="Q377" s="448" t="s">
        <v>56</v>
      </c>
      <c r="R377" s="448" t="s">
        <v>56</v>
      </c>
      <c r="S377" s="448" t="s">
        <v>56</v>
      </c>
      <c r="T377" s="449" t="s">
        <v>66</v>
      </c>
      <c r="U377" s="2" t="s">
        <v>929</v>
      </c>
      <c r="V377" s="2">
        <f t="shared" si="141"/>
        <v>4.0000000000000008E-2</v>
      </c>
      <c r="W377" s="17"/>
    </row>
    <row r="378" spans="1:23" s="21" customFormat="1" x14ac:dyDescent="0.25">
      <c r="A378" s="533"/>
      <c r="B378" s="2" t="str">
        <f t="shared" si="140"/>
        <v>HY.CW-AT.AT</v>
      </c>
      <c r="C378" s="2" t="str">
        <f t="shared" si="142"/>
        <v>HY.CW-AT.AT-Emissions-NOx</v>
      </c>
      <c r="D378" s="2" t="s">
        <v>97</v>
      </c>
      <c r="E378" s="2" t="s">
        <v>142</v>
      </c>
      <c r="F378" s="2" t="str">
        <f>VLOOKUP(E378,'5.a Definitions'!E:F,2,FALSE)</f>
        <v>Coastal water</v>
      </c>
      <c r="G378" s="2" t="s">
        <v>75</v>
      </c>
      <c r="H378" s="2" t="s">
        <v>75</v>
      </c>
      <c r="I378" s="2" t="str">
        <f>VLOOKUP(H378,'5.a Definitions'!E:F,2,FALSE)</f>
        <v>Atmosphere</v>
      </c>
      <c r="J378" s="2" t="s">
        <v>76</v>
      </c>
      <c r="K378" s="2" t="s">
        <v>576</v>
      </c>
      <c r="L378" s="2" t="s">
        <v>64</v>
      </c>
      <c r="M378" s="2" t="s">
        <v>79</v>
      </c>
      <c r="N378" s="445">
        <v>1</v>
      </c>
      <c r="O378" s="446">
        <v>0.2</v>
      </c>
      <c r="P378" s="447">
        <v>2020</v>
      </c>
      <c r="Q378" s="448" t="s">
        <v>56</v>
      </c>
      <c r="R378" s="448" t="s">
        <v>56</v>
      </c>
      <c r="S378" s="448" t="s">
        <v>56</v>
      </c>
      <c r="T378" s="449" t="s">
        <v>66</v>
      </c>
      <c r="U378" s="2" t="s">
        <v>929</v>
      </c>
      <c r="V378" s="2">
        <f t="shared" si="141"/>
        <v>4.0000000000000008E-2</v>
      </c>
      <c r="W378" s="17"/>
    </row>
    <row r="379" spans="1:23" s="21" customFormat="1" x14ac:dyDescent="0.25">
      <c r="A379" s="533"/>
      <c r="B379" s="2" t="str">
        <f t="shared" si="140"/>
        <v>HY.AC-MP.FP</v>
      </c>
      <c r="C379" s="2" t="str">
        <f t="shared" si="142"/>
        <v>HY.AC-MP.FP-Coastal fish and seafood-Nmix</v>
      </c>
      <c r="D379" s="2" t="s">
        <v>97</v>
      </c>
      <c r="E379" s="2" t="s">
        <v>544</v>
      </c>
      <c r="F379" s="2" t="str">
        <f>VLOOKUP(E379,'5.a Definitions'!E:F,2,FALSE)</f>
        <v>Aquaculture</v>
      </c>
      <c r="G379" s="2" t="s">
        <v>72</v>
      </c>
      <c r="H379" s="2" t="s">
        <v>85</v>
      </c>
      <c r="I379" s="2" t="str">
        <f>VLOOKUP(H379,'5.a Definitions'!E:F,2,FALSE)</f>
        <v>Food processing</v>
      </c>
      <c r="J379" s="2" t="s">
        <v>638</v>
      </c>
      <c r="K379" s="2" t="s">
        <v>677</v>
      </c>
      <c r="L379" s="2" t="s">
        <v>64</v>
      </c>
      <c r="M379" s="2" t="s">
        <v>65</v>
      </c>
      <c r="N379" s="445">
        <v>1</v>
      </c>
      <c r="O379" s="446">
        <v>0.2</v>
      </c>
      <c r="P379" s="447">
        <v>2020</v>
      </c>
      <c r="Q379" s="448" t="s">
        <v>56</v>
      </c>
      <c r="R379" s="448" t="s">
        <v>56</v>
      </c>
      <c r="S379" s="448" t="s">
        <v>56</v>
      </c>
      <c r="T379" s="449" t="s">
        <v>66</v>
      </c>
      <c r="U379" s="2" t="s">
        <v>67</v>
      </c>
      <c r="V379" s="2">
        <f t="shared" si="141"/>
        <v>4.0000000000000008E-2</v>
      </c>
      <c r="W379" s="17"/>
    </row>
    <row r="380" spans="1:23" s="21" customFormat="1" x14ac:dyDescent="0.25">
      <c r="A380" s="533"/>
      <c r="B380" s="2" t="str">
        <f t="shared" si="140"/>
        <v>HY.AC-MP.FP</v>
      </c>
      <c r="C380" s="2" t="str">
        <f t="shared" si="142"/>
        <v>HY.AC-MP.FP-Freshwater fish and seafood-Nmix</v>
      </c>
      <c r="D380" s="2" t="s">
        <v>97</v>
      </c>
      <c r="E380" s="2" t="s">
        <v>544</v>
      </c>
      <c r="F380" s="2" t="str">
        <f>VLOOKUP(E380,'5.a Definitions'!E:F,2,FALSE)</f>
        <v>Aquaculture</v>
      </c>
      <c r="G380" s="2" t="s">
        <v>72</v>
      </c>
      <c r="H380" s="2" t="s">
        <v>85</v>
      </c>
      <c r="I380" s="2" t="str">
        <f>VLOOKUP(H380,'5.a Definitions'!E:F,2,FALSE)</f>
        <v>Food processing</v>
      </c>
      <c r="J380" s="2" t="s">
        <v>639</v>
      </c>
      <c r="K380" s="2" t="s">
        <v>678</v>
      </c>
      <c r="L380" s="2" t="s">
        <v>64</v>
      </c>
      <c r="M380" s="2" t="s">
        <v>65</v>
      </c>
      <c r="N380" s="445">
        <v>1</v>
      </c>
      <c r="O380" s="446">
        <v>0.2</v>
      </c>
      <c r="P380" s="447">
        <v>2020</v>
      </c>
      <c r="Q380" s="448" t="s">
        <v>56</v>
      </c>
      <c r="R380" s="448" t="s">
        <v>56</v>
      </c>
      <c r="S380" s="448" t="s">
        <v>56</v>
      </c>
      <c r="T380" s="449" t="s">
        <v>66</v>
      </c>
      <c r="U380" s="2" t="s">
        <v>67</v>
      </c>
      <c r="V380" s="2">
        <f t="shared" si="141"/>
        <v>4.0000000000000008E-2</v>
      </c>
      <c r="W380" s="17"/>
    </row>
    <row r="381" spans="1:23" s="21" customFormat="1" x14ac:dyDescent="0.25">
      <c r="A381" s="533"/>
      <c r="B381" s="2" t="str">
        <f t="shared" si="140"/>
        <v>HY.AC-AT.AT</v>
      </c>
      <c r="C381" s="2" t="str">
        <f t="shared" si="142"/>
        <v>HY.AC-AT.AT-Emissions-NH3</v>
      </c>
      <c r="D381" s="2" t="s">
        <v>97</v>
      </c>
      <c r="E381" s="2" t="s">
        <v>544</v>
      </c>
      <c r="F381" s="2" t="str">
        <f>VLOOKUP(E381,'5.a Definitions'!E:F,2,FALSE)</f>
        <v>Aquaculture</v>
      </c>
      <c r="G381" s="2" t="s">
        <v>75</v>
      </c>
      <c r="H381" s="2" t="s">
        <v>75</v>
      </c>
      <c r="I381" s="2" t="str">
        <f>VLOOKUP(H381,'5.a Definitions'!E:F,2,FALSE)</f>
        <v>Atmosphere</v>
      </c>
      <c r="J381" s="2" t="s">
        <v>76</v>
      </c>
      <c r="K381" s="2" t="s">
        <v>664</v>
      </c>
      <c r="L381" s="2" t="s">
        <v>64</v>
      </c>
      <c r="M381" s="2" t="s">
        <v>77</v>
      </c>
      <c r="N381" s="445">
        <v>1</v>
      </c>
      <c r="O381" s="446">
        <v>0.2</v>
      </c>
      <c r="P381" s="447">
        <v>2020</v>
      </c>
      <c r="Q381" s="448" t="s">
        <v>56</v>
      </c>
      <c r="R381" s="448" t="s">
        <v>56</v>
      </c>
      <c r="S381" s="448" t="s">
        <v>56</v>
      </c>
      <c r="T381" s="449" t="s">
        <v>66</v>
      </c>
      <c r="U381" s="2" t="s">
        <v>929</v>
      </c>
      <c r="V381" s="2">
        <f t="shared" si="141"/>
        <v>4.0000000000000008E-2</v>
      </c>
      <c r="W381" s="17"/>
    </row>
    <row r="382" spans="1:23" s="21" customFormat="1" x14ac:dyDescent="0.25">
      <c r="A382" s="533"/>
      <c r="B382" s="2" t="str">
        <f t="shared" si="140"/>
        <v>HY.AC-HY.CW</v>
      </c>
      <c r="C382" s="2" t="str">
        <f t="shared" si="142"/>
        <v>HY.AC-HY.CW-Waste feed-Nmix</v>
      </c>
      <c r="D382" s="2" t="s">
        <v>97</v>
      </c>
      <c r="E382" s="2" t="s">
        <v>544</v>
      </c>
      <c r="F382" s="2" t="str">
        <f>VLOOKUP(E382,'5.a Definitions'!E:F,2,FALSE)</f>
        <v>Aquaculture</v>
      </c>
      <c r="G382" s="2" t="s">
        <v>97</v>
      </c>
      <c r="H382" s="2" t="s">
        <v>142</v>
      </c>
      <c r="I382" s="2" t="str">
        <f>VLOOKUP(H382,'5.a Definitions'!E:F,2,FALSE)</f>
        <v>Coastal water</v>
      </c>
      <c r="J382" s="2" t="s">
        <v>660</v>
      </c>
      <c r="K382" s="2" t="s">
        <v>580</v>
      </c>
      <c r="L382" s="2" t="s">
        <v>64</v>
      </c>
      <c r="M382" s="2" t="s">
        <v>65</v>
      </c>
      <c r="N382" s="445">
        <v>1</v>
      </c>
      <c r="O382" s="446">
        <v>0.2</v>
      </c>
      <c r="P382" s="447">
        <v>2020</v>
      </c>
      <c r="Q382" s="448" t="s">
        <v>56</v>
      </c>
      <c r="R382" s="448" t="s">
        <v>56</v>
      </c>
      <c r="S382" s="448" t="s">
        <v>56</v>
      </c>
      <c r="T382" s="449" t="s">
        <v>66</v>
      </c>
      <c r="U382" s="2" t="s">
        <v>929</v>
      </c>
      <c r="V382" s="2">
        <f t="shared" si="141"/>
        <v>4.0000000000000008E-2</v>
      </c>
      <c r="W382" s="17"/>
    </row>
    <row r="383" spans="1:23" s="21" customFormat="1" x14ac:dyDescent="0.25">
      <c r="A383" s="533"/>
      <c r="B383" s="2" t="str">
        <f t="shared" si="140"/>
        <v>HY.AC-HY.CW</v>
      </c>
      <c r="C383" s="2" t="str">
        <f t="shared" si="142"/>
        <v>HY.AC-HY.CW-Excretia-Nmix</v>
      </c>
      <c r="D383" s="2" t="s">
        <v>97</v>
      </c>
      <c r="E383" s="2" t="s">
        <v>544</v>
      </c>
      <c r="F383" s="2" t="str">
        <f>VLOOKUP(E383,'5.a Definitions'!E:F,2,FALSE)</f>
        <v>Aquaculture</v>
      </c>
      <c r="G383" s="2" t="s">
        <v>97</v>
      </c>
      <c r="H383" s="2" t="s">
        <v>142</v>
      </c>
      <c r="I383" s="2" t="str">
        <f>VLOOKUP(H383,'5.a Definitions'!E:F,2,FALSE)</f>
        <v>Coastal water</v>
      </c>
      <c r="J383" s="2" t="s">
        <v>661</v>
      </c>
      <c r="K383" s="2" t="s">
        <v>665</v>
      </c>
      <c r="L383" s="2" t="s">
        <v>64</v>
      </c>
      <c r="M383" s="2" t="s">
        <v>65</v>
      </c>
      <c r="N383" s="445">
        <v>1</v>
      </c>
      <c r="O383" s="446">
        <v>0.2</v>
      </c>
      <c r="P383" s="447">
        <v>2020</v>
      </c>
      <c r="Q383" s="448" t="s">
        <v>56</v>
      </c>
      <c r="R383" s="448" t="s">
        <v>56</v>
      </c>
      <c r="S383" s="448" t="s">
        <v>56</v>
      </c>
      <c r="T383" s="449" t="s">
        <v>66</v>
      </c>
      <c r="U383" s="2" t="s">
        <v>929</v>
      </c>
      <c r="V383" s="2">
        <f t="shared" si="141"/>
        <v>4.0000000000000008E-2</v>
      </c>
      <c r="W383" s="17"/>
    </row>
    <row r="384" spans="1:23" s="21" customFormat="1" x14ac:dyDescent="0.25">
      <c r="A384" s="533"/>
      <c r="B384" s="2" t="str">
        <f t="shared" si="140"/>
        <v>HY.AC-HY.SW</v>
      </c>
      <c r="C384" s="2" t="str">
        <f t="shared" si="142"/>
        <v>HY.AC-HY.SW-Waste feed-Nmix</v>
      </c>
      <c r="D384" s="2" t="s">
        <v>97</v>
      </c>
      <c r="E384" s="2" t="s">
        <v>544</v>
      </c>
      <c r="F384" s="2" t="str">
        <f>VLOOKUP(E384,'5.a Definitions'!E:F,2,FALSE)</f>
        <v>Aquaculture</v>
      </c>
      <c r="G384" s="2" t="s">
        <v>97</v>
      </c>
      <c r="H384" s="2" t="s">
        <v>98</v>
      </c>
      <c r="I384" s="2" t="str">
        <f>VLOOKUP(H384,'5.a Definitions'!E:F,2,FALSE)</f>
        <v>Surface water</v>
      </c>
      <c r="J384" s="2" t="s">
        <v>660</v>
      </c>
      <c r="K384" s="2" t="s">
        <v>581</v>
      </c>
      <c r="L384" s="2" t="s">
        <v>64</v>
      </c>
      <c r="M384" s="2" t="s">
        <v>65</v>
      </c>
      <c r="N384" s="445">
        <v>1</v>
      </c>
      <c r="O384" s="446">
        <v>0.2</v>
      </c>
      <c r="P384" s="447">
        <v>2020</v>
      </c>
      <c r="Q384" s="448" t="s">
        <v>56</v>
      </c>
      <c r="R384" s="448" t="s">
        <v>56</v>
      </c>
      <c r="S384" s="448" t="s">
        <v>56</v>
      </c>
      <c r="T384" s="449" t="s">
        <v>66</v>
      </c>
      <c r="U384" s="2" t="s">
        <v>929</v>
      </c>
      <c r="V384" s="2">
        <f t="shared" si="141"/>
        <v>4.0000000000000008E-2</v>
      </c>
      <c r="W384" s="17"/>
    </row>
    <row r="385" spans="1:23" s="21" customFormat="1" ht="15.75" thickBot="1" x14ac:dyDescent="0.3">
      <c r="A385" s="533"/>
      <c r="B385" s="18" t="str">
        <f t="shared" si="140"/>
        <v>HY.AC-HY.SW</v>
      </c>
      <c r="C385" s="18" t="str">
        <f t="shared" si="142"/>
        <v>HY.AC-HY.SW-Excretia-Nmix</v>
      </c>
      <c r="D385" s="18" t="s">
        <v>97</v>
      </c>
      <c r="E385" s="18" t="s">
        <v>544</v>
      </c>
      <c r="F385" s="18" t="str">
        <f>VLOOKUP(E385,'5.a Definitions'!E:F,2,FALSE)</f>
        <v>Aquaculture</v>
      </c>
      <c r="G385" s="18" t="s">
        <v>97</v>
      </c>
      <c r="H385" s="18" t="s">
        <v>98</v>
      </c>
      <c r="I385" s="18" t="str">
        <f>VLOOKUP(H385,'5.a Definitions'!E:F,2,FALSE)</f>
        <v>Surface water</v>
      </c>
      <c r="J385" s="18" t="s">
        <v>661</v>
      </c>
      <c r="K385" s="18" t="s">
        <v>665</v>
      </c>
      <c r="L385" s="18" t="s">
        <v>64</v>
      </c>
      <c r="M385" s="18" t="s">
        <v>65</v>
      </c>
      <c r="N385" s="450">
        <v>1</v>
      </c>
      <c r="O385" s="451">
        <v>0.2</v>
      </c>
      <c r="P385" s="452">
        <v>2020</v>
      </c>
      <c r="Q385" s="453" t="s">
        <v>56</v>
      </c>
      <c r="R385" s="453" t="s">
        <v>56</v>
      </c>
      <c r="S385" s="453" t="s">
        <v>56</v>
      </c>
      <c r="T385" s="454" t="s">
        <v>66</v>
      </c>
      <c r="U385" s="18" t="s">
        <v>929</v>
      </c>
      <c r="V385" s="18">
        <f t="shared" si="141"/>
        <v>4.0000000000000008E-2</v>
      </c>
      <c r="W385" s="17"/>
    </row>
    <row r="386" spans="1:23" s="21" customFormat="1" x14ac:dyDescent="0.25">
      <c r="A386" s="531" t="s">
        <v>160</v>
      </c>
      <c r="B386" s="2" t="str">
        <f t="shared" si="140"/>
        <v>RW.RW-EF.EC</v>
      </c>
      <c r="C386" s="2" t="str">
        <f t="shared" si="142"/>
        <v>RW.RW-EF.EC-Fuel import-Nmix</v>
      </c>
      <c r="D386" s="2" t="s">
        <v>81</v>
      </c>
      <c r="E386" s="2" t="s">
        <v>81</v>
      </c>
      <c r="F386" s="2" t="str">
        <f>VLOOKUP(E386,'5.a Definitions'!E:F,2,FALSE)</f>
        <v>Rest of the world</v>
      </c>
      <c r="G386" s="2" t="s">
        <v>60</v>
      </c>
      <c r="H386" s="2" t="s">
        <v>61</v>
      </c>
      <c r="I386" s="2" t="str">
        <f>VLOOKUP(H386,'5.a Definitions'!E:F,2,FALSE)</f>
        <v>Energy conversion</v>
      </c>
      <c r="J386" s="2" t="s">
        <v>161</v>
      </c>
      <c r="K386" s="2" t="s">
        <v>461</v>
      </c>
      <c r="L386" s="2" t="s">
        <v>64</v>
      </c>
      <c r="M386" s="2" t="s">
        <v>65</v>
      </c>
      <c r="N386" s="445">
        <v>1</v>
      </c>
      <c r="O386" s="446">
        <v>0.2</v>
      </c>
      <c r="P386" s="447">
        <v>2020</v>
      </c>
      <c r="Q386" s="448" t="s">
        <v>56</v>
      </c>
      <c r="R386" s="448" t="s">
        <v>56</v>
      </c>
      <c r="S386" s="448" t="s">
        <v>56</v>
      </c>
      <c r="T386" s="449" t="s">
        <v>66</v>
      </c>
      <c r="U386" s="2" t="s">
        <v>162</v>
      </c>
      <c r="V386" s="2">
        <f t="shared" si="141"/>
        <v>4.0000000000000008E-2</v>
      </c>
      <c r="W386" s="17"/>
    </row>
    <row r="387" spans="1:23" s="21" customFormat="1" x14ac:dyDescent="0.25">
      <c r="A387" s="531"/>
      <c r="B387" s="2" t="str">
        <f t="shared" si="140"/>
        <v>RW.RW-EF.TR</v>
      </c>
      <c r="C387" s="2" t="str">
        <f t="shared" si="142"/>
        <v>RW.RW-EF.TR-Import of transport fuel-Nmix</v>
      </c>
      <c r="D387" s="2" t="s">
        <v>81</v>
      </c>
      <c r="E387" s="2" t="s">
        <v>81</v>
      </c>
      <c r="F387" s="2" t="s">
        <v>160</v>
      </c>
      <c r="G387" s="2" t="s">
        <v>60</v>
      </c>
      <c r="H387" s="2" t="s">
        <v>68</v>
      </c>
      <c r="I387" s="2" t="str">
        <f>VLOOKUP(H387,'5.a Definitions'!E:F,2,FALSE)</f>
        <v>Transport</v>
      </c>
      <c r="J387" s="2" t="s">
        <v>164</v>
      </c>
      <c r="K387" s="2" t="s">
        <v>462</v>
      </c>
      <c r="L387" s="2" t="s">
        <v>64</v>
      </c>
      <c r="M387" s="2" t="s">
        <v>65</v>
      </c>
      <c r="N387" s="445">
        <v>1</v>
      </c>
      <c r="O387" s="446">
        <v>0.2</v>
      </c>
      <c r="P387" s="447">
        <v>2020</v>
      </c>
      <c r="Q387" s="448" t="s">
        <v>56</v>
      </c>
      <c r="R387" s="448" t="s">
        <v>56</v>
      </c>
      <c r="S387" s="448" t="s">
        <v>56</v>
      </c>
      <c r="T387" s="449" t="s">
        <v>66</v>
      </c>
      <c r="U387" s="2" t="s">
        <v>162</v>
      </c>
      <c r="V387" s="2">
        <f t="shared" si="141"/>
        <v>4.0000000000000008E-2</v>
      </c>
      <c r="W387" s="17"/>
    </row>
    <row r="388" spans="1:23" s="21" customFormat="1" x14ac:dyDescent="0.25">
      <c r="A388" s="531"/>
      <c r="B388" s="2" t="str">
        <f t="shared" si="140"/>
        <v>RW.RW-MP.FP</v>
      </c>
      <c r="C388" s="2" t="str">
        <f t="shared" si="142"/>
        <v>RW.RW-MP.FP-Sea fish (landings)-Nmix</v>
      </c>
      <c r="D388" s="2" t="s">
        <v>81</v>
      </c>
      <c r="E388" s="2" t="s">
        <v>81</v>
      </c>
      <c r="F388" s="2" t="s">
        <v>160</v>
      </c>
      <c r="G388" s="2" t="s">
        <v>72</v>
      </c>
      <c r="H388" s="2" t="s">
        <v>85</v>
      </c>
      <c r="I388" s="2" t="str">
        <f>VLOOKUP(H388,'5.a Definitions'!E:F,2,FALSE)</f>
        <v>Food processing</v>
      </c>
      <c r="J388" s="2" t="s">
        <v>640</v>
      </c>
      <c r="K388" s="2" t="s">
        <v>630</v>
      </c>
      <c r="L388" s="2" t="s">
        <v>64</v>
      </c>
      <c r="M388" s="2" t="s">
        <v>65</v>
      </c>
      <c r="N388" s="445">
        <v>1</v>
      </c>
      <c r="O388" s="446">
        <v>0.2</v>
      </c>
      <c r="P388" s="447">
        <v>2020</v>
      </c>
      <c r="Q388" s="448" t="s">
        <v>56</v>
      </c>
      <c r="R388" s="448" t="s">
        <v>56</v>
      </c>
      <c r="S388" s="448" t="s">
        <v>56</v>
      </c>
      <c r="T388" s="449" t="s">
        <v>66</v>
      </c>
      <c r="U388" s="2" t="s">
        <v>162</v>
      </c>
      <c r="V388" s="2">
        <f t="shared" si="141"/>
        <v>4.0000000000000008E-2</v>
      </c>
      <c r="W388" s="17"/>
    </row>
    <row r="389" spans="1:23" s="21" customFormat="1" x14ac:dyDescent="0.25">
      <c r="A389" s="531"/>
      <c r="B389" s="2" t="str">
        <f t="shared" si="140"/>
        <v>RW.RW-MP.FP</v>
      </c>
      <c r="C389" s="2" t="str">
        <f t="shared" si="142"/>
        <v>RW.RW-MP.FP-Food import-Nmix</v>
      </c>
      <c r="D389" s="2" t="s">
        <v>81</v>
      </c>
      <c r="E389" s="2" t="s">
        <v>81</v>
      </c>
      <c r="F389" s="2" t="str">
        <f>VLOOKUP(E389,'5.a Definitions'!E:F,2,FALSE)</f>
        <v>Rest of the world</v>
      </c>
      <c r="G389" s="2" t="s">
        <v>72</v>
      </c>
      <c r="H389" s="2" t="s">
        <v>85</v>
      </c>
      <c r="I389" s="2" t="str">
        <f>VLOOKUP(H389,'5.a Definitions'!E:F,2,FALSE)</f>
        <v>Food processing</v>
      </c>
      <c r="J389" s="2" t="s">
        <v>169</v>
      </c>
      <c r="K389" s="2" t="s">
        <v>669</v>
      </c>
      <c r="L389" s="2" t="s">
        <v>64</v>
      </c>
      <c r="M389" s="2" t="s">
        <v>65</v>
      </c>
      <c r="N389" s="445">
        <v>1</v>
      </c>
      <c r="O389" s="446">
        <v>0.2</v>
      </c>
      <c r="P389" s="447">
        <v>2020</v>
      </c>
      <c r="Q389" s="448" t="s">
        <v>56</v>
      </c>
      <c r="R389" s="448" t="s">
        <v>56</v>
      </c>
      <c r="S389" s="448" t="s">
        <v>56</v>
      </c>
      <c r="T389" s="449" t="s">
        <v>66</v>
      </c>
      <c r="U389" s="2" t="s">
        <v>162</v>
      </c>
      <c r="V389" s="2">
        <f t="shared" si="141"/>
        <v>4.0000000000000008E-2</v>
      </c>
      <c r="W389" s="17"/>
    </row>
    <row r="390" spans="1:23" s="21" customFormat="1" x14ac:dyDescent="0.25">
      <c r="A390" s="531"/>
      <c r="B390" s="2" t="str">
        <f t="shared" si="140"/>
        <v>RW.RW-MP.OP</v>
      </c>
      <c r="C390" s="2" t="str">
        <f t="shared" si="142"/>
        <v>RW.RW-MP.OP-Other goods import -Nmix</v>
      </c>
      <c r="D390" s="2" t="s">
        <v>81</v>
      </c>
      <c r="E390" s="2" t="s">
        <v>81</v>
      </c>
      <c r="F390" s="2" t="str">
        <f>VLOOKUP(E390,'5.a Definitions'!E:F,2,FALSE)</f>
        <v>Rest of the world</v>
      </c>
      <c r="G390" s="2" t="s">
        <v>72</v>
      </c>
      <c r="H390" s="2" t="s">
        <v>73</v>
      </c>
      <c r="I390" s="2" t="str">
        <f>VLOOKUP(H390,'5.a Definitions'!E:F,2,FALSE)</f>
        <v>Other producing industry</v>
      </c>
      <c r="J390" s="2" t="s">
        <v>170</v>
      </c>
      <c r="K390" s="2" t="s">
        <v>467</v>
      </c>
      <c r="L390" s="2" t="s">
        <v>64</v>
      </c>
      <c r="M390" s="2" t="s">
        <v>65</v>
      </c>
      <c r="N390" s="445">
        <v>1</v>
      </c>
      <c r="O390" s="446">
        <v>0.2</v>
      </c>
      <c r="P390" s="447">
        <v>2020</v>
      </c>
      <c r="Q390" s="448" t="s">
        <v>56</v>
      </c>
      <c r="R390" s="448" t="s">
        <v>56</v>
      </c>
      <c r="S390" s="448" t="s">
        <v>56</v>
      </c>
      <c r="T390" s="449" t="s">
        <v>66</v>
      </c>
      <c r="U390" s="2" t="s">
        <v>162</v>
      </c>
      <c r="V390" s="2">
        <f t="shared" si="141"/>
        <v>4.0000000000000008E-2</v>
      </c>
      <c r="W390" s="17"/>
    </row>
    <row r="391" spans="1:23" s="21" customFormat="1" x14ac:dyDescent="0.25">
      <c r="A391" s="531"/>
      <c r="B391" s="2" t="str">
        <f t="shared" si="140"/>
        <v>RW.RW-AG.MM</v>
      </c>
      <c r="C391" s="2" t="str">
        <f t="shared" si="142"/>
        <v>RW.RW-AG.MM-Animal feed import-Nmix</v>
      </c>
      <c r="D391" s="2" t="s">
        <v>81</v>
      </c>
      <c r="E391" s="2" t="s">
        <v>81</v>
      </c>
      <c r="F391" s="2" t="str">
        <f>VLOOKUP(E391,'5.a Definitions'!E:F,2,FALSE)</f>
        <v>Rest of the world</v>
      </c>
      <c r="G391" s="2" t="s">
        <v>86</v>
      </c>
      <c r="H391" s="2" t="s">
        <v>87</v>
      </c>
      <c r="I391" s="2" t="str">
        <f>VLOOKUP(H391,'5.a Definitions'!E:F,2,FALSE)</f>
        <v>Manure management, storage and animal husbandry</v>
      </c>
      <c r="J391" s="2" t="s">
        <v>165</v>
      </c>
      <c r="K391" s="2" t="s">
        <v>463</v>
      </c>
      <c r="L391" s="2" t="s">
        <v>64</v>
      </c>
      <c r="M391" s="2" t="s">
        <v>65</v>
      </c>
      <c r="N391" s="445">
        <v>1</v>
      </c>
      <c r="O391" s="446">
        <v>0.2</v>
      </c>
      <c r="P391" s="447">
        <v>2020</v>
      </c>
      <c r="Q391" s="448" t="s">
        <v>56</v>
      </c>
      <c r="R391" s="448" t="s">
        <v>56</v>
      </c>
      <c r="S391" s="448" t="s">
        <v>56</v>
      </c>
      <c r="T391" s="449" t="s">
        <v>66</v>
      </c>
      <c r="U391" s="2" t="s">
        <v>162</v>
      </c>
      <c r="V391" s="2">
        <f t="shared" si="141"/>
        <v>4.0000000000000008E-2</v>
      </c>
      <c r="W391" s="17"/>
    </row>
    <row r="392" spans="1:23" s="21" customFormat="1" x14ac:dyDescent="0.25">
      <c r="A392" s="531"/>
      <c r="B392" s="2" t="str">
        <f t="shared" si="140"/>
        <v>RW.RW-AG.MM</v>
      </c>
      <c r="C392" s="2" t="str">
        <f t="shared" si="142"/>
        <v>RW.RW-AG.MM-Live animal import-Nmix</v>
      </c>
      <c r="D392" s="2" t="s">
        <v>81</v>
      </c>
      <c r="E392" s="2" t="s">
        <v>81</v>
      </c>
      <c r="F392" s="2" t="str">
        <f>VLOOKUP(E392,'5.a Definitions'!E:F,2,FALSE)</f>
        <v>Rest of the world</v>
      </c>
      <c r="G392" s="2" t="s">
        <v>86</v>
      </c>
      <c r="H392" s="2" t="s">
        <v>87</v>
      </c>
      <c r="I392" s="2" t="str">
        <f>VLOOKUP(H392,'5.a Definitions'!E:F,2,FALSE)</f>
        <v>Manure management, storage and animal husbandry</v>
      </c>
      <c r="J392" s="2" t="s">
        <v>166</v>
      </c>
      <c r="K392" s="2" t="s">
        <v>464</v>
      </c>
      <c r="L392" s="2" t="s">
        <v>64</v>
      </c>
      <c r="M392" s="2" t="s">
        <v>65</v>
      </c>
      <c r="N392" s="445">
        <v>1</v>
      </c>
      <c r="O392" s="446">
        <v>0.2</v>
      </c>
      <c r="P392" s="447">
        <v>2020</v>
      </c>
      <c r="Q392" s="448" t="s">
        <v>56</v>
      </c>
      <c r="R392" s="448" t="s">
        <v>56</v>
      </c>
      <c r="S392" s="448" t="s">
        <v>56</v>
      </c>
      <c r="T392" s="449" t="s">
        <v>66</v>
      </c>
      <c r="U392" s="2" t="s">
        <v>162</v>
      </c>
      <c r="V392" s="2">
        <f t="shared" si="141"/>
        <v>4.0000000000000008E-2</v>
      </c>
      <c r="W392" s="17"/>
    </row>
    <row r="393" spans="1:23" s="21" customFormat="1" x14ac:dyDescent="0.25">
      <c r="A393" s="531"/>
      <c r="B393" s="2" t="str">
        <f t="shared" si="140"/>
        <v>RW.RW-AG.SM</v>
      </c>
      <c r="C393" s="2" t="str">
        <f t="shared" si="142"/>
        <v>RW.RW-AG.SM-Manure import-Nmix</v>
      </c>
      <c r="D393" s="2" t="s">
        <v>81</v>
      </c>
      <c r="E393" s="2" t="s">
        <v>81</v>
      </c>
      <c r="F393" s="2" t="str">
        <f>VLOOKUP(E393,'5.a Definitions'!E:F,2,FALSE)</f>
        <v>Rest of the world</v>
      </c>
      <c r="G393" s="2" t="s">
        <v>86</v>
      </c>
      <c r="H393" s="2" t="s">
        <v>102</v>
      </c>
      <c r="I393" s="2" t="str">
        <f>VLOOKUP(H393,'5.a Definitions'!E:F,2,FALSE)</f>
        <v>Soil management</v>
      </c>
      <c r="J393" s="2" t="s">
        <v>167</v>
      </c>
      <c r="K393" s="2" t="s">
        <v>465</v>
      </c>
      <c r="L393" s="2" t="s">
        <v>64</v>
      </c>
      <c r="M393" s="2" t="s">
        <v>65</v>
      </c>
      <c r="N393" s="445">
        <v>1</v>
      </c>
      <c r="O393" s="446">
        <v>0.2</v>
      </c>
      <c r="P393" s="447">
        <v>2020</v>
      </c>
      <c r="Q393" s="448" t="s">
        <v>56</v>
      </c>
      <c r="R393" s="448" t="s">
        <v>56</v>
      </c>
      <c r="S393" s="448" t="s">
        <v>56</v>
      </c>
      <c r="T393" s="449" t="s">
        <v>66</v>
      </c>
      <c r="U393" s="2" t="s">
        <v>162</v>
      </c>
      <c r="V393" s="2">
        <f t="shared" si="141"/>
        <v>4.0000000000000008E-2</v>
      </c>
      <c r="W393" s="17"/>
    </row>
    <row r="394" spans="1:23" s="21" customFormat="1" x14ac:dyDescent="0.25">
      <c r="A394" s="531"/>
      <c r="B394" s="2" t="str">
        <f t="shared" si="140"/>
        <v>RW.RW-AG.SM</v>
      </c>
      <c r="C394" s="2" t="str">
        <f t="shared" si="142"/>
        <v>RW.RW-AG.SM-Mineral fertilizer import-Nmix</v>
      </c>
      <c r="D394" s="2" t="s">
        <v>81</v>
      </c>
      <c r="E394" s="2" t="s">
        <v>81</v>
      </c>
      <c r="F394" s="2" t="str">
        <f>VLOOKUP(E394,'5.a Definitions'!E:F,2,FALSE)</f>
        <v>Rest of the world</v>
      </c>
      <c r="G394" s="2" t="s">
        <v>86</v>
      </c>
      <c r="H394" s="2" t="s">
        <v>102</v>
      </c>
      <c r="I394" s="2" t="str">
        <f>VLOOKUP(H394,'5.a Definitions'!E:F,2,FALSE)</f>
        <v>Soil management</v>
      </c>
      <c r="J394" s="2" t="s">
        <v>168</v>
      </c>
      <c r="K394" s="2" t="s">
        <v>466</v>
      </c>
      <c r="L394" s="2" t="s">
        <v>64</v>
      </c>
      <c r="M394" s="2" t="s">
        <v>65</v>
      </c>
      <c r="N394" s="445">
        <v>1</v>
      </c>
      <c r="O394" s="446">
        <v>0.2</v>
      </c>
      <c r="P394" s="447">
        <v>2020</v>
      </c>
      <c r="Q394" s="448" t="s">
        <v>56</v>
      </c>
      <c r="R394" s="448" t="s">
        <v>56</v>
      </c>
      <c r="S394" s="448" t="s">
        <v>56</v>
      </c>
      <c r="T394" s="449" t="s">
        <v>66</v>
      </c>
      <c r="U394" s="2" t="s">
        <v>162</v>
      </c>
      <c r="V394" s="2">
        <f t="shared" si="141"/>
        <v>4.0000000000000008E-2</v>
      </c>
      <c r="W394" s="17"/>
    </row>
    <row r="395" spans="1:23" s="21" customFormat="1" x14ac:dyDescent="0.25">
      <c r="A395" s="531"/>
      <c r="B395" s="2" t="str">
        <f t="shared" si="140"/>
        <v>RW.RW-PR.SO</v>
      </c>
      <c r="C395" s="2" t="str">
        <f t="shared" si="142"/>
        <v>RW.RW-PR.SO-Solid waste import-Nmix</v>
      </c>
      <c r="D395" s="2" t="s">
        <v>81</v>
      </c>
      <c r="E395" s="2" t="s">
        <v>81</v>
      </c>
      <c r="F395" s="2" t="str">
        <f>VLOOKUP(E395,'5.a Definitions'!E:F,2,FALSE)</f>
        <v>Rest of the world</v>
      </c>
      <c r="G395" s="2" t="s">
        <v>892</v>
      </c>
      <c r="H395" s="2" t="s">
        <v>93</v>
      </c>
      <c r="I395" s="2" t="str">
        <f>VLOOKUP(H395,'5.a Definitions'!E:F,2,FALSE)</f>
        <v>Solid waste</v>
      </c>
      <c r="J395" s="2" t="s">
        <v>171</v>
      </c>
      <c r="K395" s="2" t="s">
        <v>468</v>
      </c>
      <c r="L395" s="2" t="s">
        <v>64</v>
      </c>
      <c r="M395" s="2" t="s">
        <v>65</v>
      </c>
      <c r="N395" s="445">
        <v>1</v>
      </c>
      <c r="O395" s="446">
        <v>0.2</v>
      </c>
      <c r="P395" s="447">
        <v>2020</v>
      </c>
      <c r="Q395" s="448" t="s">
        <v>56</v>
      </c>
      <c r="R395" s="448" t="s">
        <v>56</v>
      </c>
      <c r="S395" s="448" t="s">
        <v>56</v>
      </c>
      <c r="T395" s="449" t="s">
        <v>66</v>
      </c>
      <c r="U395" s="2" t="s">
        <v>162</v>
      </c>
      <c r="V395" s="2">
        <f t="shared" si="141"/>
        <v>4.0000000000000008E-2</v>
      </c>
      <c r="W395" s="17"/>
    </row>
    <row r="396" spans="1:23" s="21" customFormat="1" x14ac:dyDescent="0.25">
      <c r="A396" s="531"/>
      <c r="B396" s="2" t="str">
        <f t="shared" si="140"/>
        <v>RW.RW-AT.AT</v>
      </c>
      <c r="C396" s="2" t="str">
        <f t="shared" si="142"/>
        <v>RW.RW-AT.AT-Atmospheric inflow-OXN</v>
      </c>
      <c r="D396" s="2" t="s">
        <v>81</v>
      </c>
      <c r="E396" s="2" t="s">
        <v>81</v>
      </c>
      <c r="F396" s="2" t="str">
        <f>VLOOKUP(E396,'5.a Definitions'!E:F,2,FALSE)</f>
        <v>Rest of the world</v>
      </c>
      <c r="G396" s="2" t="s">
        <v>75</v>
      </c>
      <c r="H396" s="2" t="s">
        <v>75</v>
      </c>
      <c r="I396" s="2" t="str">
        <f>VLOOKUP(H396,'5.a Definitions'!E:F,2,FALSE)</f>
        <v>Atmosphere</v>
      </c>
      <c r="J396" s="2" t="s">
        <v>472</v>
      </c>
      <c r="K396" s="2" t="s">
        <v>473</v>
      </c>
      <c r="L396" s="2" t="s">
        <v>64</v>
      </c>
      <c r="M396" s="2" t="s">
        <v>475</v>
      </c>
      <c r="N396" s="445">
        <v>1</v>
      </c>
      <c r="O396" s="446">
        <v>0.2</v>
      </c>
      <c r="P396" s="447">
        <v>2020</v>
      </c>
      <c r="Q396" s="448" t="s">
        <v>56</v>
      </c>
      <c r="R396" s="448" t="s">
        <v>56</v>
      </c>
      <c r="S396" s="448" t="s">
        <v>56</v>
      </c>
      <c r="T396" s="449" t="s">
        <v>66</v>
      </c>
      <c r="U396" s="2" t="s">
        <v>162</v>
      </c>
      <c r="V396" s="2">
        <f t="shared" si="141"/>
        <v>4.0000000000000008E-2</v>
      </c>
      <c r="W396" s="17"/>
    </row>
    <row r="397" spans="1:23" s="21" customFormat="1" x14ac:dyDescent="0.25">
      <c r="A397" s="531"/>
      <c r="B397" s="2" t="str">
        <f t="shared" si="140"/>
        <v>RW.RW-AT.AT</v>
      </c>
      <c r="C397" s="2" t="str">
        <f t="shared" si="142"/>
        <v>RW.RW-AT.AT-Atmospheric inflow-RDN</v>
      </c>
      <c r="D397" s="2" t="s">
        <v>81</v>
      </c>
      <c r="E397" s="2" t="s">
        <v>81</v>
      </c>
      <c r="F397" s="2" t="str">
        <f>VLOOKUP(E397,'5.a Definitions'!E:F,2,FALSE)</f>
        <v>Rest of the world</v>
      </c>
      <c r="G397" s="2" t="s">
        <v>75</v>
      </c>
      <c r="H397" s="2" t="s">
        <v>75</v>
      </c>
      <c r="I397" s="2" t="str">
        <f>VLOOKUP(H397,'5.a Definitions'!E:F,2,FALSE)</f>
        <v>Atmosphere</v>
      </c>
      <c r="J397" s="2" t="s">
        <v>472</v>
      </c>
      <c r="K397" s="2" t="s">
        <v>473</v>
      </c>
      <c r="L397" s="2" t="s">
        <v>64</v>
      </c>
      <c r="M397" s="2" t="s">
        <v>484</v>
      </c>
      <c r="N397" s="445">
        <v>1</v>
      </c>
      <c r="O397" s="446">
        <v>0.2</v>
      </c>
      <c r="P397" s="447">
        <v>2020</v>
      </c>
      <c r="Q397" s="448" t="s">
        <v>56</v>
      </c>
      <c r="R397" s="448" t="s">
        <v>56</v>
      </c>
      <c r="S397" s="448" t="s">
        <v>56</v>
      </c>
      <c r="T397" s="449" t="s">
        <v>66</v>
      </c>
      <c r="U397" s="2" t="s">
        <v>162</v>
      </c>
      <c r="V397" s="2">
        <f t="shared" si="141"/>
        <v>4.0000000000000008E-2</v>
      </c>
      <c r="W397" s="17"/>
    </row>
    <row r="398" spans="1:23" s="21" customFormat="1" x14ac:dyDescent="0.25">
      <c r="A398" s="531"/>
      <c r="B398" s="2" t="str">
        <f t="shared" si="140"/>
        <v>RW.RW-HY.GW</v>
      </c>
      <c r="C398" s="2" t="str">
        <f t="shared" si="142"/>
        <v>RW.RW-HY.GW-Import of groundwater-Nmix</v>
      </c>
      <c r="D398" s="2" t="s">
        <v>81</v>
      </c>
      <c r="E398" s="2" t="s">
        <v>81</v>
      </c>
      <c r="F398" s="2" t="str">
        <f>VLOOKUP(E398,'5.a Definitions'!E:F,2,FALSE)</f>
        <v>Rest of the world</v>
      </c>
      <c r="G398" s="2" t="s">
        <v>97</v>
      </c>
      <c r="H398" s="2" t="s">
        <v>121</v>
      </c>
      <c r="I398" s="2" t="str">
        <f>VLOOKUP(H398,'5.a Definitions'!E:F,2,FALSE)</f>
        <v>Groundwater</v>
      </c>
      <c r="J398" s="2" t="s">
        <v>172</v>
      </c>
      <c r="K398" s="2" t="s">
        <v>474</v>
      </c>
      <c r="L398" s="2" t="s">
        <v>64</v>
      </c>
      <c r="M398" s="2" t="s">
        <v>65</v>
      </c>
      <c r="N398" s="445">
        <v>1</v>
      </c>
      <c r="O398" s="446">
        <v>0.2</v>
      </c>
      <c r="P398" s="447">
        <v>2020</v>
      </c>
      <c r="Q398" s="448" t="s">
        <v>56</v>
      </c>
      <c r="R398" s="448" t="s">
        <v>56</v>
      </c>
      <c r="S398" s="448" t="s">
        <v>56</v>
      </c>
      <c r="T398" s="449" t="s">
        <v>66</v>
      </c>
      <c r="U398" s="2" t="s">
        <v>162</v>
      </c>
      <c r="V398" s="2">
        <f t="shared" si="141"/>
        <v>4.0000000000000008E-2</v>
      </c>
      <c r="W398" s="17"/>
    </row>
    <row r="399" spans="1:23" s="21" customFormat="1" ht="15.75" thickBot="1" x14ac:dyDescent="0.3">
      <c r="A399" s="531"/>
      <c r="B399" s="18" t="str">
        <f t="shared" ref="B399" si="143">D399&amp;"."&amp;E399&amp;"-"&amp;G399&amp;"."&amp;H399</f>
        <v>RW.RW-HY.SW</v>
      </c>
      <c r="C399" s="18" t="str">
        <f t="shared" si="142"/>
        <v>RW.RW-HY.SW-Import of surface water-Nmix</v>
      </c>
      <c r="D399" s="18" t="s">
        <v>81</v>
      </c>
      <c r="E399" s="18" t="s">
        <v>81</v>
      </c>
      <c r="F399" s="18" t="str">
        <f>VLOOKUP(E399,'5.a Definitions'!E:F,2,FALSE)</f>
        <v>Rest of the world</v>
      </c>
      <c r="G399" s="18" t="s">
        <v>97</v>
      </c>
      <c r="H399" s="18" t="s">
        <v>98</v>
      </c>
      <c r="I399" s="18" t="str">
        <f>VLOOKUP(H399,'5.a Definitions'!E:F,2,FALSE)</f>
        <v>Surface water</v>
      </c>
      <c r="J399" s="18" t="s">
        <v>173</v>
      </c>
      <c r="K399" s="18" t="s">
        <v>673</v>
      </c>
      <c r="L399" s="18" t="s">
        <v>64</v>
      </c>
      <c r="M399" s="18" t="s">
        <v>65</v>
      </c>
      <c r="N399" s="450">
        <v>1</v>
      </c>
      <c r="O399" s="451">
        <v>0.2</v>
      </c>
      <c r="P399" s="452">
        <v>2020</v>
      </c>
      <c r="Q399" s="453" t="s">
        <v>56</v>
      </c>
      <c r="R399" s="453" t="s">
        <v>56</v>
      </c>
      <c r="S399" s="453" t="s">
        <v>56</v>
      </c>
      <c r="T399" s="454" t="s">
        <v>66</v>
      </c>
      <c r="U399" s="18" t="s">
        <v>162</v>
      </c>
      <c r="V399" s="18">
        <f t="shared" si="141"/>
        <v>4.0000000000000008E-2</v>
      </c>
      <c r="W399" s="17"/>
    </row>
    <row r="400" spans="1:23" ht="15.75" thickBot="1" x14ac:dyDescent="0.3">
      <c r="A400" s="18"/>
      <c r="B400" s="18"/>
      <c r="C400" s="20"/>
      <c r="D400" s="18"/>
      <c r="E400" s="18"/>
      <c r="F400" s="18"/>
      <c r="G400" s="18"/>
      <c r="H400" s="18"/>
      <c r="I400" s="18"/>
      <c r="J400" s="18"/>
      <c r="K400" s="18"/>
      <c r="L400" s="18"/>
      <c r="M400" s="501"/>
      <c r="N400" s="416"/>
      <c r="O400" s="214"/>
      <c r="P400" s="214"/>
      <c r="Q400" s="397"/>
      <c r="R400" s="397"/>
      <c r="S400" s="397"/>
      <c r="T400" s="214"/>
      <c r="U400" s="214"/>
      <c r="V400" s="214"/>
      <c r="W400" s="17"/>
    </row>
    <row r="401" spans="1:22" s="17" customFormat="1" x14ac:dyDescent="0.25">
      <c r="A401" s="534" t="s">
        <v>59</v>
      </c>
      <c r="B401" s="5" t="str">
        <f t="shared" ref="B401:B422" si="144">D401&amp;"."&amp;E401&amp;"-"&amp;G401&amp;"."&amp;H401</f>
        <v>EF.EC-EF.IC</v>
      </c>
      <c r="C401" s="5" t="str">
        <f t="shared" ref="C401:C422" si="145">B401&amp;"-"&amp;J401&amp;"-"&amp;M401</f>
        <v>EF.EC-EF.IC-Fuel for industry-Nmix</v>
      </c>
      <c r="D401" s="5" t="s">
        <v>60</v>
      </c>
      <c r="E401" s="5" t="s">
        <v>61</v>
      </c>
      <c r="F401" s="2" t="str">
        <f>VLOOKUP(E401,'5.a Definitions'!E:F,2,FALSE)</f>
        <v>Energy conversion</v>
      </c>
      <c r="G401" s="2" t="s">
        <v>60</v>
      </c>
      <c r="H401" s="2" t="s">
        <v>62</v>
      </c>
      <c r="I401" s="2" t="str">
        <f>VLOOKUP(H401,'5.a Definitions'!E:F,2,FALSE)</f>
        <v>Manufacturing industries and construction</v>
      </c>
      <c r="J401" s="2" t="s">
        <v>63</v>
      </c>
      <c r="K401" s="2" t="s">
        <v>406</v>
      </c>
      <c r="L401" s="2" t="s">
        <v>64</v>
      </c>
      <c r="M401" s="2" t="s">
        <v>65</v>
      </c>
      <c r="N401" s="445">
        <v>0.8</v>
      </c>
      <c r="O401" s="446">
        <v>0.2</v>
      </c>
      <c r="P401" s="447">
        <v>2022</v>
      </c>
      <c r="Q401" s="448" t="s">
        <v>56</v>
      </c>
      <c r="R401" s="448" t="s">
        <v>56</v>
      </c>
      <c r="S401" s="448" t="s">
        <v>56</v>
      </c>
      <c r="T401" s="449" t="s">
        <v>66</v>
      </c>
      <c r="U401" s="5" t="s">
        <v>67</v>
      </c>
      <c r="V401" s="5">
        <f>(O401*N401)^2</f>
        <v>2.5600000000000012E-2</v>
      </c>
    </row>
    <row r="402" spans="1:22" s="17" customFormat="1" x14ac:dyDescent="0.25">
      <c r="A402" s="534"/>
      <c r="B402" s="5" t="str">
        <f t="shared" si="144"/>
        <v>EF.EC-EF.TR</v>
      </c>
      <c r="C402" s="5" t="str">
        <f t="shared" si="145"/>
        <v>EF.EC-EF.TR-Fuel for transport-Nmix</v>
      </c>
      <c r="D402" s="5" t="s">
        <v>60</v>
      </c>
      <c r="E402" s="5" t="s">
        <v>61</v>
      </c>
      <c r="F402" s="2" t="str">
        <f>VLOOKUP(E402,'5.a Definitions'!E:F,2,FALSE)</f>
        <v>Energy conversion</v>
      </c>
      <c r="G402" s="2" t="s">
        <v>60</v>
      </c>
      <c r="H402" s="2" t="s">
        <v>68</v>
      </c>
      <c r="I402" s="2" t="str">
        <f>VLOOKUP(H402,'5.a Definitions'!E:F,2,FALSE)</f>
        <v>Transport</v>
      </c>
      <c r="J402" s="2" t="s">
        <v>69</v>
      </c>
      <c r="K402" s="2" t="s">
        <v>407</v>
      </c>
      <c r="L402" s="2" t="s">
        <v>64</v>
      </c>
      <c r="M402" s="2" t="s">
        <v>65</v>
      </c>
      <c r="N402" s="445">
        <v>0.8</v>
      </c>
      <c r="O402" s="446">
        <v>0.2</v>
      </c>
      <c r="P402" s="447">
        <v>2022</v>
      </c>
      <c r="Q402" s="448" t="s">
        <v>56</v>
      </c>
      <c r="R402" s="448" t="s">
        <v>56</v>
      </c>
      <c r="S402" s="448" t="s">
        <v>56</v>
      </c>
      <c r="T402" s="449" t="s">
        <v>66</v>
      </c>
      <c r="U402" s="5" t="s">
        <v>67</v>
      </c>
      <c r="V402" s="5">
        <f t="shared" ref="V402:V470" si="146">(O402*N402)^2</f>
        <v>2.5600000000000012E-2</v>
      </c>
    </row>
    <row r="403" spans="1:22" s="17" customFormat="1" x14ac:dyDescent="0.25">
      <c r="A403" s="534"/>
      <c r="B403" s="5" t="str">
        <f t="shared" si="144"/>
        <v>EF.EC-EF.OE</v>
      </c>
      <c r="C403" s="5" t="str">
        <f t="shared" si="145"/>
        <v>EF.EC-EF.OE-Fuel for heating-Nmix</v>
      </c>
      <c r="D403" s="5" t="s">
        <v>60</v>
      </c>
      <c r="E403" s="5" t="s">
        <v>61</v>
      </c>
      <c r="F403" s="2" t="str">
        <f>VLOOKUP(E403,'5.a Definitions'!E:F,2,FALSE)</f>
        <v>Energy conversion</v>
      </c>
      <c r="G403" s="2" t="s">
        <v>60</v>
      </c>
      <c r="H403" s="2" t="s">
        <v>70</v>
      </c>
      <c r="I403" s="2" t="str">
        <f>VLOOKUP(H403,'5.a Definitions'!E:F,2,FALSE)</f>
        <v>Other energy and fuels</v>
      </c>
      <c r="J403" s="2" t="s">
        <v>71</v>
      </c>
      <c r="K403" s="2" t="s">
        <v>408</v>
      </c>
      <c r="L403" s="2" t="s">
        <v>64</v>
      </c>
      <c r="M403" s="2" t="s">
        <v>65</v>
      </c>
      <c r="N403" s="445">
        <v>0.8</v>
      </c>
      <c r="O403" s="446">
        <v>0.2</v>
      </c>
      <c r="P403" s="447">
        <v>2022</v>
      </c>
      <c r="Q403" s="448" t="s">
        <v>56</v>
      </c>
      <c r="R403" s="448" t="s">
        <v>56</v>
      </c>
      <c r="S403" s="448" t="s">
        <v>56</v>
      </c>
      <c r="T403" s="449" t="s">
        <v>66</v>
      </c>
      <c r="U403" s="5" t="s">
        <v>67</v>
      </c>
      <c r="V403" s="5">
        <f t="shared" si="146"/>
        <v>2.5600000000000012E-2</v>
      </c>
    </row>
    <row r="404" spans="1:22" s="17" customFormat="1" x14ac:dyDescent="0.25">
      <c r="A404" s="534"/>
      <c r="B404" s="5" t="str">
        <f t="shared" si="144"/>
        <v>EF.EC-MP.OP</v>
      </c>
      <c r="C404" s="5" t="str">
        <f t="shared" si="145"/>
        <v>EF.EC-MP.OP-Fuel used as feedstock-Nmix</v>
      </c>
      <c r="D404" s="5" t="s">
        <v>60</v>
      </c>
      <c r="E404" s="5" t="s">
        <v>61</v>
      </c>
      <c r="F404" s="2" t="str">
        <f>VLOOKUP(E404,'5.a Definitions'!E:F,2,FALSE)</f>
        <v>Energy conversion</v>
      </c>
      <c r="G404" s="2" t="s">
        <v>72</v>
      </c>
      <c r="H404" s="2" t="s">
        <v>73</v>
      </c>
      <c r="I404" s="2" t="str">
        <f>VLOOKUP(H404,'5.a Definitions'!E:F,2,FALSE)</f>
        <v>Other producing industry</v>
      </c>
      <c r="J404" s="2" t="s">
        <v>74</v>
      </c>
      <c r="K404" s="2" t="s">
        <v>409</v>
      </c>
      <c r="L404" s="2" t="s">
        <v>64</v>
      </c>
      <c r="M404" s="2" t="s">
        <v>65</v>
      </c>
      <c r="N404" s="445">
        <v>0.8</v>
      </c>
      <c r="O404" s="446">
        <v>0.2</v>
      </c>
      <c r="P404" s="447">
        <v>2022</v>
      </c>
      <c r="Q404" s="448" t="s">
        <v>56</v>
      </c>
      <c r="R404" s="448" t="s">
        <v>56</v>
      </c>
      <c r="S404" s="448" t="s">
        <v>56</v>
      </c>
      <c r="T404" s="449" t="s">
        <v>66</v>
      </c>
      <c r="U404" s="5" t="s">
        <v>67</v>
      </c>
      <c r="V404" s="5">
        <f t="shared" si="146"/>
        <v>2.5600000000000012E-2</v>
      </c>
    </row>
    <row r="405" spans="1:22" s="17" customFormat="1" x14ac:dyDescent="0.25">
      <c r="A405" s="534"/>
      <c r="B405" s="5" t="str">
        <f t="shared" si="144"/>
        <v>EF.EC-AT.AT</v>
      </c>
      <c r="C405" s="5" t="str">
        <f t="shared" si="145"/>
        <v>EF.EC-AT.AT-Emissions-NH3</v>
      </c>
      <c r="D405" s="5" t="s">
        <v>60</v>
      </c>
      <c r="E405" s="5" t="s">
        <v>61</v>
      </c>
      <c r="F405" s="2" t="str">
        <f>VLOOKUP(E405,'5.a Definitions'!E:F,2,FALSE)</f>
        <v>Energy conversion</v>
      </c>
      <c r="G405" s="2" t="s">
        <v>75</v>
      </c>
      <c r="H405" s="2" t="s">
        <v>75</v>
      </c>
      <c r="I405" s="2" t="str">
        <f>VLOOKUP(H405,'5.a Definitions'!E:F,2,FALSE)</f>
        <v>Atmosphere</v>
      </c>
      <c r="J405" s="2" t="s">
        <v>76</v>
      </c>
      <c r="K405" s="2" t="s">
        <v>539</v>
      </c>
      <c r="L405" s="2" t="s">
        <v>64</v>
      </c>
      <c r="M405" s="2" t="s">
        <v>77</v>
      </c>
      <c r="N405" s="445">
        <v>0.8</v>
      </c>
      <c r="O405" s="446">
        <v>0.2</v>
      </c>
      <c r="P405" s="447">
        <v>2022</v>
      </c>
      <c r="Q405" s="448" t="s">
        <v>56</v>
      </c>
      <c r="R405" s="448" t="s">
        <v>56</v>
      </c>
      <c r="S405" s="448" t="s">
        <v>56</v>
      </c>
      <c r="T405" s="449" t="s">
        <v>66</v>
      </c>
      <c r="U405" s="5" t="s">
        <v>929</v>
      </c>
      <c r="V405" s="5">
        <f t="shared" si="146"/>
        <v>2.5600000000000012E-2</v>
      </c>
    </row>
    <row r="406" spans="1:22" s="17" customFormat="1" x14ac:dyDescent="0.25">
      <c r="A406" s="534"/>
      <c r="B406" s="5" t="str">
        <f t="shared" si="144"/>
        <v>EF.EC-AT.AT</v>
      </c>
      <c r="C406" s="5" t="str">
        <f t="shared" si="145"/>
        <v>EF.EC-AT.AT-Emissions-NOx</v>
      </c>
      <c r="D406" s="5" t="s">
        <v>60</v>
      </c>
      <c r="E406" s="5" t="s">
        <v>61</v>
      </c>
      <c r="F406" s="2" t="str">
        <f>VLOOKUP(E406,'5.a Definitions'!E:F,2,FALSE)</f>
        <v>Energy conversion</v>
      </c>
      <c r="G406" s="2" t="s">
        <v>75</v>
      </c>
      <c r="H406" s="2" t="s">
        <v>75</v>
      </c>
      <c r="I406" s="2" t="str">
        <f>VLOOKUP(H406,'5.a Definitions'!E:F,2,FALSE)</f>
        <v>Atmosphere</v>
      </c>
      <c r="J406" s="2" t="s">
        <v>76</v>
      </c>
      <c r="K406" s="2" t="s">
        <v>539</v>
      </c>
      <c r="L406" s="2" t="s">
        <v>64</v>
      </c>
      <c r="M406" s="2" t="s">
        <v>79</v>
      </c>
      <c r="N406" s="445">
        <v>0.8</v>
      </c>
      <c r="O406" s="446">
        <v>0.2</v>
      </c>
      <c r="P406" s="447">
        <v>2022</v>
      </c>
      <c r="Q406" s="448" t="s">
        <v>56</v>
      </c>
      <c r="R406" s="448" t="s">
        <v>56</v>
      </c>
      <c r="S406" s="448" t="s">
        <v>56</v>
      </c>
      <c r="T406" s="449" t="s">
        <v>66</v>
      </c>
      <c r="U406" s="5" t="s">
        <v>929</v>
      </c>
      <c r="V406" s="5">
        <f t="shared" si="146"/>
        <v>2.5600000000000012E-2</v>
      </c>
    </row>
    <row r="407" spans="1:22" s="17" customFormat="1" x14ac:dyDescent="0.25">
      <c r="A407" s="534"/>
      <c r="B407" s="5" t="str">
        <f t="shared" si="144"/>
        <v>EF.EC-AT.AT</v>
      </c>
      <c r="C407" s="5" t="str">
        <f t="shared" si="145"/>
        <v>EF.EC-AT.AT-Emissions-N2O</v>
      </c>
      <c r="D407" s="5" t="s">
        <v>60</v>
      </c>
      <c r="E407" s="5" t="s">
        <v>61</v>
      </c>
      <c r="F407" s="2" t="str">
        <f>VLOOKUP(E407,'5.a Definitions'!E:F,2,FALSE)</f>
        <v>Energy conversion</v>
      </c>
      <c r="G407" s="2" t="s">
        <v>75</v>
      </c>
      <c r="H407" s="2" t="s">
        <v>75</v>
      </c>
      <c r="I407" s="2" t="str">
        <f>VLOOKUP(H407,'5.a Definitions'!E:F,2,FALSE)</f>
        <v>Atmosphere</v>
      </c>
      <c r="J407" s="2" t="s">
        <v>76</v>
      </c>
      <c r="K407" s="2" t="s">
        <v>539</v>
      </c>
      <c r="L407" s="2" t="s">
        <v>64</v>
      </c>
      <c r="M407" s="2" t="s">
        <v>80</v>
      </c>
      <c r="N407" s="445">
        <v>0.8</v>
      </c>
      <c r="O407" s="446">
        <v>0.2</v>
      </c>
      <c r="P407" s="447">
        <v>2022</v>
      </c>
      <c r="Q407" s="448" t="s">
        <v>56</v>
      </c>
      <c r="R407" s="448" t="s">
        <v>56</v>
      </c>
      <c r="S407" s="448" t="s">
        <v>56</v>
      </c>
      <c r="T407" s="449" t="s">
        <v>66</v>
      </c>
      <c r="U407" s="5" t="s">
        <v>929</v>
      </c>
      <c r="V407" s="5">
        <f t="shared" si="146"/>
        <v>2.5600000000000012E-2</v>
      </c>
    </row>
    <row r="408" spans="1:22" s="17" customFormat="1" x14ac:dyDescent="0.25">
      <c r="A408" s="534"/>
      <c r="B408" s="5" t="str">
        <f t="shared" si="144"/>
        <v>EF.EC-AT.AT</v>
      </c>
      <c r="C408" s="5" t="str">
        <f t="shared" si="145"/>
        <v>EF.EC-AT.AT-Emissions-N2</v>
      </c>
      <c r="D408" s="5" t="s">
        <v>60</v>
      </c>
      <c r="E408" s="5" t="s">
        <v>61</v>
      </c>
      <c r="F408" s="2" t="str">
        <f>VLOOKUP(E408,'5.a Definitions'!E:F,2,FALSE)</f>
        <v>Energy conversion</v>
      </c>
      <c r="G408" s="2" t="s">
        <v>75</v>
      </c>
      <c r="H408" s="2" t="s">
        <v>75</v>
      </c>
      <c r="I408" s="2" t="str">
        <f>VLOOKUP(H408,'5.a Definitions'!E:F,2,FALSE)</f>
        <v>Atmosphere</v>
      </c>
      <c r="J408" s="2" t="s">
        <v>76</v>
      </c>
      <c r="K408" s="2" t="s">
        <v>539</v>
      </c>
      <c r="L408" s="2" t="s">
        <v>119</v>
      </c>
      <c r="M408" s="2" t="s">
        <v>120</v>
      </c>
      <c r="N408" s="445">
        <v>0.8</v>
      </c>
      <c r="O408" s="446">
        <v>0.2</v>
      </c>
      <c r="P408" s="447">
        <v>2022</v>
      </c>
      <c r="Q408" s="448" t="s">
        <v>56</v>
      </c>
      <c r="R408" s="448" t="s">
        <v>56</v>
      </c>
      <c r="S408" s="448" t="s">
        <v>56</v>
      </c>
      <c r="T408" s="449" t="s">
        <v>66</v>
      </c>
      <c r="U408" s="5" t="s">
        <v>67</v>
      </c>
      <c r="V408" s="5">
        <f t="shared" si="146"/>
        <v>2.5600000000000012E-2</v>
      </c>
    </row>
    <row r="409" spans="1:22" s="17" customFormat="1" x14ac:dyDescent="0.25">
      <c r="A409" s="534"/>
      <c r="B409" s="5" t="str">
        <f t="shared" si="144"/>
        <v>EF.EC-RW.RW</v>
      </c>
      <c r="C409" s="5" t="str">
        <f t="shared" si="145"/>
        <v>EF.EC-RW.RW-Fuel export-Nmix</v>
      </c>
      <c r="D409" s="5" t="s">
        <v>60</v>
      </c>
      <c r="E409" s="5" t="s">
        <v>61</v>
      </c>
      <c r="F409" s="2" t="str">
        <f>VLOOKUP(E409,'5.a Definitions'!E:F,2,FALSE)</f>
        <v>Energy conversion</v>
      </c>
      <c r="G409" s="2" t="s">
        <v>81</v>
      </c>
      <c r="H409" s="2" t="s">
        <v>81</v>
      </c>
      <c r="I409" s="2" t="str">
        <f>VLOOKUP(H409,'5.a Definitions'!E:F,2,FALSE)</f>
        <v>Rest of the world</v>
      </c>
      <c r="J409" s="2" t="s">
        <v>82</v>
      </c>
      <c r="K409" s="2" t="s">
        <v>410</v>
      </c>
      <c r="L409" s="2" t="s">
        <v>64</v>
      </c>
      <c r="M409" s="2" t="s">
        <v>65</v>
      </c>
      <c r="N409" s="445">
        <v>0.8</v>
      </c>
      <c r="O409" s="446">
        <v>0.2</v>
      </c>
      <c r="P409" s="447">
        <v>2022</v>
      </c>
      <c r="Q409" s="448" t="s">
        <v>56</v>
      </c>
      <c r="R409" s="448" t="s">
        <v>56</v>
      </c>
      <c r="S409" s="448" t="s">
        <v>56</v>
      </c>
      <c r="T409" s="449" t="s">
        <v>66</v>
      </c>
      <c r="U409" s="5" t="s">
        <v>929</v>
      </c>
      <c r="V409" s="5">
        <f t="shared" si="146"/>
        <v>2.5600000000000012E-2</v>
      </c>
    </row>
    <row r="410" spans="1:22" s="17" customFormat="1" x14ac:dyDescent="0.25">
      <c r="A410" s="534"/>
      <c r="B410" s="5" t="str">
        <f t="shared" si="144"/>
        <v>EF.IC-AT.AT</v>
      </c>
      <c r="C410" s="5" t="str">
        <f t="shared" si="145"/>
        <v>EF.IC-AT.AT-Emissions-NH3</v>
      </c>
      <c r="D410" s="5" t="s">
        <v>60</v>
      </c>
      <c r="E410" s="5" t="s">
        <v>62</v>
      </c>
      <c r="F410" s="2" t="str">
        <f>VLOOKUP(E410,'5.a Definitions'!E:F,2,FALSE)</f>
        <v>Manufacturing industries and construction</v>
      </c>
      <c r="G410" s="2" t="s">
        <v>75</v>
      </c>
      <c r="H410" s="2" t="s">
        <v>75</v>
      </c>
      <c r="I410" s="2" t="str">
        <f>VLOOKUP(H410,'5.a Definitions'!E:F,2,FALSE)</f>
        <v>Atmosphere</v>
      </c>
      <c r="J410" s="2" t="s">
        <v>76</v>
      </c>
      <c r="K410" s="2" t="s">
        <v>540</v>
      </c>
      <c r="L410" s="2" t="s">
        <v>64</v>
      </c>
      <c r="M410" s="2" t="s">
        <v>77</v>
      </c>
      <c r="N410" s="445">
        <v>0.8</v>
      </c>
      <c r="O410" s="446">
        <v>0.2</v>
      </c>
      <c r="P410" s="447">
        <v>2022</v>
      </c>
      <c r="Q410" s="448" t="s">
        <v>56</v>
      </c>
      <c r="R410" s="448" t="s">
        <v>56</v>
      </c>
      <c r="S410" s="448" t="s">
        <v>56</v>
      </c>
      <c r="T410" s="449" t="s">
        <v>66</v>
      </c>
      <c r="U410" s="5" t="s">
        <v>929</v>
      </c>
      <c r="V410" s="5">
        <f t="shared" si="146"/>
        <v>2.5600000000000012E-2</v>
      </c>
    </row>
    <row r="411" spans="1:22" s="17" customFormat="1" x14ac:dyDescent="0.25">
      <c r="A411" s="534"/>
      <c r="B411" s="5" t="str">
        <f t="shared" si="144"/>
        <v>EF.IC-AT.AT</v>
      </c>
      <c r="C411" s="5" t="str">
        <f t="shared" si="145"/>
        <v>EF.IC-AT.AT-Emissions-NOx</v>
      </c>
      <c r="D411" s="5" t="s">
        <v>60</v>
      </c>
      <c r="E411" s="5" t="s">
        <v>62</v>
      </c>
      <c r="F411" s="2" t="str">
        <f>VLOOKUP(E411,'5.a Definitions'!E:F,2,FALSE)</f>
        <v>Manufacturing industries and construction</v>
      </c>
      <c r="G411" s="2" t="s">
        <v>75</v>
      </c>
      <c r="H411" s="2" t="s">
        <v>75</v>
      </c>
      <c r="I411" s="2" t="str">
        <f>VLOOKUP(H411,'5.a Definitions'!E:F,2,FALSE)</f>
        <v>Atmosphere</v>
      </c>
      <c r="J411" s="2" t="s">
        <v>76</v>
      </c>
      <c r="K411" s="2" t="s">
        <v>540</v>
      </c>
      <c r="L411" s="2" t="s">
        <v>64</v>
      </c>
      <c r="M411" s="2" t="s">
        <v>79</v>
      </c>
      <c r="N411" s="445">
        <v>0.8</v>
      </c>
      <c r="O411" s="446">
        <v>0.2</v>
      </c>
      <c r="P411" s="447">
        <v>2022</v>
      </c>
      <c r="Q411" s="448" t="s">
        <v>56</v>
      </c>
      <c r="R411" s="448" t="s">
        <v>56</v>
      </c>
      <c r="S411" s="448" t="s">
        <v>56</v>
      </c>
      <c r="T411" s="449" t="s">
        <v>66</v>
      </c>
      <c r="U411" s="5" t="s">
        <v>929</v>
      </c>
      <c r="V411" s="5">
        <f t="shared" ref="V411:V414" si="147">(O411*N411)^2</f>
        <v>2.5600000000000012E-2</v>
      </c>
    </row>
    <row r="412" spans="1:22" s="17" customFormat="1" x14ac:dyDescent="0.25">
      <c r="A412" s="534"/>
      <c r="B412" s="5" t="str">
        <f t="shared" si="144"/>
        <v>EF.IC-AT.AT</v>
      </c>
      <c r="C412" s="5" t="str">
        <f t="shared" si="145"/>
        <v>EF.IC-AT.AT-Emissions-N2O</v>
      </c>
      <c r="D412" s="5" t="s">
        <v>60</v>
      </c>
      <c r="E412" s="5" t="s">
        <v>62</v>
      </c>
      <c r="F412" s="2" t="str">
        <f>VLOOKUP(E412,'5.a Definitions'!E:F,2,FALSE)</f>
        <v>Manufacturing industries and construction</v>
      </c>
      <c r="G412" s="2" t="s">
        <v>75</v>
      </c>
      <c r="H412" s="2" t="s">
        <v>75</v>
      </c>
      <c r="I412" s="2" t="str">
        <f>VLOOKUP(H412,'5.a Definitions'!E:F,2,FALSE)</f>
        <v>Atmosphere</v>
      </c>
      <c r="J412" s="2" t="s">
        <v>76</v>
      </c>
      <c r="K412" s="2" t="s">
        <v>540</v>
      </c>
      <c r="L412" s="2" t="s">
        <v>64</v>
      </c>
      <c r="M412" s="2" t="s">
        <v>80</v>
      </c>
      <c r="N412" s="445">
        <v>0.8</v>
      </c>
      <c r="O412" s="446">
        <v>0.2</v>
      </c>
      <c r="P412" s="447">
        <v>2022</v>
      </c>
      <c r="Q412" s="448" t="s">
        <v>56</v>
      </c>
      <c r="R412" s="448" t="s">
        <v>56</v>
      </c>
      <c r="S412" s="448" t="s">
        <v>56</v>
      </c>
      <c r="T412" s="449" t="s">
        <v>66</v>
      </c>
      <c r="U412" s="5" t="s">
        <v>929</v>
      </c>
      <c r="V412" s="5">
        <f t="shared" si="147"/>
        <v>2.5600000000000012E-2</v>
      </c>
    </row>
    <row r="413" spans="1:22" s="17" customFormat="1" x14ac:dyDescent="0.25">
      <c r="A413" s="534"/>
      <c r="B413" s="5" t="str">
        <f t="shared" si="144"/>
        <v>EF.IC-AT.AT</v>
      </c>
      <c r="C413" s="5" t="str">
        <f t="shared" si="145"/>
        <v>EF.IC-AT.AT-Emissions-N2</v>
      </c>
      <c r="D413" s="5" t="s">
        <v>60</v>
      </c>
      <c r="E413" s="5" t="s">
        <v>62</v>
      </c>
      <c r="F413" s="2" t="str">
        <f>VLOOKUP(E413,'5.a Definitions'!E:F,2,FALSE)</f>
        <v>Manufacturing industries and construction</v>
      </c>
      <c r="G413" s="2" t="s">
        <v>75</v>
      </c>
      <c r="H413" s="2" t="s">
        <v>75</v>
      </c>
      <c r="I413" s="2" t="str">
        <f>VLOOKUP(H413,'5.a Definitions'!E:F,2,FALSE)</f>
        <v>Atmosphere</v>
      </c>
      <c r="J413" s="2" t="s">
        <v>76</v>
      </c>
      <c r="K413" s="2" t="s">
        <v>540</v>
      </c>
      <c r="L413" s="2" t="s">
        <v>119</v>
      </c>
      <c r="M413" s="2" t="s">
        <v>120</v>
      </c>
      <c r="N413" s="445">
        <v>0.8</v>
      </c>
      <c r="O413" s="446">
        <v>0.2</v>
      </c>
      <c r="P413" s="447">
        <v>2022</v>
      </c>
      <c r="Q413" s="448" t="s">
        <v>56</v>
      </c>
      <c r="R413" s="448" t="s">
        <v>56</v>
      </c>
      <c r="S413" s="448" t="s">
        <v>56</v>
      </c>
      <c r="T413" s="449" t="s">
        <v>66</v>
      </c>
      <c r="U413" s="5" t="s">
        <v>929</v>
      </c>
      <c r="V413" s="5">
        <f t="shared" si="147"/>
        <v>2.5600000000000012E-2</v>
      </c>
    </row>
    <row r="414" spans="1:22" s="17" customFormat="1" x14ac:dyDescent="0.25">
      <c r="A414" s="534"/>
      <c r="B414" s="5" t="str">
        <f t="shared" si="144"/>
        <v>EF.TR-AT.AT</v>
      </c>
      <c r="C414" s="5" t="str">
        <f t="shared" si="145"/>
        <v>EF.TR-AT.AT-Emissions-NH3</v>
      </c>
      <c r="D414" s="5" t="s">
        <v>60</v>
      </c>
      <c r="E414" s="5" t="s">
        <v>68</v>
      </c>
      <c r="F414" s="2" t="str">
        <f>VLOOKUP(E414,'5.a Definitions'!E:F,2,FALSE)</f>
        <v>Transport</v>
      </c>
      <c r="G414" s="2" t="s">
        <v>75</v>
      </c>
      <c r="H414" s="2" t="s">
        <v>75</v>
      </c>
      <c r="I414" s="2" t="str">
        <f>VLOOKUP(H414,'5.a Definitions'!E:F,2,FALSE)</f>
        <v>Atmosphere</v>
      </c>
      <c r="J414" s="2" t="s">
        <v>76</v>
      </c>
      <c r="K414" s="2" t="s">
        <v>541</v>
      </c>
      <c r="L414" s="2" t="s">
        <v>64</v>
      </c>
      <c r="M414" s="2" t="s">
        <v>77</v>
      </c>
      <c r="N414" s="445">
        <v>0.8</v>
      </c>
      <c r="O414" s="446">
        <v>0.2</v>
      </c>
      <c r="P414" s="447">
        <v>2022</v>
      </c>
      <c r="Q414" s="448" t="s">
        <v>56</v>
      </c>
      <c r="R414" s="448" t="s">
        <v>56</v>
      </c>
      <c r="S414" s="448" t="s">
        <v>56</v>
      </c>
      <c r="T414" s="449" t="s">
        <v>66</v>
      </c>
      <c r="U414" s="5" t="s">
        <v>929</v>
      </c>
      <c r="V414" s="5">
        <f t="shared" si="147"/>
        <v>2.5600000000000012E-2</v>
      </c>
    </row>
    <row r="415" spans="1:22" s="17" customFormat="1" x14ac:dyDescent="0.25">
      <c r="A415" s="534"/>
      <c r="B415" s="5" t="str">
        <f t="shared" si="144"/>
        <v>EF.TR-AT.AT</v>
      </c>
      <c r="C415" s="5" t="str">
        <f t="shared" si="145"/>
        <v>EF.TR-AT.AT-Emissions-NOx</v>
      </c>
      <c r="D415" s="5" t="s">
        <v>60</v>
      </c>
      <c r="E415" s="5" t="s">
        <v>68</v>
      </c>
      <c r="F415" s="2" t="str">
        <f>VLOOKUP(E415,'5.a Definitions'!E:F,2,FALSE)</f>
        <v>Transport</v>
      </c>
      <c r="G415" s="2" t="s">
        <v>75</v>
      </c>
      <c r="H415" s="2" t="s">
        <v>75</v>
      </c>
      <c r="I415" s="2" t="str">
        <f>VLOOKUP(H415,'5.a Definitions'!E:F,2,FALSE)</f>
        <v>Atmosphere</v>
      </c>
      <c r="J415" s="2" t="s">
        <v>76</v>
      </c>
      <c r="K415" s="2" t="s">
        <v>541</v>
      </c>
      <c r="L415" s="2" t="s">
        <v>64</v>
      </c>
      <c r="M415" s="2" t="s">
        <v>79</v>
      </c>
      <c r="N415" s="445">
        <v>0.8</v>
      </c>
      <c r="O415" s="446">
        <v>0.2</v>
      </c>
      <c r="P415" s="447">
        <v>2022</v>
      </c>
      <c r="Q415" s="448" t="s">
        <v>56</v>
      </c>
      <c r="R415" s="448" t="s">
        <v>56</v>
      </c>
      <c r="S415" s="448" t="s">
        <v>56</v>
      </c>
      <c r="T415" s="449" t="s">
        <v>66</v>
      </c>
      <c r="U415" s="5" t="s">
        <v>929</v>
      </c>
      <c r="V415" s="5">
        <f t="shared" si="146"/>
        <v>2.5600000000000012E-2</v>
      </c>
    </row>
    <row r="416" spans="1:22" s="17" customFormat="1" x14ac:dyDescent="0.25">
      <c r="A416" s="534"/>
      <c r="B416" s="5" t="str">
        <f t="shared" si="144"/>
        <v>EF.TR-AT.AT</v>
      </c>
      <c r="C416" s="5" t="str">
        <f t="shared" si="145"/>
        <v>EF.TR-AT.AT-Emissions-N2O</v>
      </c>
      <c r="D416" s="5" t="s">
        <v>60</v>
      </c>
      <c r="E416" s="5" t="s">
        <v>68</v>
      </c>
      <c r="F416" s="2" t="str">
        <f>VLOOKUP(E416,'5.a Definitions'!E:F,2,FALSE)</f>
        <v>Transport</v>
      </c>
      <c r="G416" s="2" t="s">
        <v>75</v>
      </c>
      <c r="H416" s="2" t="s">
        <v>75</v>
      </c>
      <c r="I416" s="2" t="str">
        <f>VLOOKUP(H416,'5.a Definitions'!E:F,2,FALSE)</f>
        <v>Atmosphere</v>
      </c>
      <c r="J416" s="2" t="s">
        <v>76</v>
      </c>
      <c r="K416" s="2" t="s">
        <v>541</v>
      </c>
      <c r="L416" s="2" t="s">
        <v>64</v>
      </c>
      <c r="M416" s="2" t="s">
        <v>80</v>
      </c>
      <c r="N416" s="445">
        <v>0.8</v>
      </c>
      <c r="O416" s="446">
        <v>0.2</v>
      </c>
      <c r="P416" s="447">
        <v>2022</v>
      </c>
      <c r="Q416" s="448" t="s">
        <v>56</v>
      </c>
      <c r="R416" s="448" t="s">
        <v>56</v>
      </c>
      <c r="S416" s="448" t="s">
        <v>56</v>
      </c>
      <c r="T416" s="449" t="s">
        <v>66</v>
      </c>
      <c r="U416" s="5" t="s">
        <v>929</v>
      </c>
      <c r="V416" s="5">
        <f t="shared" si="146"/>
        <v>2.5600000000000012E-2</v>
      </c>
    </row>
    <row r="417" spans="1:23" s="17" customFormat="1" x14ac:dyDescent="0.25">
      <c r="A417" s="534"/>
      <c r="B417" s="5" t="str">
        <f t="shared" si="144"/>
        <v>EF.TR-AT.AT</v>
      </c>
      <c r="C417" s="5" t="str">
        <f t="shared" si="145"/>
        <v>EF.TR-AT.AT-Emissions-N2</v>
      </c>
      <c r="D417" s="5" t="s">
        <v>60</v>
      </c>
      <c r="E417" s="5" t="s">
        <v>68</v>
      </c>
      <c r="F417" s="2" t="str">
        <f>VLOOKUP(E417,'5.a Definitions'!E:F,2,FALSE)</f>
        <v>Transport</v>
      </c>
      <c r="G417" s="2" t="s">
        <v>75</v>
      </c>
      <c r="H417" s="2" t="s">
        <v>75</v>
      </c>
      <c r="I417" s="2" t="str">
        <f>VLOOKUP(H417,'5.a Definitions'!E:F,2,FALSE)</f>
        <v>Atmosphere</v>
      </c>
      <c r="J417" s="2" t="s">
        <v>76</v>
      </c>
      <c r="K417" s="2" t="s">
        <v>541</v>
      </c>
      <c r="L417" s="2" t="s">
        <v>119</v>
      </c>
      <c r="M417" s="2" t="s">
        <v>120</v>
      </c>
      <c r="N417" s="445">
        <v>0.8</v>
      </c>
      <c r="O417" s="446">
        <v>0.2</v>
      </c>
      <c r="P417" s="447">
        <v>2022</v>
      </c>
      <c r="Q417" s="448" t="s">
        <v>56</v>
      </c>
      <c r="R417" s="448" t="s">
        <v>56</v>
      </c>
      <c r="S417" s="448" t="s">
        <v>56</v>
      </c>
      <c r="T417" s="449" t="s">
        <v>66</v>
      </c>
      <c r="U417" s="5" t="s">
        <v>929</v>
      </c>
      <c r="V417" s="5">
        <f t="shared" si="146"/>
        <v>2.5600000000000012E-2</v>
      </c>
    </row>
    <row r="418" spans="1:23" s="17" customFormat="1" x14ac:dyDescent="0.25">
      <c r="A418" s="534"/>
      <c r="B418" s="5" t="str">
        <f t="shared" si="144"/>
        <v>EF.TR-RW.RW</v>
      </c>
      <c r="C418" s="5" t="str">
        <f t="shared" si="145"/>
        <v>EF.TR-RW.RW-Export of transport fuels-Nmix</v>
      </c>
      <c r="D418" s="5" t="s">
        <v>60</v>
      </c>
      <c r="E418" s="5" t="s">
        <v>68</v>
      </c>
      <c r="F418" s="2" t="str">
        <f>VLOOKUP(E418,'5.a Definitions'!E:F,2,FALSE)</f>
        <v>Transport</v>
      </c>
      <c r="G418" s="2" t="s">
        <v>81</v>
      </c>
      <c r="H418" s="2" t="s">
        <v>81</v>
      </c>
      <c r="I418" s="2" t="str">
        <f>VLOOKUP(H418,'5.a Definitions'!E:F,2,FALSE)</f>
        <v>Rest of the world</v>
      </c>
      <c r="J418" s="2" t="s">
        <v>83</v>
      </c>
      <c r="K418" s="2" t="s">
        <v>411</v>
      </c>
      <c r="L418" s="2" t="s">
        <v>64</v>
      </c>
      <c r="M418" s="2" t="s">
        <v>65</v>
      </c>
      <c r="N418" s="445">
        <v>0.8</v>
      </c>
      <c r="O418" s="446">
        <v>0.2</v>
      </c>
      <c r="P418" s="447">
        <v>2022</v>
      </c>
      <c r="Q418" s="448" t="s">
        <v>56</v>
      </c>
      <c r="R418" s="448" t="s">
        <v>56</v>
      </c>
      <c r="S418" s="448" t="s">
        <v>56</v>
      </c>
      <c r="T418" s="449" t="s">
        <v>66</v>
      </c>
      <c r="U418" s="5" t="s">
        <v>929</v>
      </c>
      <c r="V418" s="5">
        <f t="shared" si="146"/>
        <v>2.5600000000000012E-2</v>
      </c>
    </row>
    <row r="419" spans="1:23" s="17" customFormat="1" x14ac:dyDescent="0.25">
      <c r="A419" s="534"/>
      <c r="B419" s="5" t="str">
        <f t="shared" si="144"/>
        <v>EF.OE-AT.AT</v>
      </c>
      <c r="C419" s="5" t="str">
        <f t="shared" si="145"/>
        <v>EF.OE-AT.AT-Emissions-NH3</v>
      </c>
      <c r="D419" s="5" t="s">
        <v>60</v>
      </c>
      <c r="E419" s="5" t="s">
        <v>70</v>
      </c>
      <c r="F419" s="2" t="str">
        <f>VLOOKUP(E419,'5.a Definitions'!E:F,2,FALSE)</f>
        <v>Other energy and fuels</v>
      </c>
      <c r="G419" s="2" t="s">
        <v>75</v>
      </c>
      <c r="H419" s="2" t="s">
        <v>75</v>
      </c>
      <c r="I419" s="2" t="str">
        <f>VLOOKUP(H419,'5.a Definitions'!E:F,2,FALSE)</f>
        <v>Atmosphere</v>
      </c>
      <c r="J419" s="2" t="s">
        <v>76</v>
      </c>
      <c r="K419" s="2" t="s">
        <v>542</v>
      </c>
      <c r="L419" s="2" t="s">
        <v>64</v>
      </c>
      <c r="M419" s="2" t="s">
        <v>77</v>
      </c>
      <c r="N419" s="445">
        <v>0.8</v>
      </c>
      <c r="O419" s="446">
        <v>0.2</v>
      </c>
      <c r="P419" s="447">
        <v>2022</v>
      </c>
      <c r="Q419" s="448" t="s">
        <v>56</v>
      </c>
      <c r="R419" s="448" t="s">
        <v>56</v>
      </c>
      <c r="S419" s="448" t="s">
        <v>56</v>
      </c>
      <c r="T419" s="449" t="s">
        <v>66</v>
      </c>
      <c r="U419" s="5" t="s">
        <v>67</v>
      </c>
      <c r="V419" s="5">
        <f t="shared" si="146"/>
        <v>2.5600000000000012E-2</v>
      </c>
    </row>
    <row r="420" spans="1:23" s="17" customFormat="1" x14ac:dyDescent="0.25">
      <c r="A420" s="534"/>
      <c r="B420" s="5" t="str">
        <f t="shared" si="144"/>
        <v>EF.OE-AT.AT</v>
      </c>
      <c r="C420" s="5" t="str">
        <f t="shared" si="145"/>
        <v>EF.OE-AT.AT-Emissions-NOx</v>
      </c>
      <c r="D420" s="5" t="s">
        <v>60</v>
      </c>
      <c r="E420" s="5" t="s">
        <v>70</v>
      </c>
      <c r="F420" s="2" t="str">
        <f>VLOOKUP(E420,'5.a Definitions'!E:F,2,FALSE)</f>
        <v>Other energy and fuels</v>
      </c>
      <c r="G420" s="2" t="s">
        <v>75</v>
      </c>
      <c r="H420" s="2" t="s">
        <v>75</v>
      </c>
      <c r="I420" s="2" t="str">
        <f>VLOOKUP(H420,'5.a Definitions'!E:F,2,FALSE)</f>
        <v>Atmosphere</v>
      </c>
      <c r="J420" s="2" t="s">
        <v>76</v>
      </c>
      <c r="K420" s="2" t="s">
        <v>542</v>
      </c>
      <c r="L420" s="2" t="s">
        <v>64</v>
      </c>
      <c r="M420" s="2" t="s">
        <v>79</v>
      </c>
      <c r="N420" s="445">
        <v>0.8</v>
      </c>
      <c r="O420" s="446">
        <v>0.2</v>
      </c>
      <c r="P420" s="447">
        <v>2022</v>
      </c>
      <c r="Q420" s="448" t="s">
        <v>56</v>
      </c>
      <c r="R420" s="448" t="s">
        <v>56</v>
      </c>
      <c r="S420" s="448" t="s">
        <v>56</v>
      </c>
      <c r="T420" s="449" t="s">
        <v>66</v>
      </c>
      <c r="U420" s="5" t="s">
        <v>929</v>
      </c>
      <c r="V420" s="5">
        <f t="shared" si="146"/>
        <v>2.5600000000000012E-2</v>
      </c>
    </row>
    <row r="421" spans="1:23" s="17" customFormat="1" x14ac:dyDescent="0.25">
      <c r="A421" s="534"/>
      <c r="B421" s="5" t="str">
        <f t="shared" si="144"/>
        <v>EF.OE-AT.AT</v>
      </c>
      <c r="C421" s="5" t="str">
        <f t="shared" si="145"/>
        <v>EF.OE-AT.AT-Emissions-N2O</v>
      </c>
      <c r="D421" s="5" t="s">
        <v>60</v>
      </c>
      <c r="E421" s="5" t="s">
        <v>70</v>
      </c>
      <c r="F421" s="2" t="str">
        <f>VLOOKUP(E421,'5.a Definitions'!E:F,2,FALSE)</f>
        <v>Other energy and fuels</v>
      </c>
      <c r="G421" s="2" t="s">
        <v>75</v>
      </c>
      <c r="H421" s="2" t="s">
        <v>75</v>
      </c>
      <c r="I421" s="2" t="str">
        <f>VLOOKUP(H421,'5.a Definitions'!E:F,2,FALSE)</f>
        <v>Atmosphere</v>
      </c>
      <c r="J421" s="2" t="s">
        <v>76</v>
      </c>
      <c r="K421" s="2" t="s">
        <v>542</v>
      </c>
      <c r="L421" s="2" t="s">
        <v>64</v>
      </c>
      <c r="M421" s="2" t="s">
        <v>80</v>
      </c>
      <c r="N421" s="445">
        <v>0.8</v>
      </c>
      <c r="O421" s="446">
        <v>0.2</v>
      </c>
      <c r="P421" s="447">
        <v>2022</v>
      </c>
      <c r="Q421" s="448" t="s">
        <v>56</v>
      </c>
      <c r="R421" s="448" t="s">
        <v>56</v>
      </c>
      <c r="S421" s="448" t="s">
        <v>56</v>
      </c>
      <c r="T421" s="449" t="s">
        <v>66</v>
      </c>
      <c r="U421" s="5" t="s">
        <v>929</v>
      </c>
      <c r="V421" s="5">
        <f t="shared" si="146"/>
        <v>2.5600000000000012E-2</v>
      </c>
    </row>
    <row r="422" spans="1:23" s="17" customFormat="1" ht="15.75" thickBot="1" x14ac:dyDescent="0.3">
      <c r="A422" s="534"/>
      <c r="B422" s="18" t="str">
        <f t="shared" si="144"/>
        <v>EF.OE-AT.AT</v>
      </c>
      <c r="C422" s="18" t="str">
        <f t="shared" si="145"/>
        <v>EF.OE-AT.AT-Emissions-N2</v>
      </c>
      <c r="D422" s="18" t="s">
        <v>60</v>
      </c>
      <c r="E422" s="18" t="s">
        <v>70</v>
      </c>
      <c r="F422" s="18" t="str">
        <f>VLOOKUP(E422,'5.a Definitions'!E:F,2,FALSE)</f>
        <v>Other energy and fuels</v>
      </c>
      <c r="G422" s="18" t="s">
        <v>75</v>
      </c>
      <c r="H422" s="18" t="s">
        <v>75</v>
      </c>
      <c r="I422" s="18" t="str">
        <f>VLOOKUP(H422,'5.a Definitions'!E:F,2,FALSE)</f>
        <v>Atmosphere</v>
      </c>
      <c r="J422" s="18" t="s">
        <v>76</v>
      </c>
      <c r="K422" s="18" t="s">
        <v>542</v>
      </c>
      <c r="L422" s="18" t="s">
        <v>119</v>
      </c>
      <c r="M422" s="18" t="s">
        <v>120</v>
      </c>
      <c r="N422" s="450">
        <v>0.8</v>
      </c>
      <c r="O422" s="451">
        <v>0.2</v>
      </c>
      <c r="P422" s="452">
        <v>2022</v>
      </c>
      <c r="Q422" s="453" t="s">
        <v>56</v>
      </c>
      <c r="R422" s="453" t="s">
        <v>56</v>
      </c>
      <c r="S422" s="453" t="s">
        <v>56</v>
      </c>
      <c r="T422" s="454" t="s">
        <v>66</v>
      </c>
      <c r="U422" s="18" t="s">
        <v>929</v>
      </c>
      <c r="V422" s="4">
        <f t="shared" si="146"/>
        <v>2.5600000000000012E-2</v>
      </c>
    </row>
    <row r="423" spans="1:23" s="17" customFormat="1" x14ac:dyDescent="0.25">
      <c r="A423" s="526" t="s">
        <v>84</v>
      </c>
      <c r="B423" s="5" t="str">
        <f t="shared" ref="B423:B468" si="148">D423&amp;"."&amp;E423&amp;"-"&amp;G423&amp;"."&amp;H423</f>
        <v>MP.FP-AG.SM</v>
      </c>
      <c r="C423" s="5" t="str">
        <f t="shared" ref="C423:C478" si="149">B423&amp;"-"&amp;J423&amp;"-"&amp;M423</f>
        <v>MP.FP-AG.SM-Seeds and planting material -Nmix</v>
      </c>
      <c r="D423" s="5" t="s">
        <v>72</v>
      </c>
      <c r="E423" s="5" t="s">
        <v>85</v>
      </c>
      <c r="F423" s="2" t="str">
        <f>VLOOKUP(E423,'5.a Definitions'!E:F,2,FALSE)</f>
        <v>Food processing</v>
      </c>
      <c r="G423" s="2" t="s">
        <v>86</v>
      </c>
      <c r="H423" s="2" t="s">
        <v>102</v>
      </c>
      <c r="I423" s="2" t="str">
        <f>VLOOKUP(H423,'5.a Definitions'!E:F,2,FALSE)</f>
        <v>Soil management</v>
      </c>
      <c r="J423" s="2" t="s">
        <v>104</v>
      </c>
      <c r="K423" s="2" t="s">
        <v>417</v>
      </c>
      <c r="L423" s="2" t="s">
        <v>64</v>
      </c>
      <c r="M423" s="2" t="s">
        <v>65</v>
      </c>
      <c r="N423" s="445">
        <v>0.8</v>
      </c>
      <c r="O423" s="446">
        <v>0.2</v>
      </c>
      <c r="P423" s="447">
        <v>2022</v>
      </c>
      <c r="Q423" s="448" t="s">
        <v>56</v>
      </c>
      <c r="R423" s="448" t="s">
        <v>56</v>
      </c>
      <c r="S423" s="448" t="s">
        <v>56</v>
      </c>
      <c r="T423" s="449" t="s">
        <v>66</v>
      </c>
      <c r="U423" s="5" t="s">
        <v>67</v>
      </c>
      <c r="V423" s="5">
        <f t="shared" si="146"/>
        <v>2.5600000000000012E-2</v>
      </c>
    </row>
    <row r="424" spans="1:23" s="17" customFormat="1" x14ac:dyDescent="0.25">
      <c r="A424" s="526"/>
      <c r="B424" s="5" t="str">
        <f t="shared" si="148"/>
        <v>MP.FP-AG.MM</v>
      </c>
      <c r="C424" s="5" t="str">
        <f t="shared" si="149"/>
        <v>MP.FP-AG.MM-Farm animal feed-Nmix</v>
      </c>
      <c r="D424" s="5" t="s">
        <v>72</v>
      </c>
      <c r="E424" s="5" t="s">
        <v>85</v>
      </c>
      <c r="F424" s="2" t="str">
        <f>VLOOKUP(E424,'5.a Definitions'!E:F,2,FALSE)</f>
        <v>Food processing</v>
      </c>
      <c r="G424" s="2" t="s">
        <v>86</v>
      </c>
      <c r="H424" s="2" t="s">
        <v>87</v>
      </c>
      <c r="I424" s="2" t="str">
        <f>VLOOKUP(H424,'5.a Definitions'!E:F,2,FALSE)</f>
        <v>Manure management, storage and animal husbandry</v>
      </c>
      <c r="J424" s="2" t="s">
        <v>88</v>
      </c>
      <c r="K424" s="2" t="s">
        <v>412</v>
      </c>
      <c r="L424" s="2" t="s">
        <v>64</v>
      </c>
      <c r="M424" s="2" t="s">
        <v>65</v>
      </c>
      <c r="N424" s="445">
        <v>0.8</v>
      </c>
      <c r="O424" s="446">
        <v>0.2</v>
      </c>
      <c r="P424" s="447">
        <v>2022</v>
      </c>
      <c r="Q424" s="448" t="s">
        <v>56</v>
      </c>
      <c r="R424" s="448" t="s">
        <v>56</v>
      </c>
      <c r="S424" s="448" t="s">
        <v>56</v>
      </c>
      <c r="T424" s="449" t="s">
        <v>66</v>
      </c>
      <c r="U424" s="5" t="s">
        <v>67</v>
      </c>
      <c r="V424" s="5">
        <f t="shared" si="146"/>
        <v>2.5600000000000012E-2</v>
      </c>
    </row>
    <row r="425" spans="1:23" s="17" customFormat="1" x14ac:dyDescent="0.25">
      <c r="A425" s="526"/>
      <c r="B425" s="5" t="str">
        <f t="shared" si="148"/>
        <v>MP.FP-PR.SO</v>
      </c>
      <c r="C425" s="5" t="str">
        <f t="shared" si="149"/>
        <v>MP.FP-PR.SO-Organic waste as biofuels substrate-Nmix</v>
      </c>
      <c r="D425" s="5" t="s">
        <v>72</v>
      </c>
      <c r="E425" s="5" t="s">
        <v>85</v>
      </c>
      <c r="F425" s="2" t="str">
        <f>VLOOKUP(E425,'5.a Definitions'!E:F,2,FALSE)</f>
        <v>Food processing</v>
      </c>
      <c r="G425" s="2" t="s">
        <v>892</v>
      </c>
      <c r="H425" s="2" t="s">
        <v>93</v>
      </c>
      <c r="I425" s="2" t="str">
        <f>VLOOKUP(H425,'5.a Definitions'!E:F,2,FALSE)</f>
        <v>Solid waste</v>
      </c>
      <c r="J425" s="2" t="s">
        <v>90</v>
      </c>
      <c r="K425" s="2" t="s">
        <v>641</v>
      </c>
      <c r="L425" s="2" t="s">
        <v>64</v>
      </c>
      <c r="M425" s="2" t="s">
        <v>65</v>
      </c>
      <c r="N425" s="445">
        <v>0.8</v>
      </c>
      <c r="O425" s="446">
        <v>0.2</v>
      </c>
      <c r="P425" s="447">
        <v>2022</v>
      </c>
      <c r="Q425" s="448" t="s">
        <v>56</v>
      </c>
      <c r="R425" s="448" t="s">
        <v>56</v>
      </c>
      <c r="S425" s="448" t="s">
        <v>56</v>
      </c>
      <c r="T425" s="449" t="s">
        <v>66</v>
      </c>
      <c r="U425" s="5" t="s">
        <v>91</v>
      </c>
      <c r="V425" s="5">
        <f t="shared" si="146"/>
        <v>2.5600000000000012E-2</v>
      </c>
    </row>
    <row r="426" spans="1:23" s="17" customFormat="1" x14ac:dyDescent="0.25">
      <c r="A426" s="526"/>
      <c r="B426" s="5" t="str">
        <f t="shared" si="148"/>
        <v>MP.FP-PR.SO</v>
      </c>
      <c r="C426" s="5" t="str">
        <f t="shared" si="149"/>
        <v>MP.FP-PR.SO-Organic waste for composting-Nmix</v>
      </c>
      <c r="D426" s="5" t="s">
        <v>72</v>
      </c>
      <c r="E426" s="5" t="s">
        <v>85</v>
      </c>
      <c r="F426" s="2" t="str">
        <f>VLOOKUP(E426,'5.a Definitions'!E:F,2,FALSE)</f>
        <v>Food processing</v>
      </c>
      <c r="G426" s="2" t="s">
        <v>892</v>
      </c>
      <c r="H426" s="2" t="s">
        <v>93</v>
      </c>
      <c r="I426" s="2" t="str">
        <f>VLOOKUP(H426,'5.a Definitions'!E:F,2,FALSE)</f>
        <v>Solid waste</v>
      </c>
      <c r="J426" s="2" t="s">
        <v>105</v>
      </c>
      <c r="K426" s="2" t="s">
        <v>642</v>
      </c>
      <c r="L426" s="2" t="s">
        <v>64</v>
      </c>
      <c r="M426" s="2" t="s">
        <v>65</v>
      </c>
      <c r="N426" s="445">
        <v>0.8</v>
      </c>
      <c r="O426" s="446">
        <v>0.2</v>
      </c>
      <c r="P426" s="447">
        <v>2022</v>
      </c>
      <c r="Q426" s="448" t="s">
        <v>56</v>
      </c>
      <c r="R426" s="448" t="s">
        <v>56</v>
      </c>
      <c r="S426" s="448" t="s">
        <v>56</v>
      </c>
      <c r="T426" s="449" t="s">
        <v>66</v>
      </c>
      <c r="U426" s="5" t="s">
        <v>91</v>
      </c>
      <c r="V426" s="5">
        <f t="shared" si="146"/>
        <v>2.5600000000000012E-2</v>
      </c>
    </row>
    <row r="427" spans="1:23" s="17" customFormat="1" x14ac:dyDescent="0.25">
      <c r="A427" s="526"/>
      <c r="B427" s="5" t="str">
        <f t="shared" si="148"/>
        <v>MP.FP-PR.SO</v>
      </c>
      <c r="C427" s="5" t="str">
        <f t="shared" si="149"/>
        <v>MP.FP-PR.SO-Food industry waste-Nmix</v>
      </c>
      <c r="D427" s="5" t="s">
        <v>72</v>
      </c>
      <c r="E427" s="5" t="s">
        <v>85</v>
      </c>
      <c r="F427" s="2" t="str">
        <f>VLOOKUP(E427,'5.a Definitions'!E:F,2,FALSE)</f>
        <v>Food processing</v>
      </c>
      <c r="G427" s="2" t="s">
        <v>892</v>
      </c>
      <c r="H427" s="2" t="s">
        <v>93</v>
      </c>
      <c r="I427" s="2" t="str">
        <f>VLOOKUP(H427,'5.a Definitions'!E:F,2,FALSE)</f>
        <v>Solid waste</v>
      </c>
      <c r="J427" s="2" t="s">
        <v>634</v>
      </c>
      <c r="K427" s="2" t="s">
        <v>413</v>
      </c>
      <c r="L427" s="2" t="s">
        <v>64</v>
      </c>
      <c r="M427" s="2" t="s">
        <v>65</v>
      </c>
      <c r="N427" s="445">
        <v>0.8</v>
      </c>
      <c r="O427" s="446">
        <v>0.2</v>
      </c>
      <c r="P427" s="447">
        <v>2022</v>
      </c>
      <c r="Q427" s="448" t="s">
        <v>56</v>
      </c>
      <c r="R427" s="448" t="s">
        <v>56</v>
      </c>
      <c r="S427" s="448" t="s">
        <v>56</v>
      </c>
      <c r="T427" s="449" t="s">
        <v>66</v>
      </c>
      <c r="U427" s="5" t="s">
        <v>929</v>
      </c>
      <c r="V427" s="5">
        <f t="shared" si="146"/>
        <v>2.5600000000000012E-2</v>
      </c>
    </row>
    <row r="428" spans="1:23" s="17" customFormat="1" x14ac:dyDescent="0.25">
      <c r="A428" s="526"/>
      <c r="B428" s="5" t="str">
        <f t="shared" si="148"/>
        <v>MP.FP-PR.WW</v>
      </c>
      <c r="C428" s="5" t="str">
        <f t="shared" si="149"/>
        <v>MP.FP-PR.WW-Food industry wastewater-Nmix</v>
      </c>
      <c r="D428" s="5" t="s">
        <v>72</v>
      </c>
      <c r="E428" s="5" t="s">
        <v>85</v>
      </c>
      <c r="F428" s="2" t="str">
        <f>VLOOKUP(E428,'5.a Definitions'!E:F,2,FALSE)</f>
        <v>Food processing</v>
      </c>
      <c r="G428" s="2" t="s">
        <v>892</v>
      </c>
      <c r="H428" s="2" t="s">
        <v>94</v>
      </c>
      <c r="I428" s="2" t="str">
        <f>VLOOKUP(H428,'5.a Definitions'!E:F,2,FALSE)</f>
        <v>Wastewater</v>
      </c>
      <c r="J428" s="2" t="s">
        <v>635</v>
      </c>
      <c r="K428" s="2" t="s">
        <v>414</v>
      </c>
      <c r="L428" s="2" t="s">
        <v>64</v>
      </c>
      <c r="M428" s="2" t="s">
        <v>65</v>
      </c>
      <c r="N428" s="445">
        <v>0.8</v>
      </c>
      <c r="O428" s="446">
        <v>0.2</v>
      </c>
      <c r="P428" s="447">
        <v>2022</v>
      </c>
      <c r="Q428" s="448" t="s">
        <v>56</v>
      </c>
      <c r="R428" s="448" t="s">
        <v>56</v>
      </c>
      <c r="S428" s="448" t="s">
        <v>56</v>
      </c>
      <c r="T428" s="449" t="s">
        <v>66</v>
      </c>
      <c r="U428" s="5" t="s">
        <v>929</v>
      </c>
      <c r="V428" s="2">
        <f t="shared" si="146"/>
        <v>2.5600000000000012E-2</v>
      </c>
    </row>
    <row r="429" spans="1:23" s="17" customFormat="1" x14ac:dyDescent="0.25">
      <c r="A429" s="526"/>
      <c r="B429" s="5" t="str">
        <f t="shared" si="148"/>
        <v>MP.FP-HS.HS</v>
      </c>
      <c r="C429" s="5" t="str">
        <f t="shared" si="149"/>
        <v>MP.FP-HS.HS-Food products-Nmix</v>
      </c>
      <c r="D429" s="5" t="s">
        <v>72</v>
      </c>
      <c r="E429" s="5" t="s">
        <v>85</v>
      </c>
      <c r="F429" s="2" t="str">
        <f>VLOOKUP(E429,'5.a Definitions'!E:F,2,FALSE)</f>
        <v>Food processing</v>
      </c>
      <c r="G429" s="2" t="s">
        <v>95</v>
      </c>
      <c r="H429" s="2" t="s">
        <v>95</v>
      </c>
      <c r="I429" s="2" t="str">
        <f>VLOOKUP(H429,'5.a Definitions'!E:F,2,FALSE)</f>
        <v>Humans and settlements</v>
      </c>
      <c r="J429" s="2" t="s">
        <v>96</v>
      </c>
      <c r="K429" s="2" t="s">
        <v>415</v>
      </c>
      <c r="L429" s="2" t="s">
        <v>64</v>
      </c>
      <c r="M429" s="2" t="s">
        <v>65</v>
      </c>
      <c r="N429" s="445">
        <v>0.8</v>
      </c>
      <c r="O429" s="446">
        <v>0.2</v>
      </c>
      <c r="P429" s="447">
        <v>2022</v>
      </c>
      <c r="Q429" s="448" t="s">
        <v>56</v>
      </c>
      <c r="R429" s="448" t="s">
        <v>56</v>
      </c>
      <c r="S429" s="448" t="s">
        <v>56</v>
      </c>
      <c r="T429" s="449" t="s">
        <v>66</v>
      </c>
      <c r="U429" s="5" t="s">
        <v>67</v>
      </c>
      <c r="V429" s="2">
        <f t="shared" si="146"/>
        <v>2.5600000000000012E-2</v>
      </c>
    </row>
    <row r="430" spans="1:23" s="17" customFormat="1" x14ac:dyDescent="0.25">
      <c r="A430" s="526"/>
      <c r="B430" s="2" t="str">
        <f t="shared" si="148"/>
        <v>MP.FP-HY.SW</v>
      </c>
      <c r="C430" s="2" t="str">
        <f t="shared" si="149"/>
        <v>MP.FP-HY.SW-Untreated wastewater-Nmix</v>
      </c>
      <c r="D430" s="2" t="s">
        <v>72</v>
      </c>
      <c r="E430" s="2" t="s">
        <v>85</v>
      </c>
      <c r="F430" s="2" t="str">
        <f>VLOOKUP(E430,'5.a Definitions'!E:F,2,FALSE)</f>
        <v>Food processing</v>
      </c>
      <c r="G430" s="2" t="s">
        <v>97</v>
      </c>
      <c r="H430" s="2" t="s">
        <v>98</v>
      </c>
      <c r="I430" s="2" t="str">
        <f>VLOOKUP(H430,'5.a Definitions'!E:F,2,FALSE)</f>
        <v>Surface water</v>
      </c>
      <c r="J430" s="2" t="s">
        <v>99</v>
      </c>
      <c r="K430" s="2" t="s">
        <v>543</v>
      </c>
      <c r="L430" s="2" t="s">
        <v>64</v>
      </c>
      <c r="M430" s="2" t="s">
        <v>65</v>
      </c>
      <c r="N430" s="445">
        <v>0.8</v>
      </c>
      <c r="O430" s="446">
        <v>0.2</v>
      </c>
      <c r="P430" s="447">
        <v>2022</v>
      </c>
      <c r="Q430" s="448" t="s">
        <v>56</v>
      </c>
      <c r="R430" s="448" t="s">
        <v>56</v>
      </c>
      <c r="S430" s="448" t="s">
        <v>56</v>
      </c>
      <c r="T430" s="449" t="s">
        <v>66</v>
      </c>
      <c r="U430" s="2" t="s">
        <v>929</v>
      </c>
      <c r="V430" s="2">
        <f t="shared" si="146"/>
        <v>2.5600000000000012E-2</v>
      </c>
    </row>
    <row r="431" spans="1:23" x14ac:dyDescent="0.25">
      <c r="A431" s="526"/>
      <c r="B431" s="2" t="str">
        <f t="shared" si="148"/>
        <v>MP.FP-HY.AC</v>
      </c>
      <c r="C431" s="2" t="str">
        <f t="shared" si="149"/>
        <v>MP.FP-HY.AC-Feed to freshwater aquaculture-Nmix</v>
      </c>
      <c r="D431" s="2" t="s">
        <v>72</v>
      </c>
      <c r="E431" s="2" t="s">
        <v>85</v>
      </c>
      <c r="F431" s="2" t="str">
        <f>VLOOKUP(E431,'5.a Definitions'!E:F,2,FALSE)</f>
        <v>Food processing</v>
      </c>
      <c r="G431" s="2" t="s">
        <v>97</v>
      </c>
      <c r="H431" s="2" t="s">
        <v>544</v>
      </c>
      <c r="I431" s="2" t="str">
        <f>VLOOKUP(H431,'5.a Definitions'!E:F,2,FALSE)</f>
        <v>Aquaculture</v>
      </c>
      <c r="J431" s="2" t="s">
        <v>674</v>
      </c>
      <c r="K431" s="2" t="s">
        <v>668</v>
      </c>
      <c r="L431" s="2" t="s">
        <v>64</v>
      </c>
      <c r="M431" s="2" t="s">
        <v>65</v>
      </c>
      <c r="N431" s="445">
        <v>0.8</v>
      </c>
      <c r="O431" s="446">
        <v>0.2</v>
      </c>
      <c r="P431" s="447">
        <v>2022</v>
      </c>
      <c r="Q431" s="448" t="s">
        <v>56</v>
      </c>
      <c r="R431" s="448" t="s">
        <v>56</v>
      </c>
      <c r="S431" s="448" t="s">
        <v>56</v>
      </c>
      <c r="T431" s="449" t="s">
        <v>66</v>
      </c>
      <c r="U431" s="5" t="s">
        <v>67</v>
      </c>
      <c r="V431" s="2">
        <f t="shared" si="146"/>
        <v>2.5600000000000012E-2</v>
      </c>
      <c r="W431" s="17"/>
    </row>
    <row r="432" spans="1:23" s="17" customFormat="1" x14ac:dyDescent="0.25">
      <c r="A432" s="526"/>
      <c r="B432" s="2" t="str">
        <f t="shared" si="148"/>
        <v>MP.FP-HY.AC</v>
      </c>
      <c r="C432" s="2" t="str">
        <f t="shared" si="149"/>
        <v>MP.FP-HY.AC-Feed to coastal aquaculture-Nmix</v>
      </c>
      <c r="D432" s="2" t="s">
        <v>72</v>
      </c>
      <c r="E432" s="2" t="s">
        <v>85</v>
      </c>
      <c r="F432" s="2" t="str">
        <f>VLOOKUP(E432,'5.a Definitions'!E:F,2,FALSE)</f>
        <v>Food processing</v>
      </c>
      <c r="G432" s="2" t="s">
        <v>97</v>
      </c>
      <c r="H432" s="2" t="s">
        <v>544</v>
      </c>
      <c r="I432" s="2" t="str">
        <f>VLOOKUP(H432,'5.a Definitions'!E:F,2,FALSE)</f>
        <v>Aquaculture</v>
      </c>
      <c r="J432" s="2" t="s">
        <v>675</v>
      </c>
      <c r="K432" s="2" t="s">
        <v>667</v>
      </c>
      <c r="L432" s="2" t="s">
        <v>64</v>
      </c>
      <c r="M432" s="2" t="s">
        <v>65</v>
      </c>
      <c r="N432" s="445">
        <v>0.8</v>
      </c>
      <c r="O432" s="446">
        <v>0.2</v>
      </c>
      <c r="P432" s="447">
        <v>2022</v>
      </c>
      <c r="Q432" s="448" t="s">
        <v>56</v>
      </c>
      <c r="R432" s="448" t="s">
        <v>56</v>
      </c>
      <c r="S432" s="448" t="s">
        <v>56</v>
      </c>
      <c r="T432" s="449" t="s">
        <v>66</v>
      </c>
      <c r="U432" s="5" t="s">
        <v>67</v>
      </c>
      <c r="V432" s="2">
        <f t="shared" si="146"/>
        <v>2.5600000000000012E-2</v>
      </c>
    </row>
    <row r="433" spans="1:22" s="17" customFormat="1" x14ac:dyDescent="0.25">
      <c r="A433" s="526"/>
      <c r="B433" s="2" t="str">
        <f t="shared" si="148"/>
        <v>MP.FP-RW.RW</v>
      </c>
      <c r="C433" s="2" t="str">
        <f t="shared" si="149"/>
        <v>MP.FP-RW.RW-Food export-Nmix</v>
      </c>
      <c r="D433" s="2" t="s">
        <v>72</v>
      </c>
      <c r="E433" s="2" t="s">
        <v>85</v>
      </c>
      <c r="F433" s="2" t="str">
        <f>VLOOKUP(E433,'5.a Definitions'!E:F,2,FALSE)</f>
        <v>Food processing</v>
      </c>
      <c r="G433" s="2" t="s">
        <v>81</v>
      </c>
      <c r="H433" s="2" t="s">
        <v>81</v>
      </c>
      <c r="I433" s="2" t="str">
        <f>VLOOKUP(H433,'5.a Definitions'!E:F,2,FALSE)</f>
        <v>Rest of the world</v>
      </c>
      <c r="J433" s="2" t="s">
        <v>101</v>
      </c>
      <c r="K433" s="2" t="s">
        <v>416</v>
      </c>
      <c r="L433" s="2" t="s">
        <v>64</v>
      </c>
      <c r="M433" s="2" t="s">
        <v>65</v>
      </c>
      <c r="N433" s="445">
        <v>0.8</v>
      </c>
      <c r="O433" s="446">
        <v>0.2</v>
      </c>
      <c r="P433" s="447">
        <v>2022</v>
      </c>
      <c r="Q433" s="448" t="s">
        <v>56</v>
      </c>
      <c r="R433" s="448" t="s">
        <v>56</v>
      </c>
      <c r="S433" s="448" t="s">
        <v>56</v>
      </c>
      <c r="T433" s="449" t="s">
        <v>66</v>
      </c>
      <c r="U433" s="2" t="s">
        <v>67</v>
      </c>
      <c r="V433" s="5">
        <f t="shared" si="146"/>
        <v>2.5600000000000012E-2</v>
      </c>
    </row>
    <row r="434" spans="1:22" s="17" customFormat="1" x14ac:dyDescent="0.25">
      <c r="A434" s="526"/>
      <c r="B434" s="2" t="str">
        <f t="shared" si="148"/>
        <v>MP.OP-EF.IC</v>
      </c>
      <c r="C434" s="2" t="str">
        <f t="shared" si="149"/>
        <v>MP.OP-EF.IC-Industrial waste fuels-Nmix</v>
      </c>
      <c r="D434" s="2" t="s">
        <v>72</v>
      </c>
      <c r="E434" s="2" t="s">
        <v>73</v>
      </c>
      <c r="F434" s="2" t="str">
        <f>VLOOKUP(E434,'5.a Definitions'!E:F,2,FALSE)</f>
        <v>Other producing industry</v>
      </c>
      <c r="G434" s="2" t="s">
        <v>60</v>
      </c>
      <c r="H434" s="2" t="s">
        <v>62</v>
      </c>
      <c r="I434" s="2" t="str">
        <f>VLOOKUP(H434,'5.a Definitions'!E:F,2,FALSE)</f>
        <v>Manufacturing industries and construction</v>
      </c>
      <c r="J434" s="2" t="s">
        <v>100</v>
      </c>
      <c r="K434" s="2" t="s">
        <v>671</v>
      </c>
      <c r="L434" s="2" t="s">
        <v>64</v>
      </c>
      <c r="M434" s="2" t="s">
        <v>65</v>
      </c>
      <c r="N434" s="445">
        <v>0.8</v>
      </c>
      <c r="O434" s="446">
        <v>0.2</v>
      </c>
      <c r="P434" s="447">
        <v>2022</v>
      </c>
      <c r="Q434" s="448" t="s">
        <v>56</v>
      </c>
      <c r="R434" s="448" t="s">
        <v>56</v>
      </c>
      <c r="S434" s="448" t="s">
        <v>56</v>
      </c>
      <c r="T434" s="449" t="s">
        <v>66</v>
      </c>
      <c r="U434" s="2" t="s">
        <v>91</v>
      </c>
      <c r="V434" s="5">
        <f t="shared" si="146"/>
        <v>2.5600000000000012E-2</v>
      </c>
    </row>
    <row r="435" spans="1:22" s="17" customFormat="1" x14ac:dyDescent="0.25">
      <c r="A435" s="526"/>
      <c r="B435" s="5" t="str">
        <f t="shared" si="148"/>
        <v>MP.OP-EF.TR</v>
      </c>
      <c r="C435" s="5" t="str">
        <f t="shared" si="149"/>
        <v>MP.OP-EF.TR-Ammonia as fuel-NH3</v>
      </c>
      <c r="D435" s="5" t="s">
        <v>72</v>
      </c>
      <c r="E435" s="5" t="s">
        <v>73</v>
      </c>
      <c r="F435" s="2" t="str">
        <f>VLOOKUP(E435,'5.a Definitions'!E:F,2,FALSE)</f>
        <v>Other producing industry</v>
      </c>
      <c r="G435" s="2" t="s">
        <v>60</v>
      </c>
      <c r="H435" s="2" t="s">
        <v>68</v>
      </c>
      <c r="I435" s="2" t="str">
        <f>VLOOKUP(H435,'5.a Definitions'!E:F,2,FALSE)</f>
        <v>Transport</v>
      </c>
      <c r="J435" s="2" t="s">
        <v>403</v>
      </c>
      <c r="K435" s="2" t="s">
        <v>418</v>
      </c>
      <c r="L435" s="2" t="s">
        <v>64</v>
      </c>
      <c r="M435" s="2" t="s">
        <v>77</v>
      </c>
      <c r="N435" s="445">
        <v>0.8</v>
      </c>
      <c r="O435" s="446">
        <v>0.2</v>
      </c>
      <c r="P435" s="447">
        <v>2022</v>
      </c>
      <c r="Q435" s="448" t="s">
        <v>56</v>
      </c>
      <c r="R435" s="448" t="s">
        <v>56</v>
      </c>
      <c r="S435" s="448" t="s">
        <v>56</v>
      </c>
      <c r="T435" s="449" t="s">
        <v>66</v>
      </c>
      <c r="U435" s="5" t="s">
        <v>67</v>
      </c>
      <c r="V435" s="5">
        <f t="shared" si="146"/>
        <v>2.5600000000000012E-2</v>
      </c>
    </row>
    <row r="436" spans="1:22" s="17" customFormat="1" x14ac:dyDescent="0.25">
      <c r="A436" s="526"/>
      <c r="B436" s="5" t="str">
        <f t="shared" si="148"/>
        <v>MP.OP-AG.SM</v>
      </c>
      <c r="C436" s="5" t="str">
        <f t="shared" si="149"/>
        <v>MP.OP-AG.SM-Mineral fertilizer-Nmix</v>
      </c>
      <c r="D436" s="5" t="s">
        <v>72</v>
      </c>
      <c r="E436" s="5" t="s">
        <v>73</v>
      </c>
      <c r="F436" s="2" t="str">
        <f>VLOOKUP(E436,'5.a Definitions'!E:F,2,FALSE)</f>
        <v>Other producing industry</v>
      </c>
      <c r="G436" s="2" t="s">
        <v>86</v>
      </c>
      <c r="H436" s="2" t="s">
        <v>102</v>
      </c>
      <c r="I436" s="2" t="str">
        <f>VLOOKUP(H436,'5.a Definitions'!E:F,2,FALSE)</f>
        <v>Soil management</v>
      </c>
      <c r="J436" s="2" t="s">
        <v>103</v>
      </c>
      <c r="K436" s="2" t="s">
        <v>545</v>
      </c>
      <c r="L436" s="2" t="s">
        <v>64</v>
      </c>
      <c r="M436" s="2" t="s">
        <v>65</v>
      </c>
      <c r="N436" s="445">
        <v>0.8</v>
      </c>
      <c r="O436" s="446">
        <v>0.2</v>
      </c>
      <c r="P436" s="447">
        <v>2022</v>
      </c>
      <c r="Q436" s="448" t="s">
        <v>56</v>
      </c>
      <c r="R436" s="448" t="s">
        <v>56</v>
      </c>
      <c r="S436" s="448" t="s">
        <v>56</v>
      </c>
      <c r="T436" s="449" t="s">
        <v>66</v>
      </c>
      <c r="U436" s="5" t="s">
        <v>67</v>
      </c>
      <c r="V436" s="5">
        <f t="shared" si="146"/>
        <v>2.5600000000000012E-2</v>
      </c>
    </row>
    <row r="437" spans="1:22" s="17" customFormat="1" x14ac:dyDescent="0.25">
      <c r="A437" s="526"/>
      <c r="B437" s="5" t="str">
        <f t="shared" si="148"/>
        <v>MP.OP-PR.SO</v>
      </c>
      <c r="C437" s="5" t="str">
        <f t="shared" si="149"/>
        <v>MP.OP-PR.SO-Other industry waste-Nmix</v>
      </c>
      <c r="D437" s="5" t="s">
        <v>72</v>
      </c>
      <c r="E437" s="5" t="s">
        <v>73</v>
      </c>
      <c r="F437" s="2" t="str">
        <f>VLOOKUP(E437,'5.a Definitions'!E:F,2,FALSE)</f>
        <v>Other producing industry</v>
      </c>
      <c r="G437" s="2" t="s">
        <v>892</v>
      </c>
      <c r="H437" s="2" t="s">
        <v>93</v>
      </c>
      <c r="I437" s="2" t="str">
        <f>VLOOKUP(H437,'5.a Definitions'!E:F,2,FALSE)</f>
        <v>Solid waste</v>
      </c>
      <c r="J437" s="2" t="s">
        <v>107</v>
      </c>
      <c r="K437" s="2" t="s">
        <v>421</v>
      </c>
      <c r="L437" s="2" t="s">
        <v>64</v>
      </c>
      <c r="M437" s="2" t="s">
        <v>65</v>
      </c>
      <c r="N437" s="445">
        <v>0.8</v>
      </c>
      <c r="O437" s="446">
        <v>0.2</v>
      </c>
      <c r="P437" s="447">
        <v>2022</v>
      </c>
      <c r="Q437" s="448" t="s">
        <v>56</v>
      </c>
      <c r="R437" s="448" t="s">
        <v>56</v>
      </c>
      <c r="S437" s="448" t="s">
        <v>56</v>
      </c>
      <c r="T437" s="449" t="s">
        <v>66</v>
      </c>
      <c r="U437" s="5" t="s">
        <v>929</v>
      </c>
      <c r="V437" s="5">
        <f t="shared" si="146"/>
        <v>2.5600000000000012E-2</v>
      </c>
    </row>
    <row r="438" spans="1:22" s="17" customFormat="1" x14ac:dyDescent="0.25">
      <c r="A438" s="526"/>
      <c r="B438" s="5" t="str">
        <f t="shared" si="148"/>
        <v>MP.OP-PR.WW</v>
      </c>
      <c r="C438" s="5" t="str">
        <f t="shared" si="149"/>
        <v>MP.OP-PR.WW-Other industry wastewater-Nmix</v>
      </c>
      <c r="D438" s="5" t="s">
        <v>72</v>
      </c>
      <c r="E438" s="5" t="s">
        <v>73</v>
      </c>
      <c r="F438" s="2" t="str">
        <f>VLOOKUP(E438,'5.a Definitions'!E:F,2,FALSE)</f>
        <v>Other producing industry</v>
      </c>
      <c r="G438" s="2" t="s">
        <v>892</v>
      </c>
      <c r="H438" s="2" t="s">
        <v>94</v>
      </c>
      <c r="I438" s="2" t="str">
        <f>VLOOKUP(H438,'5.a Definitions'!E:F,2,FALSE)</f>
        <v>Wastewater</v>
      </c>
      <c r="J438" s="2" t="s">
        <v>108</v>
      </c>
      <c r="K438" s="2" t="s">
        <v>422</v>
      </c>
      <c r="L438" s="2" t="s">
        <v>64</v>
      </c>
      <c r="M438" s="2" t="s">
        <v>65</v>
      </c>
      <c r="N438" s="445">
        <v>0.8</v>
      </c>
      <c r="O438" s="446">
        <v>0.2</v>
      </c>
      <c r="P438" s="447">
        <v>2022</v>
      </c>
      <c r="Q438" s="448" t="s">
        <v>56</v>
      </c>
      <c r="R438" s="448" t="s">
        <v>56</v>
      </c>
      <c r="S438" s="448" t="s">
        <v>56</v>
      </c>
      <c r="T438" s="449" t="s">
        <v>66</v>
      </c>
      <c r="U438" s="5" t="s">
        <v>929</v>
      </c>
      <c r="V438" s="2">
        <f t="shared" si="146"/>
        <v>2.5600000000000012E-2</v>
      </c>
    </row>
    <row r="439" spans="1:22" s="17" customFormat="1" x14ac:dyDescent="0.25">
      <c r="A439" s="526"/>
      <c r="B439" s="2" t="str">
        <f t="shared" si="148"/>
        <v>MP.OP-HS.HS</v>
      </c>
      <c r="C439" s="2" t="str">
        <f t="shared" si="149"/>
        <v>MP.OP-HS.HS-Mineral fertilizer-Nmix</v>
      </c>
      <c r="D439" s="2" t="s">
        <v>72</v>
      </c>
      <c r="E439" s="2" t="s">
        <v>73</v>
      </c>
      <c r="F439" s="2" t="str">
        <f>VLOOKUP(E439,'5.a Definitions'!E:F,2,FALSE)</f>
        <v>Other producing industry</v>
      </c>
      <c r="G439" s="2" t="s">
        <v>95</v>
      </c>
      <c r="H439" s="2" t="s">
        <v>95</v>
      </c>
      <c r="I439" s="2" t="str">
        <f>VLOOKUP(H439,'5.a Definitions'!E:F,2,FALSE)</f>
        <v>Humans and settlements</v>
      </c>
      <c r="J439" s="2" t="s">
        <v>103</v>
      </c>
      <c r="K439" s="2" t="s">
        <v>547</v>
      </c>
      <c r="L439" s="2" t="s">
        <v>64</v>
      </c>
      <c r="M439" s="2" t="s">
        <v>65</v>
      </c>
      <c r="N439" s="445">
        <v>0.8</v>
      </c>
      <c r="O439" s="446">
        <v>0.2</v>
      </c>
      <c r="P439" s="447">
        <v>2022</v>
      </c>
      <c r="Q439" s="448" t="s">
        <v>56</v>
      </c>
      <c r="R439" s="448" t="s">
        <v>56</v>
      </c>
      <c r="S439" s="448" t="s">
        <v>56</v>
      </c>
      <c r="T439" s="449" t="s">
        <v>66</v>
      </c>
      <c r="U439" s="2" t="s">
        <v>67</v>
      </c>
      <c r="V439" s="5">
        <f t="shared" si="146"/>
        <v>2.5600000000000012E-2</v>
      </c>
    </row>
    <row r="440" spans="1:22" s="17" customFormat="1" x14ac:dyDescent="0.25">
      <c r="A440" s="526"/>
      <c r="B440" s="5" t="str">
        <f t="shared" si="148"/>
        <v>MP.OP-HS.HS</v>
      </c>
      <c r="C440" s="5" t="str">
        <f t="shared" si="149"/>
        <v>MP.OP-HS.HS-Consumer goods-Nmix</v>
      </c>
      <c r="D440" s="5" t="s">
        <v>72</v>
      </c>
      <c r="E440" s="5" t="s">
        <v>73</v>
      </c>
      <c r="F440" s="2" t="str">
        <f>VLOOKUP(E440,'5.a Definitions'!E:F,2,FALSE)</f>
        <v>Other producing industry</v>
      </c>
      <c r="G440" s="2" t="s">
        <v>95</v>
      </c>
      <c r="H440" s="2" t="s">
        <v>95</v>
      </c>
      <c r="I440" s="2" t="str">
        <f>VLOOKUP(H440,'5.a Definitions'!E:F,2,FALSE)</f>
        <v>Humans and settlements</v>
      </c>
      <c r="J440" s="2" t="s">
        <v>106</v>
      </c>
      <c r="K440" s="2" t="s">
        <v>419</v>
      </c>
      <c r="L440" s="2" t="s">
        <v>64</v>
      </c>
      <c r="M440" s="2" t="s">
        <v>65</v>
      </c>
      <c r="N440" s="445">
        <v>0.8</v>
      </c>
      <c r="O440" s="446">
        <v>0.2</v>
      </c>
      <c r="P440" s="447">
        <v>2022</v>
      </c>
      <c r="Q440" s="448" t="s">
        <v>56</v>
      </c>
      <c r="R440" s="448" t="s">
        <v>56</v>
      </c>
      <c r="S440" s="448" t="s">
        <v>56</v>
      </c>
      <c r="T440" s="449" t="s">
        <v>66</v>
      </c>
      <c r="U440" s="5" t="s">
        <v>67</v>
      </c>
      <c r="V440" s="5">
        <f t="shared" si="146"/>
        <v>2.5600000000000012E-2</v>
      </c>
    </row>
    <row r="441" spans="1:22" s="17" customFormat="1" x14ac:dyDescent="0.25">
      <c r="A441" s="526"/>
      <c r="B441" s="2" t="str">
        <f t="shared" si="148"/>
        <v>MP.OP-AT.AT</v>
      </c>
      <c r="C441" s="2" t="str">
        <f t="shared" si="149"/>
        <v>MP.OP-AT.AT-Emissions-NH3</v>
      </c>
      <c r="D441" s="2" t="s">
        <v>72</v>
      </c>
      <c r="E441" s="2" t="s">
        <v>73</v>
      </c>
      <c r="F441" s="2" t="str">
        <f>VLOOKUP(E441,'5.a Definitions'!E:F,2,FALSE)</f>
        <v>Other producing industry</v>
      </c>
      <c r="G441" s="2" t="s">
        <v>75</v>
      </c>
      <c r="H441" s="2" t="s">
        <v>75</v>
      </c>
      <c r="I441" s="2" t="str">
        <f>VLOOKUP(H441,'5.a Definitions'!E:F,2,FALSE)</f>
        <v>Atmosphere</v>
      </c>
      <c r="J441" s="2" t="s">
        <v>76</v>
      </c>
      <c r="K441" s="2" t="s">
        <v>546</v>
      </c>
      <c r="L441" s="2" t="s">
        <v>64</v>
      </c>
      <c r="M441" s="2" t="s">
        <v>77</v>
      </c>
      <c r="N441" s="445">
        <v>0.8</v>
      </c>
      <c r="O441" s="446">
        <v>0.2</v>
      </c>
      <c r="P441" s="447">
        <v>2022</v>
      </c>
      <c r="Q441" s="448" t="s">
        <v>56</v>
      </c>
      <c r="R441" s="448" t="s">
        <v>56</v>
      </c>
      <c r="S441" s="448" t="s">
        <v>56</v>
      </c>
      <c r="T441" s="449" t="s">
        <v>66</v>
      </c>
      <c r="U441" s="2" t="s">
        <v>929</v>
      </c>
      <c r="V441" s="2">
        <f t="shared" si="146"/>
        <v>2.5600000000000012E-2</v>
      </c>
    </row>
    <row r="442" spans="1:22" s="17" customFormat="1" x14ac:dyDescent="0.25">
      <c r="A442" s="526"/>
      <c r="B442" s="2" t="str">
        <f t="shared" si="148"/>
        <v>MP.OP-AT.AT</v>
      </c>
      <c r="C442" s="2" t="str">
        <f t="shared" si="149"/>
        <v>MP.OP-AT.AT-Emissions-NOx</v>
      </c>
      <c r="D442" s="2" t="s">
        <v>72</v>
      </c>
      <c r="E442" s="2" t="s">
        <v>73</v>
      </c>
      <c r="F442" s="2" t="str">
        <f>VLOOKUP(E442,'5.a Definitions'!E:F,2,FALSE)</f>
        <v>Other producing industry</v>
      </c>
      <c r="G442" s="2" t="s">
        <v>75</v>
      </c>
      <c r="H442" s="2" t="s">
        <v>75</v>
      </c>
      <c r="I442" s="2" t="str">
        <f>VLOOKUP(H442,'5.a Definitions'!E:F,2,FALSE)</f>
        <v>Atmosphere</v>
      </c>
      <c r="J442" s="2" t="s">
        <v>76</v>
      </c>
      <c r="K442" s="2" t="s">
        <v>546</v>
      </c>
      <c r="L442" s="2" t="s">
        <v>64</v>
      </c>
      <c r="M442" s="2" t="s">
        <v>79</v>
      </c>
      <c r="N442" s="445">
        <v>0.8</v>
      </c>
      <c r="O442" s="446">
        <v>0.2</v>
      </c>
      <c r="P442" s="447">
        <v>2022</v>
      </c>
      <c r="Q442" s="448" t="s">
        <v>56</v>
      </c>
      <c r="R442" s="448" t="s">
        <v>56</v>
      </c>
      <c r="S442" s="448" t="s">
        <v>56</v>
      </c>
      <c r="T442" s="449" t="s">
        <v>66</v>
      </c>
      <c r="U442" s="2" t="s">
        <v>929</v>
      </c>
      <c r="V442" s="2">
        <f t="shared" si="146"/>
        <v>2.5600000000000012E-2</v>
      </c>
    </row>
    <row r="443" spans="1:22" s="17" customFormat="1" x14ac:dyDescent="0.25">
      <c r="A443" s="526"/>
      <c r="B443" s="2" t="str">
        <f t="shared" si="148"/>
        <v>MP.OP-AT.AT</v>
      </c>
      <c r="C443" s="2" t="str">
        <f t="shared" si="149"/>
        <v>MP.OP-AT.AT-Emissions-N2O</v>
      </c>
      <c r="D443" s="2" t="s">
        <v>72</v>
      </c>
      <c r="E443" s="2" t="s">
        <v>73</v>
      </c>
      <c r="F443" s="2" t="str">
        <f>VLOOKUP(E443,'5.a Definitions'!E:F,2,FALSE)</f>
        <v>Other producing industry</v>
      </c>
      <c r="G443" s="2" t="s">
        <v>75</v>
      </c>
      <c r="H443" s="2" t="s">
        <v>75</v>
      </c>
      <c r="I443" s="2" t="str">
        <f>VLOOKUP(H443,'5.a Definitions'!E:F,2,FALSE)</f>
        <v>Atmosphere</v>
      </c>
      <c r="J443" s="2" t="s">
        <v>76</v>
      </c>
      <c r="K443" s="2" t="s">
        <v>546</v>
      </c>
      <c r="L443" s="2" t="s">
        <v>64</v>
      </c>
      <c r="M443" s="2" t="s">
        <v>80</v>
      </c>
      <c r="N443" s="445">
        <v>0.8</v>
      </c>
      <c r="O443" s="446">
        <v>0.2</v>
      </c>
      <c r="P443" s="447">
        <v>2022</v>
      </c>
      <c r="Q443" s="448" t="s">
        <v>56</v>
      </c>
      <c r="R443" s="448" t="s">
        <v>56</v>
      </c>
      <c r="S443" s="448" t="s">
        <v>56</v>
      </c>
      <c r="T443" s="449" t="s">
        <v>66</v>
      </c>
      <c r="U443" s="2" t="s">
        <v>929</v>
      </c>
      <c r="V443" s="2">
        <f t="shared" si="146"/>
        <v>2.5600000000000012E-2</v>
      </c>
    </row>
    <row r="444" spans="1:22" s="17" customFormat="1" x14ac:dyDescent="0.25">
      <c r="A444" s="526"/>
      <c r="B444" s="2" t="str">
        <f t="shared" si="148"/>
        <v>MP.OP-HY.SW</v>
      </c>
      <c r="C444" s="2" t="str">
        <f t="shared" si="149"/>
        <v>MP.OP-HY.SW-Untreated wastewater-Nmix</v>
      </c>
      <c r="D444" s="2" t="s">
        <v>72</v>
      </c>
      <c r="E444" s="2" t="s">
        <v>73</v>
      </c>
      <c r="F444" s="2" t="str">
        <f>VLOOKUP(E444,'5.a Definitions'!E:F,2,FALSE)</f>
        <v>Other producing industry</v>
      </c>
      <c r="G444" s="2" t="s">
        <v>97</v>
      </c>
      <c r="H444" s="2" t="s">
        <v>98</v>
      </c>
      <c r="I444" s="2" t="str">
        <f>VLOOKUP(H444,'5.a Definitions'!E:F,2,FALSE)</f>
        <v>Surface water</v>
      </c>
      <c r="J444" s="2" t="s">
        <v>99</v>
      </c>
      <c r="K444" s="2" t="s">
        <v>548</v>
      </c>
      <c r="L444" s="2" t="s">
        <v>64</v>
      </c>
      <c r="M444" s="2" t="s">
        <v>65</v>
      </c>
      <c r="N444" s="445">
        <v>0.8</v>
      </c>
      <c r="O444" s="446">
        <v>0.2</v>
      </c>
      <c r="P444" s="447">
        <v>2022</v>
      </c>
      <c r="Q444" s="448" t="s">
        <v>56</v>
      </c>
      <c r="R444" s="448" t="s">
        <v>56</v>
      </c>
      <c r="S444" s="448" t="s">
        <v>56</v>
      </c>
      <c r="T444" s="449" t="s">
        <v>66</v>
      </c>
      <c r="U444" s="2" t="s">
        <v>929</v>
      </c>
      <c r="V444" s="2">
        <f t="shared" si="146"/>
        <v>2.5600000000000012E-2</v>
      </c>
    </row>
    <row r="445" spans="1:22" s="17" customFormat="1" x14ac:dyDescent="0.25">
      <c r="A445" s="526"/>
      <c r="B445" s="2" t="str">
        <f t="shared" si="148"/>
        <v>MP.OP-RW.RW</v>
      </c>
      <c r="C445" s="2" t="str">
        <f t="shared" si="149"/>
        <v>MP.OP-RW.RW-Mineral fertilizer export-Nmix</v>
      </c>
      <c r="D445" s="2" t="s">
        <v>72</v>
      </c>
      <c r="E445" s="2" t="s">
        <v>73</v>
      </c>
      <c r="F445" s="2" t="str">
        <f>VLOOKUP(E445,'5.a Definitions'!E:F,2,FALSE)</f>
        <v>Other producing industry</v>
      </c>
      <c r="G445" s="2" t="s">
        <v>81</v>
      </c>
      <c r="H445" s="2" t="s">
        <v>81</v>
      </c>
      <c r="I445" s="2" t="str">
        <f>VLOOKUP(H445,'5.a Definitions'!E:F,2,FALSE)</f>
        <v>Rest of the world</v>
      </c>
      <c r="J445" s="2" t="s">
        <v>636</v>
      </c>
      <c r="K445" s="2" t="s">
        <v>420</v>
      </c>
      <c r="L445" s="2" t="s">
        <v>64</v>
      </c>
      <c r="M445" s="2" t="s">
        <v>65</v>
      </c>
      <c r="N445" s="445">
        <v>0.8</v>
      </c>
      <c r="O445" s="446">
        <v>0.2</v>
      </c>
      <c r="P445" s="447">
        <v>2022</v>
      </c>
      <c r="Q445" s="448" t="s">
        <v>56</v>
      </c>
      <c r="R445" s="448" t="s">
        <v>56</v>
      </c>
      <c r="S445" s="448" t="s">
        <v>56</v>
      </c>
      <c r="T445" s="449" t="s">
        <v>66</v>
      </c>
      <c r="U445" s="2" t="s">
        <v>67</v>
      </c>
      <c r="V445" s="2">
        <f t="shared" si="146"/>
        <v>2.5600000000000012E-2</v>
      </c>
    </row>
    <row r="446" spans="1:22" s="17" customFormat="1" ht="15.75" thickBot="1" x14ac:dyDescent="0.3">
      <c r="A446" s="526"/>
      <c r="B446" s="18" t="str">
        <f t="shared" si="148"/>
        <v>MP.OP-RW.RW</v>
      </c>
      <c r="C446" s="18" t="str">
        <f t="shared" si="149"/>
        <v>MP.OP-RW.RW-Other goods export-Nmix</v>
      </c>
      <c r="D446" s="18" t="s">
        <v>72</v>
      </c>
      <c r="E446" s="18" t="s">
        <v>73</v>
      </c>
      <c r="F446" s="18" t="str">
        <f>VLOOKUP(E446,'5.a Definitions'!E:F,2,FALSE)</f>
        <v>Other producing industry</v>
      </c>
      <c r="G446" s="18" t="s">
        <v>81</v>
      </c>
      <c r="H446" s="18" t="s">
        <v>81</v>
      </c>
      <c r="I446" s="18" t="str">
        <f>VLOOKUP(H446,'5.a Definitions'!E:F,2,FALSE)</f>
        <v>Rest of the world</v>
      </c>
      <c r="J446" s="18" t="s">
        <v>109</v>
      </c>
      <c r="K446" s="18" t="s">
        <v>423</v>
      </c>
      <c r="L446" s="18" t="s">
        <v>64</v>
      </c>
      <c r="M446" s="18" t="s">
        <v>65</v>
      </c>
      <c r="N446" s="450">
        <v>0.8</v>
      </c>
      <c r="O446" s="451">
        <v>0.2</v>
      </c>
      <c r="P446" s="452">
        <v>2022</v>
      </c>
      <c r="Q446" s="453" t="s">
        <v>56</v>
      </c>
      <c r="R446" s="453" t="s">
        <v>56</v>
      </c>
      <c r="S446" s="453" t="s">
        <v>56</v>
      </c>
      <c r="T446" s="454" t="s">
        <v>66</v>
      </c>
      <c r="U446" s="18" t="s">
        <v>67</v>
      </c>
      <c r="V446" s="18">
        <f t="shared" si="146"/>
        <v>2.5600000000000012E-2</v>
      </c>
    </row>
    <row r="447" spans="1:22" s="17" customFormat="1" x14ac:dyDescent="0.25">
      <c r="A447" s="530" t="s">
        <v>110</v>
      </c>
      <c r="B447" s="5" t="str">
        <f t="shared" si="148"/>
        <v>AG.SM-MP.FP</v>
      </c>
      <c r="C447" s="5" t="str">
        <f t="shared" si="149"/>
        <v>AG.SM-MP.FP-Food crop products-Nmix</v>
      </c>
      <c r="D447" s="5" t="s">
        <v>86</v>
      </c>
      <c r="E447" s="5" t="s">
        <v>102</v>
      </c>
      <c r="F447" s="2" t="str">
        <f>VLOOKUP(E447,'5.a Definitions'!E:F,2,FALSE)</f>
        <v>Soil management</v>
      </c>
      <c r="G447" s="2" t="s">
        <v>72</v>
      </c>
      <c r="H447" s="2" t="s">
        <v>85</v>
      </c>
      <c r="I447" s="2" t="str">
        <f>VLOOKUP(H447,'5.a Definitions'!E:F,2,FALSE)</f>
        <v>Food processing</v>
      </c>
      <c r="J447" s="2" t="s">
        <v>113</v>
      </c>
      <c r="K447" s="2" t="s">
        <v>426</v>
      </c>
      <c r="L447" s="2" t="s">
        <v>64</v>
      </c>
      <c r="M447" s="2" t="s">
        <v>65</v>
      </c>
      <c r="N447" s="445">
        <v>0.8</v>
      </c>
      <c r="O447" s="446">
        <v>0.2</v>
      </c>
      <c r="P447" s="447">
        <v>2022</v>
      </c>
      <c r="Q447" s="448" t="s">
        <v>56</v>
      </c>
      <c r="R447" s="448" t="s">
        <v>56</v>
      </c>
      <c r="S447" s="448" t="s">
        <v>56</v>
      </c>
      <c r="T447" s="449" t="s">
        <v>66</v>
      </c>
      <c r="U447" s="5" t="s">
        <v>67</v>
      </c>
      <c r="V447" s="5">
        <f t="shared" si="146"/>
        <v>2.5600000000000012E-2</v>
      </c>
    </row>
    <row r="448" spans="1:22" s="17" customFormat="1" x14ac:dyDescent="0.25">
      <c r="A448" s="530"/>
      <c r="B448" s="5" t="str">
        <f t="shared" si="148"/>
        <v>AG.SM-MP.OP</v>
      </c>
      <c r="C448" s="5" t="str">
        <f t="shared" si="149"/>
        <v>AG.SM-MP.OP-Crop products for industrial use-Nmix</v>
      </c>
      <c r="D448" s="5" t="s">
        <v>86</v>
      </c>
      <c r="E448" s="5" t="s">
        <v>102</v>
      </c>
      <c r="F448" s="2" t="str">
        <f>VLOOKUP(E448,'5.a Definitions'!E:F,2,FALSE)</f>
        <v>Soil management</v>
      </c>
      <c r="G448" s="2" t="s">
        <v>72</v>
      </c>
      <c r="H448" s="2" t="s">
        <v>73</v>
      </c>
      <c r="I448" s="2" t="str">
        <f>VLOOKUP(H448,'5.a Definitions'!E:F,2,FALSE)</f>
        <v>Other producing industry</v>
      </c>
      <c r="J448" s="2" t="s">
        <v>114</v>
      </c>
      <c r="K448" s="2" t="s">
        <v>427</v>
      </c>
      <c r="L448" s="2" t="s">
        <v>64</v>
      </c>
      <c r="M448" s="2" t="s">
        <v>65</v>
      </c>
      <c r="N448" s="445">
        <v>0.8</v>
      </c>
      <c r="O448" s="446">
        <v>0.2</v>
      </c>
      <c r="P448" s="447">
        <v>2022</v>
      </c>
      <c r="Q448" s="448" t="s">
        <v>56</v>
      </c>
      <c r="R448" s="448" t="s">
        <v>56</v>
      </c>
      <c r="S448" s="448" t="s">
        <v>56</v>
      </c>
      <c r="T448" s="449" t="s">
        <v>66</v>
      </c>
      <c r="U448" s="5" t="s">
        <v>67</v>
      </c>
      <c r="V448" s="5">
        <f t="shared" si="146"/>
        <v>2.5600000000000012E-2</v>
      </c>
    </row>
    <row r="449" spans="1:22" s="17" customFormat="1" x14ac:dyDescent="0.25">
      <c r="A449" s="530"/>
      <c r="B449" s="5" t="str">
        <f t="shared" si="148"/>
        <v>AG.SM-AG.MM</v>
      </c>
      <c r="C449" s="5" t="str">
        <f t="shared" si="149"/>
        <v>AG.SM-AG.MM-Fodder crops-Nmix</v>
      </c>
      <c r="D449" s="5" t="s">
        <v>86</v>
      </c>
      <c r="E449" s="5" t="s">
        <v>102</v>
      </c>
      <c r="F449" s="2" t="str">
        <f>VLOOKUP(E449,'5.a Definitions'!E:F,2,FALSE)</f>
        <v>Soil management</v>
      </c>
      <c r="G449" s="2" t="s">
        <v>86</v>
      </c>
      <c r="H449" s="2" t="s">
        <v>87</v>
      </c>
      <c r="I449" s="2" t="str">
        <f>VLOOKUP(H449,'5.a Definitions'!E:F,2,FALSE)</f>
        <v>Manure management, storage and animal husbandry</v>
      </c>
      <c r="J449" s="2" t="s">
        <v>111</v>
      </c>
      <c r="K449" s="2" t="s">
        <v>424</v>
      </c>
      <c r="L449" s="2" t="s">
        <v>64</v>
      </c>
      <c r="M449" s="2" t="s">
        <v>65</v>
      </c>
      <c r="N449" s="445">
        <v>0.8</v>
      </c>
      <c r="O449" s="446">
        <v>0.2</v>
      </c>
      <c r="P449" s="447">
        <v>2022</v>
      </c>
      <c r="Q449" s="448" t="s">
        <v>56</v>
      </c>
      <c r="R449" s="448" t="s">
        <v>56</v>
      </c>
      <c r="S449" s="448" t="s">
        <v>56</v>
      </c>
      <c r="T449" s="449" t="s">
        <v>66</v>
      </c>
      <c r="U449" s="5" t="s">
        <v>67</v>
      </c>
      <c r="V449" s="5">
        <f t="shared" si="146"/>
        <v>2.5600000000000012E-2</v>
      </c>
    </row>
    <row r="450" spans="1:22" s="17" customFormat="1" x14ac:dyDescent="0.25">
      <c r="A450" s="530"/>
      <c r="B450" s="5" t="str">
        <f t="shared" si="148"/>
        <v>AG.SM-AG.BC</v>
      </c>
      <c r="C450" s="5" t="str">
        <f t="shared" si="149"/>
        <v>AG.SM-AG.BC-Farm crops substrate-Nmix</v>
      </c>
      <c r="D450" s="5" t="s">
        <v>86</v>
      </c>
      <c r="E450" s="5" t="s">
        <v>102</v>
      </c>
      <c r="F450" s="2" t="str">
        <f>VLOOKUP(E450,'5.a Definitions'!E:F,2,FALSE)</f>
        <v>Soil management</v>
      </c>
      <c r="G450" s="2" t="s">
        <v>86</v>
      </c>
      <c r="H450" s="2" t="s">
        <v>89</v>
      </c>
      <c r="I450" s="2" t="str">
        <f>VLOOKUP(H450,'5.a Definitions'!E:F,2,FALSE)</f>
        <v>Biofuel production and composting</v>
      </c>
      <c r="J450" s="2" t="s">
        <v>112</v>
      </c>
      <c r="K450" s="2" t="s">
        <v>425</v>
      </c>
      <c r="L450" s="2" t="s">
        <v>64</v>
      </c>
      <c r="M450" s="2" t="s">
        <v>65</v>
      </c>
      <c r="N450" s="445">
        <v>0.8</v>
      </c>
      <c r="O450" s="446">
        <v>0.2</v>
      </c>
      <c r="P450" s="447">
        <v>2022</v>
      </c>
      <c r="Q450" s="448" t="s">
        <v>56</v>
      </c>
      <c r="R450" s="448" t="s">
        <v>56</v>
      </c>
      <c r="S450" s="448" t="s">
        <v>56</v>
      </c>
      <c r="T450" s="449" t="s">
        <v>66</v>
      </c>
      <c r="U450" s="5" t="s">
        <v>67</v>
      </c>
      <c r="V450" s="5">
        <f t="shared" si="146"/>
        <v>2.5600000000000012E-2</v>
      </c>
    </row>
    <row r="451" spans="1:22" s="17" customFormat="1" x14ac:dyDescent="0.25">
      <c r="A451" s="530"/>
      <c r="B451" s="5" t="str">
        <f t="shared" si="148"/>
        <v>AG.SM-FS.FO</v>
      </c>
      <c r="C451" s="5" t="str">
        <f t="shared" si="149"/>
        <v>AG.SM-FS.FO-Overland flow-Nmix</v>
      </c>
      <c r="D451" s="5" t="s">
        <v>86</v>
      </c>
      <c r="E451" s="5" t="s">
        <v>102</v>
      </c>
      <c r="F451" s="2" t="str">
        <f>VLOOKUP(E451,'5.a Definitions'!E:F,2,FALSE)</f>
        <v>Soil management</v>
      </c>
      <c r="G451" s="2" t="s">
        <v>115</v>
      </c>
      <c r="H451" s="2" t="s">
        <v>116</v>
      </c>
      <c r="I451" s="2" t="str">
        <f>VLOOKUP(H451,'5.a Definitions'!E:F,2,FALSE)</f>
        <v>Forests</v>
      </c>
      <c r="J451" s="2" t="s">
        <v>471</v>
      </c>
      <c r="K451" s="2" t="s">
        <v>948</v>
      </c>
      <c r="L451" s="2" t="s">
        <v>64</v>
      </c>
      <c r="M451" s="2" t="s">
        <v>65</v>
      </c>
      <c r="N451" s="445">
        <v>0.8</v>
      </c>
      <c r="O451" s="446">
        <v>0.2</v>
      </c>
      <c r="P451" s="447">
        <v>2022</v>
      </c>
      <c r="Q451" s="448" t="s">
        <v>56</v>
      </c>
      <c r="R451" s="448" t="s">
        <v>56</v>
      </c>
      <c r="S451" s="448" t="s">
        <v>56</v>
      </c>
      <c r="T451" s="449" t="s">
        <v>66</v>
      </c>
      <c r="U451" s="5" t="s">
        <v>929</v>
      </c>
      <c r="V451" s="5">
        <f t="shared" si="146"/>
        <v>2.5600000000000012E-2</v>
      </c>
    </row>
    <row r="452" spans="1:22" s="17" customFormat="1" x14ac:dyDescent="0.25">
      <c r="A452" s="530"/>
      <c r="B452" s="5" t="str">
        <f t="shared" si="148"/>
        <v>AG.SM-FS.OL</v>
      </c>
      <c r="C452" s="5" t="str">
        <f t="shared" si="149"/>
        <v>AG.SM-FS.OL-Overland flow-Nmix</v>
      </c>
      <c r="D452" s="5" t="s">
        <v>86</v>
      </c>
      <c r="E452" s="5" t="s">
        <v>102</v>
      </c>
      <c r="F452" s="2" t="str">
        <f>VLOOKUP(E452,'5.a Definitions'!E:F,2,FALSE)</f>
        <v>Soil management</v>
      </c>
      <c r="G452" s="2" t="s">
        <v>115</v>
      </c>
      <c r="H452" s="2" t="s">
        <v>118</v>
      </c>
      <c r="I452" s="2" t="str">
        <f>VLOOKUP(H452,'5.a Definitions'!E:F,2,FALSE)</f>
        <v>Other land</v>
      </c>
      <c r="J452" s="2" t="s">
        <v>471</v>
      </c>
      <c r="K452" s="2" t="s">
        <v>550</v>
      </c>
      <c r="L452" s="2" t="s">
        <v>64</v>
      </c>
      <c r="M452" s="2" t="s">
        <v>65</v>
      </c>
      <c r="N452" s="445">
        <v>0.8</v>
      </c>
      <c r="O452" s="446">
        <v>0.2</v>
      </c>
      <c r="P452" s="447">
        <v>2022</v>
      </c>
      <c r="Q452" s="448" t="s">
        <v>56</v>
      </c>
      <c r="R452" s="448" t="s">
        <v>56</v>
      </c>
      <c r="S452" s="448" t="s">
        <v>56</v>
      </c>
      <c r="T452" s="449" t="s">
        <v>66</v>
      </c>
      <c r="U452" s="5" t="s">
        <v>929</v>
      </c>
      <c r="V452" s="5">
        <f t="shared" si="146"/>
        <v>2.5600000000000012E-2</v>
      </c>
    </row>
    <row r="453" spans="1:22" s="17" customFormat="1" x14ac:dyDescent="0.25">
      <c r="A453" s="530"/>
      <c r="B453" s="5" t="str">
        <f t="shared" si="148"/>
        <v>AG.SM-FS.WL</v>
      </c>
      <c r="C453" s="5" t="str">
        <f t="shared" si="149"/>
        <v>AG.SM-FS.WL-Overland flow-Nmix</v>
      </c>
      <c r="D453" s="5" t="s">
        <v>86</v>
      </c>
      <c r="E453" s="5" t="s">
        <v>102</v>
      </c>
      <c r="F453" s="2" t="str">
        <f>VLOOKUP(E453,'5.a Definitions'!E:F,2,FALSE)</f>
        <v>Soil management</v>
      </c>
      <c r="G453" s="2" t="s">
        <v>115</v>
      </c>
      <c r="H453" s="2" t="s">
        <v>117</v>
      </c>
      <c r="I453" s="2" t="str">
        <f>VLOOKUP(H453,'5.a Definitions'!E:F,2,FALSE)</f>
        <v>Wetland</v>
      </c>
      <c r="J453" s="2" t="s">
        <v>471</v>
      </c>
      <c r="K453" s="2" t="s">
        <v>549</v>
      </c>
      <c r="L453" s="2" t="s">
        <v>64</v>
      </c>
      <c r="M453" s="2" t="s">
        <v>65</v>
      </c>
      <c r="N453" s="445">
        <v>0.8</v>
      </c>
      <c r="O453" s="446">
        <v>0.2</v>
      </c>
      <c r="P453" s="447">
        <v>2022</v>
      </c>
      <c r="Q453" s="448" t="s">
        <v>56</v>
      </c>
      <c r="R453" s="448" t="s">
        <v>56</v>
      </c>
      <c r="S453" s="448" t="s">
        <v>56</v>
      </c>
      <c r="T453" s="449" t="s">
        <v>66</v>
      </c>
      <c r="U453" s="5" t="s">
        <v>929</v>
      </c>
      <c r="V453" s="5">
        <f t="shared" si="146"/>
        <v>2.5600000000000012E-2</v>
      </c>
    </row>
    <row r="454" spans="1:22" s="17" customFormat="1" x14ac:dyDescent="0.25">
      <c r="A454" s="530"/>
      <c r="B454" s="5" t="str">
        <f t="shared" si="148"/>
        <v>AG.SM-AT.AT</v>
      </c>
      <c r="C454" s="5" t="str">
        <f t="shared" si="149"/>
        <v>AG.SM-AT.AT-Emissions-NH3</v>
      </c>
      <c r="D454" s="5" t="s">
        <v>86</v>
      </c>
      <c r="E454" s="5" t="s">
        <v>102</v>
      </c>
      <c r="F454" s="2" t="str">
        <f>VLOOKUP(E454,'5.a Definitions'!E:F,2,FALSE)</f>
        <v>Soil management</v>
      </c>
      <c r="G454" s="2" t="s">
        <v>75</v>
      </c>
      <c r="H454" s="2" t="s">
        <v>75</v>
      </c>
      <c r="I454" s="2" t="str">
        <f>VLOOKUP(H454,'5.a Definitions'!E:F,2,FALSE)</f>
        <v>Atmosphere</v>
      </c>
      <c r="J454" s="2" t="s">
        <v>76</v>
      </c>
      <c r="K454" s="2" t="s">
        <v>551</v>
      </c>
      <c r="L454" s="2" t="s">
        <v>64</v>
      </c>
      <c r="M454" s="2" t="s">
        <v>77</v>
      </c>
      <c r="N454" s="445">
        <v>0.8</v>
      </c>
      <c r="O454" s="446">
        <v>0.2</v>
      </c>
      <c r="P454" s="447">
        <v>2022</v>
      </c>
      <c r="Q454" s="448" t="s">
        <v>56</v>
      </c>
      <c r="R454" s="448" t="s">
        <v>56</v>
      </c>
      <c r="S454" s="448" t="s">
        <v>56</v>
      </c>
      <c r="T454" s="449" t="s">
        <v>66</v>
      </c>
      <c r="U454" s="5" t="s">
        <v>929</v>
      </c>
      <c r="V454" s="5">
        <f t="shared" si="146"/>
        <v>2.5600000000000012E-2</v>
      </c>
    </row>
    <row r="455" spans="1:22" s="17" customFormat="1" x14ac:dyDescent="0.25">
      <c r="A455" s="530"/>
      <c r="B455" s="5" t="str">
        <f t="shared" si="148"/>
        <v>AG.SM-AT.AT</v>
      </c>
      <c r="C455" s="5" t="str">
        <f t="shared" si="149"/>
        <v>AG.SM-AT.AT-Emissions-N2O</v>
      </c>
      <c r="D455" s="5" t="s">
        <v>86</v>
      </c>
      <c r="E455" s="5" t="s">
        <v>102</v>
      </c>
      <c r="F455" s="2" t="str">
        <f>VLOOKUP(E455,'5.a Definitions'!E:F,2,FALSE)</f>
        <v>Soil management</v>
      </c>
      <c r="G455" s="2" t="s">
        <v>75</v>
      </c>
      <c r="H455" s="2" t="s">
        <v>75</v>
      </c>
      <c r="I455" s="2" t="str">
        <f>VLOOKUP(H455,'5.a Definitions'!E:F,2,FALSE)</f>
        <v>Atmosphere</v>
      </c>
      <c r="J455" s="2" t="s">
        <v>76</v>
      </c>
      <c r="K455" s="2" t="s">
        <v>551</v>
      </c>
      <c r="L455" s="2" t="s">
        <v>64</v>
      </c>
      <c r="M455" s="2" t="s">
        <v>80</v>
      </c>
      <c r="N455" s="445">
        <v>0.8</v>
      </c>
      <c r="O455" s="446">
        <v>0.2</v>
      </c>
      <c r="P455" s="447">
        <v>2022</v>
      </c>
      <c r="Q455" s="448" t="s">
        <v>56</v>
      </c>
      <c r="R455" s="448" t="s">
        <v>56</v>
      </c>
      <c r="S455" s="448" t="s">
        <v>56</v>
      </c>
      <c r="T455" s="449" t="s">
        <v>66</v>
      </c>
      <c r="U455" s="5" t="s">
        <v>929</v>
      </c>
      <c r="V455" s="5">
        <f t="shared" si="146"/>
        <v>2.5600000000000012E-2</v>
      </c>
    </row>
    <row r="456" spans="1:22" s="17" customFormat="1" x14ac:dyDescent="0.25">
      <c r="A456" s="530"/>
      <c r="B456" s="5" t="str">
        <f t="shared" si="148"/>
        <v>AG.SM-AT.AT</v>
      </c>
      <c r="C456" s="5" t="str">
        <f t="shared" si="149"/>
        <v>AG.SM-AT.AT-Emissions-NOx</v>
      </c>
      <c r="D456" s="5" t="s">
        <v>86</v>
      </c>
      <c r="E456" s="5" t="s">
        <v>102</v>
      </c>
      <c r="F456" s="2" t="str">
        <f>VLOOKUP(E456,'5.a Definitions'!E:F,2,FALSE)</f>
        <v>Soil management</v>
      </c>
      <c r="G456" s="2" t="s">
        <v>75</v>
      </c>
      <c r="H456" s="2" t="s">
        <v>75</v>
      </c>
      <c r="I456" s="2" t="str">
        <f>VLOOKUP(H456,'5.a Definitions'!E:F,2,FALSE)</f>
        <v>Atmosphere</v>
      </c>
      <c r="J456" s="2" t="s">
        <v>76</v>
      </c>
      <c r="K456" s="2" t="s">
        <v>551</v>
      </c>
      <c r="L456" s="2" t="s">
        <v>64</v>
      </c>
      <c r="M456" s="2" t="s">
        <v>79</v>
      </c>
      <c r="N456" s="445">
        <v>0.8</v>
      </c>
      <c r="O456" s="446">
        <v>0.2</v>
      </c>
      <c r="P456" s="447">
        <v>2022</v>
      </c>
      <c r="Q456" s="448" t="s">
        <v>56</v>
      </c>
      <c r="R456" s="448" t="s">
        <v>56</v>
      </c>
      <c r="S456" s="448" t="s">
        <v>56</v>
      </c>
      <c r="T456" s="449" t="s">
        <v>66</v>
      </c>
      <c r="U456" s="5" t="s">
        <v>929</v>
      </c>
      <c r="V456" s="5">
        <f t="shared" si="146"/>
        <v>2.5600000000000012E-2</v>
      </c>
    </row>
    <row r="457" spans="1:22" s="17" customFormat="1" x14ac:dyDescent="0.25">
      <c r="A457" s="530"/>
      <c r="B457" s="5" t="str">
        <f t="shared" si="148"/>
        <v>AG.SM-AT.AT</v>
      </c>
      <c r="C457" s="5" t="str">
        <f t="shared" si="149"/>
        <v>AG.SM-AT.AT-Emissions-N2</v>
      </c>
      <c r="D457" s="5" t="s">
        <v>86</v>
      </c>
      <c r="E457" s="5" t="s">
        <v>102</v>
      </c>
      <c r="F457" s="2" t="str">
        <f>VLOOKUP(E457,'5.a Definitions'!E:F,2,FALSE)</f>
        <v>Soil management</v>
      </c>
      <c r="G457" s="2" t="s">
        <v>75</v>
      </c>
      <c r="H457" s="2" t="s">
        <v>75</v>
      </c>
      <c r="I457" s="2" t="str">
        <f>VLOOKUP(H457,'5.a Definitions'!E:F,2,FALSE)</f>
        <v>Atmosphere</v>
      </c>
      <c r="J457" s="2" t="s">
        <v>76</v>
      </c>
      <c r="K457" s="2" t="s">
        <v>551</v>
      </c>
      <c r="L457" s="2" t="s">
        <v>119</v>
      </c>
      <c r="M457" s="2" t="s">
        <v>120</v>
      </c>
      <c r="N457" s="445">
        <v>0.8</v>
      </c>
      <c r="O457" s="446">
        <v>0.2</v>
      </c>
      <c r="P457" s="447">
        <v>2022</v>
      </c>
      <c r="Q457" s="448" t="s">
        <v>56</v>
      </c>
      <c r="R457" s="448" t="s">
        <v>56</v>
      </c>
      <c r="S457" s="448" t="s">
        <v>56</v>
      </c>
      <c r="T457" s="449" t="s">
        <v>66</v>
      </c>
      <c r="U457" s="5" t="s">
        <v>929</v>
      </c>
      <c r="V457" s="5">
        <f t="shared" si="146"/>
        <v>2.5600000000000012E-2</v>
      </c>
    </row>
    <row r="458" spans="1:22" s="17" customFormat="1" x14ac:dyDescent="0.25">
      <c r="A458" s="530"/>
      <c r="B458" s="5" t="str">
        <f t="shared" si="148"/>
        <v>AG.SM-HY.GW</v>
      </c>
      <c r="C458" s="5" t="str">
        <f t="shared" si="149"/>
        <v>AG.SM-HY.GW-Leaching-Nmix</v>
      </c>
      <c r="D458" s="5" t="s">
        <v>86</v>
      </c>
      <c r="E458" s="5" t="s">
        <v>102</v>
      </c>
      <c r="F458" s="2" t="str">
        <f>VLOOKUP(E458,'5.a Definitions'!E:F,2,FALSE)</f>
        <v>Soil management</v>
      </c>
      <c r="G458" s="2" t="s">
        <v>97</v>
      </c>
      <c r="H458" s="2" t="s">
        <v>121</v>
      </c>
      <c r="I458" s="2" t="str">
        <f>VLOOKUP(H458,'5.a Definitions'!E:F,2,FALSE)</f>
        <v>Groundwater</v>
      </c>
      <c r="J458" s="2" t="s">
        <v>122</v>
      </c>
      <c r="K458" s="2" t="s">
        <v>552</v>
      </c>
      <c r="L458" s="2" t="s">
        <v>64</v>
      </c>
      <c r="M458" s="2" t="s">
        <v>65</v>
      </c>
      <c r="N458" s="445">
        <v>0.8</v>
      </c>
      <c r="O458" s="446">
        <v>0.2</v>
      </c>
      <c r="P458" s="447">
        <v>2022</v>
      </c>
      <c r="Q458" s="448" t="s">
        <v>56</v>
      </c>
      <c r="R458" s="448" t="s">
        <v>56</v>
      </c>
      <c r="S458" s="448" t="s">
        <v>56</v>
      </c>
      <c r="T458" s="449" t="s">
        <v>66</v>
      </c>
      <c r="U458" s="5" t="s">
        <v>929</v>
      </c>
      <c r="V458" s="5">
        <f t="shared" si="146"/>
        <v>2.5600000000000012E-2</v>
      </c>
    </row>
    <row r="459" spans="1:22" s="17" customFormat="1" x14ac:dyDescent="0.25">
      <c r="A459" s="530"/>
      <c r="B459" s="5" t="str">
        <f t="shared" si="148"/>
        <v>AG.SM-HY.SW</v>
      </c>
      <c r="C459" s="5" t="str">
        <f t="shared" si="149"/>
        <v>AG.SM-HY.SW-Overland flow-Nmix</v>
      </c>
      <c r="D459" s="5" t="s">
        <v>86</v>
      </c>
      <c r="E459" s="5" t="s">
        <v>102</v>
      </c>
      <c r="F459" s="2" t="str">
        <f>VLOOKUP(E459,'5.a Definitions'!E:F,2,FALSE)</f>
        <v>Soil management</v>
      </c>
      <c r="G459" s="2" t="s">
        <v>97</v>
      </c>
      <c r="H459" s="2" t="s">
        <v>98</v>
      </c>
      <c r="I459" s="2" t="str">
        <f>VLOOKUP(H459,'5.a Definitions'!E:F,2,FALSE)</f>
        <v>Surface water</v>
      </c>
      <c r="J459" s="2" t="s">
        <v>471</v>
      </c>
      <c r="K459" s="2" t="s">
        <v>553</v>
      </c>
      <c r="L459" s="2" t="s">
        <v>64</v>
      </c>
      <c r="M459" s="2" t="s">
        <v>65</v>
      </c>
      <c r="N459" s="445">
        <v>0.8</v>
      </c>
      <c r="O459" s="446">
        <v>0.2</v>
      </c>
      <c r="P459" s="447">
        <v>2022</v>
      </c>
      <c r="Q459" s="448" t="s">
        <v>56</v>
      </c>
      <c r="R459" s="448" t="s">
        <v>56</v>
      </c>
      <c r="S459" s="448" t="s">
        <v>56</v>
      </c>
      <c r="T459" s="449" t="s">
        <v>66</v>
      </c>
      <c r="U459" s="5" t="s">
        <v>929</v>
      </c>
      <c r="V459" s="5">
        <f t="shared" si="146"/>
        <v>2.5600000000000012E-2</v>
      </c>
    </row>
    <row r="460" spans="1:22" s="17" customFormat="1" x14ac:dyDescent="0.25">
      <c r="A460" s="530"/>
      <c r="B460" s="5" t="str">
        <f t="shared" si="148"/>
        <v>AG.MM-MP.FP</v>
      </c>
      <c r="C460" s="5" t="str">
        <f t="shared" si="149"/>
        <v>AG.MM-MP.FP-Animal products-Nmix</v>
      </c>
      <c r="D460" s="5" t="s">
        <v>86</v>
      </c>
      <c r="E460" s="5" t="s">
        <v>87</v>
      </c>
      <c r="F460" s="2" t="str">
        <f>VLOOKUP(E460,'5.a Definitions'!E:F,2,FALSE)</f>
        <v>Manure management, storage and animal husbandry</v>
      </c>
      <c r="G460" s="2" t="s">
        <v>72</v>
      </c>
      <c r="H460" s="2" t="s">
        <v>85</v>
      </c>
      <c r="I460" s="2" t="str">
        <f>VLOOKUP(H460,'5.a Definitions'!E:F,2,FALSE)</f>
        <v>Food processing</v>
      </c>
      <c r="J460" s="2" t="s">
        <v>124</v>
      </c>
      <c r="K460" s="2" t="s">
        <v>429</v>
      </c>
      <c r="L460" s="2" t="s">
        <v>64</v>
      </c>
      <c r="M460" s="2" t="s">
        <v>65</v>
      </c>
      <c r="N460" s="445">
        <v>0.8</v>
      </c>
      <c r="O460" s="446">
        <v>0.2</v>
      </c>
      <c r="P460" s="447">
        <v>2022</v>
      </c>
      <c r="Q460" s="448" t="s">
        <v>56</v>
      </c>
      <c r="R460" s="448" t="s">
        <v>56</v>
      </c>
      <c r="S460" s="448" t="s">
        <v>56</v>
      </c>
      <c r="T460" s="449" t="s">
        <v>66</v>
      </c>
      <c r="U460" s="5" t="s">
        <v>67</v>
      </c>
      <c r="V460" s="5">
        <f t="shared" si="146"/>
        <v>2.5600000000000012E-2</v>
      </c>
    </row>
    <row r="461" spans="1:22" s="17" customFormat="1" x14ac:dyDescent="0.25">
      <c r="A461" s="530"/>
      <c r="B461" s="5" t="str">
        <f t="shared" si="148"/>
        <v>AG.MM-MP.OP</v>
      </c>
      <c r="C461" s="5" t="str">
        <f t="shared" si="149"/>
        <v>AG.MM-MP.OP-Non-edible animal products-Nmix</v>
      </c>
      <c r="D461" s="5" t="s">
        <v>86</v>
      </c>
      <c r="E461" s="5" t="s">
        <v>87</v>
      </c>
      <c r="F461" s="2" t="str">
        <f>VLOOKUP(E461,'5.a Definitions'!E:F,2,FALSE)</f>
        <v>Manure management, storage and animal husbandry</v>
      </c>
      <c r="G461" s="2" t="s">
        <v>72</v>
      </c>
      <c r="H461" s="2" t="s">
        <v>73</v>
      </c>
      <c r="I461" s="2" t="str">
        <f>VLOOKUP(H461,'5.a Definitions'!E:F,2,FALSE)</f>
        <v>Other producing industry</v>
      </c>
      <c r="J461" s="2" t="s">
        <v>125</v>
      </c>
      <c r="K461" s="2" t="s">
        <v>430</v>
      </c>
      <c r="L461" s="2" t="s">
        <v>64</v>
      </c>
      <c r="M461" s="2" t="s">
        <v>65</v>
      </c>
      <c r="N461" s="445">
        <v>0.8</v>
      </c>
      <c r="O461" s="446">
        <v>0.2</v>
      </c>
      <c r="P461" s="447">
        <v>2022</v>
      </c>
      <c r="Q461" s="448" t="s">
        <v>56</v>
      </c>
      <c r="R461" s="448" t="s">
        <v>56</v>
      </c>
      <c r="S461" s="448" t="s">
        <v>56</v>
      </c>
      <c r="T461" s="449" t="s">
        <v>66</v>
      </c>
      <c r="U461" s="5" t="s">
        <v>67</v>
      </c>
      <c r="V461" s="5">
        <f t="shared" si="146"/>
        <v>2.5600000000000012E-2</v>
      </c>
    </row>
    <row r="462" spans="1:22" s="17" customFormat="1" x14ac:dyDescent="0.25">
      <c r="A462" s="530"/>
      <c r="B462" s="5" t="str">
        <f t="shared" si="148"/>
        <v>AG.MM-AG.SM</v>
      </c>
      <c r="C462" s="5" t="str">
        <f t="shared" si="149"/>
        <v>AG.MM-AG.SM-Manure application-Nmix</v>
      </c>
      <c r="D462" s="5" t="s">
        <v>86</v>
      </c>
      <c r="E462" s="5" t="s">
        <v>87</v>
      </c>
      <c r="F462" s="2" t="str">
        <f>VLOOKUP(E462,'5.a Definitions'!E:F,2,FALSE)</f>
        <v>Manure management, storage and animal husbandry</v>
      </c>
      <c r="G462" s="2" t="s">
        <v>86</v>
      </c>
      <c r="H462" s="2" t="s">
        <v>102</v>
      </c>
      <c r="I462" s="2" t="str">
        <f>VLOOKUP(H462,'5.a Definitions'!E:F,2,FALSE)</f>
        <v>Soil management</v>
      </c>
      <c r="J462" s="2" t="s">
        <v>127</v>
      </c>
      <c r="K462" s="2" t="s">
        <v>432</v>
      </c>
      <c r="L462" s="2" t="s">
        <v>64</v>
      </c>
      <c r="M462" s="2" t="s">
        <v>65</v>
      </c>
      <c r="N462" s="445">
        <v>0.8</v>
      </c>
      <c r="O462" s="446">
        <v>0.2</v>
      </c>
      <c r="P462" s="447">
        <v>2022</v>
      </c>
      <c r="Q462" s="448" t="s">
        <v>56</v>
      </c>
      <c r="R462" s="448" t="s">
        <v>56</v>
      </c>
      <c r="S462" s="448" t="s">
        <v>56</v>
      </c>
      <c r="T462" s="449" t="s">
        <v>66</v>
      </c>
      <c r="U462" s="5" t="s">
        <v>91</v>
      </c>
      <c r="V462" s="5">
        <f t="shared" si="146"/>
        <v>2.5600000000000012E-2</v>
      </c>
    </row>
    <row r="463" spans="1:22" s="17" customFormat="1" x14ac:dyDescent="0.25">
      <c r="A463" s="530"/>
      <c r="B463" s="5" t="str">
        <f t="shared" si="148"/>
        <v>AG.MM-AG.BC</v>
      </c>
      <c r="C463" s="5" t="str">
        <f t="shared" si="149"/>
        <v>AG.MM-AG.BC-Manure for biofuel production-Nmix</v>
      </c>
      <c r="D463" s="5" t="s">
        <v>86</v>
      </c>
      <c r="E463" s="5" t="s">
        <v>87</v>
      </c>
      <c r="F463" s="2" t="str">
        <f>VLOOKUP(E463,'5.a Definitions'!E:F,2,FALSE)</f>
        <v>Manure management, storage and animal husbandry</v>
      </c>
      <c r="G463" s="2" t="s">
        <v>86</v>
      </c>
      <c r="H463" s="2" t="s">
        <v>89</v>
      </c>
      <c r="I463" s="2" t="str">
        <f>VLOOKUP(H463,'5.a Definitions'!E:F,2,FALSE)</f>
        <v>Biofuel production and composting</v>
      </c>
      <c r="J463" s="2" t="s">
        <v>123</v>
      </c>
      <c r="K463" s="2" t="s">
        <v>428</v>
      </c>
      <c r="L463" s="2" t="s">
        <v>64</v>
      </c>
      <c r="M463" s="2" t="s">
        <v>65</v>
      </c>
      <c r="N463" s="445">
        <v>0.8</v>
      </c>
      <c r="O463" s="446">
        <v>0.2</v>
      </c>
      <c r="P463" s="447">
        <v>2022</v>
      </c>
      <c r="Q463" s="448" t="s">
        <v>56</v>
      </c>
      <c r="R463" s="448" t="s">
        <v>56</v>
      </c>
      <c r="S463" s="448" t="s">
        <v>56</v>
      </c>
      <c r="T463" s="449" t="s">
        <v>66</v>
      </c>
      <c r="U463" s="5" t="s">
        <v>91</v>
      </c>
      <c r="V463" s="5">
        <f t="shared" si="146"/>
        <v>2.5600000000000012E-2</v>
      </c>
    </row>
    <row r="464" spans="1:22" s="17" customFormat="1" x14ac:dyDescent="0.25">
      <c r="A464" s="530"/>
      <c r="B464" s="5" t="str">
        <f t="shared" si="148"/>
        <v>AG.MM-AT.AT</v>
      </c>
      <c r="C464" s="5" t="str">
        <f t="shared" si="149"/>
        <v>AG.MM-AT.AT-Emissions-NH3</v>
      </c>
      <c r="D464" s="5" t="s">
        <v>86</v>
      </c>
      <c r="E464" s="5" t="s">
        <v>87</v>
      </c>
      <c r="F464" s="2" t="str">
        <f>VLOOKUP(E464,'5.a Definitions'!E:F,2,FALSE)</f>
        <v>Manure management, storage and animal husbandry</v>
      </c>
      <c r="G464" s="2" t="s">
        <v>75</v>
      </c>
      <c r="H464" s="2" t="s">
        <v>75</v>
      </c>
      <c r="I464" s="2" t="str">
        <f>VLOOKUP(H464,'5.a Definitions'!E:F,2,FALSE)</f>
        <v>Atmosphere</v>
      </c>
      <c r="J464" s="2" t="s">
        <v>76</v>
      </c>
      <c r="K464" s="2" t="s">
        <v>554</v>
      </c>
      <c r="L464" s="2" t="s">
        <v>64</v>
      </c>
      <c r="M464" s="2" t="s">
        <v>77</v>
      </c>
      <c r="N464" s="445">
        <v>0.8</v>
      </c>
      <c r="O464" s="446">
        <v>0.2</v>
      </c>
      <c r="P464" s="447">
        <v>2022</v>
      </c>
      <c r="Q464" s="448" t="s">
        <v>56</v>
      </c>
      <c r="R464" s="448" t="s">
        <v>56</v>
      </c>
      <c r="S464" s="448" t="s">
        <v>56</v>
      </c>
      <c r="T464" s="449" t="s">
        <v>66</v>
      </c>
      <c r="U464" s="5" t="s">
        <v>929</v>
      </c>
      <c r="V464" s="5">
        <f t="shared" si="146"/>
        <v>2.5600000000000012E-2</v>
      </c>
    </row>
    <row r="465" spans="1:22" s="17" customFormat="1" x14ac:dyDescent="0.25">
      <c r="A465" s="530"/>
      <c r="B465" s="5" t="str">
        <f t="shared" si="148"/>
        <v>AG.MM-AT.AT</v>
      </c>
      <c r="C465" s="5" t="str">
        <f t="shared" si="149"/>
        <v>AG.MM-AT.AT-Emissions-N2O</v>
      </c>
      <c r="D465" s="5" t="s">
        <v>86</v>
      </c>
      <c r="E465" s="5" t="s">
        <v>87</v>
      </c>
      <c r="F465" s="2" t="str">
        <f>VLOOKUP(E465,'5.a Definitions'!E:F,2,FALSE)</f>
        <v>Manure management, storage and animal husbandry</v>
      </c>
      <c r="G465" s="2" t="s">
        <v>75</v>
      </c>
      <c r="H465" s="2" t="s">
        <v>75</v>
      </c>
      <c r="I465" s="2" t="str">
        <f>VLOOKUP(H465,'5.a Definitions'!E:F,2,FALSE)</f>
        <v>Atmosphere</v>
      </c>
      <c r="J465" s="2" t="s">
        <v>76</v>
      </c>
      <c r="K465" s="2" t="s">
        <v>554</v>
      </c>
      <c r="L465" s="2" t="s">
        <v>64</v>
      </c>
      <c r="M465" s="2" t="s">
        <v>80</v>
      </c>
      <c r="N465" s="445">
        <v>0.8</v>
      </c>
      <c r="O465" s="446">
        <v>0.2</v>
      </c>
      <c r="P465" s="447">
        <v>2022</v>
      </c>
      <c r="Q465" s="448" t="s">
        <v>56</v>
      </c>
      <c r="R465" s="448" t="s">
        <v>56</v>
      </c>
      <c r="S465" s="448" t="s">
        <v>56</v>
      </c>
      <c r="T465" s="449" t="s">
        <v>66</v>
      </c>
      <c r="U465" s="5" t="s">
        <v>929</v>
      </c>
      <c r="V465" s="5">
        <f t="shared" si="146"/>
        <v>2.5600000000000012E-2</v>
      </c>
    </row>
    <row r="466" spans="1:22" s="17" customFormat="1" x14ac:dyDescent="0.25">
      <c r="A466" s="530"/>
      <c r="B466" s="5" t="str">
        <f t="shared" si="148"/>
        <v>AG.MM-AT.AT</v>
      </c>
      <c r="C466" s="5" t="str">
        <f t="shared" si="149"/>
        <v>AG.MM-AT.AT-Emissions-NOx</v>
      </c>
      <c r="D466" s="5" t="s">
        <v>86</v>
      </c>
      <c r="E466" s="5" t="s">
        <v>87</v>
      </c>
      <c r="F466" s="2" t="str">
        <f>VLOOKUP(E466,'5.a Definitions'!E:F,2,FALSE)</f>
        <v>Manure management, storage and animal husbandry</v>
      </c>
      <c r="G466" s="2" t="s">
        <v>75</v>
      </c>
      <c r="H466" s="2" t="s">
        <v>75</v>
      </c>
      <c r="I466" s="2" t="str">
        <f>VLOOKUP(H466,'5.a Definitions'!E:F,2,FALSE)</f>
        <v>Atmosphere</v>
      </c>
      <c r="J466" s="2" t="s">
        <v>76</v>
      </c>
      <c r="K466" s="2" t="s">
        <v>554</v>
      </c>
      <c r="L466" s="2" t="s">
        <v>64</v>
      </c>
      <c r="M466" s="2" t="s">
        <v>79</v>
      </c>
      <c r="N466" s="445">
        <v>0.8</v>
      </c>
      <c r="O466" s="446">
        <v>0.2</v>
      </c>
      <c r="P466" s="447">
        <v>2022</v>
      </c>
      <c r="Q466" s="448" t="s">
        <v>56</v>
      </c>
      <c r="R466" s="448" t="s">
        <v>56</v>
      </c>
      <c r="S466" s="448" t="s">
        <v>56</v>
      </c>
      <c r="T466" s="449" t="s">
        <v>66</v>
      </c>
      <c r="U466" s="5" t="s">
        <v>929</v>
      </c>
      <c r="V466" s="5">
        <f t="shared" si="146"/>
        <v>2.5600000000000012E-2</v>
      </c>
    </row>
    <row r="467" spans="1:22" s="17" customFormat="1" x14ac:dyDescent="0.25">
      <c r="A467" s="530"/>
      <c r="B467" s="5" t="str">
        <f t="shared" si="148"/>
        <v>AG.MM-HY.GW</v>
      </c>
      <c r="C467" s="5" t="str">
        <f t="shared" si="149"/>
        <v>AG.MM-HY.GW-Leaching-Nmix</v>
      </c>
      <c r="D467" s="5" t="s">
        <v>86</v>
      </c>
      <c r="E467" s="5" t="s">
        <v>87</v>
      </c>
      <c r="F467" s="2" t="str">
        <f>VLOOKUP(E467,'5.a Definitions'!E:F,2,FALSE)</f>
        <v>Manure management, storage and animal husbandry</v>
      </c>
      <c r="G467" s="2" t="s">
        <v>97</v>
      </c>
      <c r="H467" s="2" t="s">
        <v>121</v>
      </c>
      <c r="I467" s="2" t="str">
        <f>VLOOKUP(H467,'5.a Definitions'!E:F,2,FALSE)</f>
        <v>Groundwater</v>
      </c>
      <c r="J467" s="2" t="s">
        <v>122</v>
      </c>
      <c r="K467" s="2" t="s">
        <v>637</v>
      </c>
      <c r="L467" s="2" t="s">
        <v>64</v>
      </c>
      <c r="M467" s="2" t="s">
        <v>65</v>
      </c>
      <c r="N467" s="445">
        <v>0.8</v>
      </c>
      <c r="O467" s="446">
        <v>0.2</v>
      </c>
      <c r="P467" s="447">
        <v>2022</v>
      </c>
      <c r="Q467" s="448" t="s">
        <v>56</v>
      </c>
      <c r="R467" s="448" t="s">
        <v>56</v>
      </c>
      <c r="S467" s="448" t="s">
        <v>56</v>
      </c>
      <c r="T467" s="449" t="s">
        <v>66</v>
      </c>
      <c r="U467" s="5" t="s">
        <v>929</v>
      </c>
      <c r="V467" s="5">
        <f t="shared" si="146"/>
        <v>2.5600000000000012E-2</v>
      </c>
    </row>
    <row r="468" spans="1:22" s="17" customFormat="1" x14ac:dyDescent="0.25">
      <c r="A468" s="530"/>
      <c r="B468" s="5" t="str">
        <f t="shared" si="148"/>
        <v>AG.MM-RW.RW</v>
      </c>
      <c r="C468" s="5" t="str">
        <f t="shared" si="149"/>
        <v>AG.MM-RW.RW-Live animal export-Nmix</v>
      </c>
      <c r="D468" s="5" t="s">
        <v>86</v>
      </c>
      <c r="E468" s="5" t="s">
        <v>87</v>
      </c>
      <c r="F468" s="2" t="str">
        <f>VLOOKUP(E468,'5.a Definitions'!E:F,2,FALSE)</f>
        <v>Manure management, storage and animal husbandry</v>
      </c>
      <c r="G468" s="2" t="s">
        <v>81</v>
      </c>
      <c r="H468" s="2" t="s">
        <v>81</v>
      </c>
      <c r="I468" s="2" t="str">
        <f>VLOOKUP(H468,'5.a Definitions'!E:F,2,FALSE)</f>
        <v>Rest of the world</v>
      </c>
      <c r="J468" s="2" t="s">
        <v>126</v>
      </c>
      <c r="K468" s="2" t="s">
        <v>431</v>
      </c>
      <c r="L468" s="2" t="s">
        <v>64</v>
      </c>
      <c r="M468" s="2" t="s">
        <v>65</v>
      </c>
      <c r="N468" s="445">
        <v>0.8</v>
      </c>
      <c r="O468" s="446">
        <v>0.2</v>
      </c>
      <c r="P468" s="447">
        <v>2022</v>
      </c>
      <c r="Q468" s="448" t="s">
        <v>56</v>
      </c>
      <c r="R468" s="448" t="s">
        <v>56</v>
      </c>
      <c r="S468" s="448" t="s">
        <v>56</v>
      </c>
      <c r="T468" s="449" t="s">
        <v>66</v>
      </c>
      <c r="U468" s="5" t="s">
        <v>67</v>
      </c>
      <c r="V468" s="5">
        <f t="shared" si="146"/>
        <v>2.5600000000000012E-2</v>
      </c>
    </row>
    <row r="469" spans="1:22" s="17" customFormat="1" x14ac:dyDescent="0.25">
      <c r="A469" s="530"/>
      <c r="B469" s="5" t="str">
        <f t="shared" ref="B469:B533" si="150">D469&amp;"."&amp;E469&amp;"-"&amp;G469&amp;"."&amp;H469</f>
        <v>AG.MM-RW.RW</v>
      </c>
      <c r="C469" s="5" t="str">
        <f t="shared" si="149"/>
        <v>AG.MM-RW.RW-Manure export-Nmix</v>
      </c>
      <c r="D469" s="5" t="s">
        <v>86</v>
      </c>
      <c r="E469" s="5" t="s">
        <v>87</v>
      </c>
      <c r="F469" s="2" t="str">
        <f>VLOOKUP(E469,'5.a Definitions'!E:F,2,FALSE)</f>
        <v>Manure management, storage and animal husbandry</v>
      </c>
      <c r="G469" s="2" t="s">
        <v>81</v>
      </c>
      <c r="H469" s="2" t="s">
        <v>81</v>
      </c>
      <c r="I469" s="2" t="str">
        <f>VLOOKUP(H469,'5.a Definitions'!E:F,2,FALSE)</f>
        <v>Rest of the world</v>
      </c>
      <c r="J469" s="2" t="s">
        <v>128</v>
      </c>
      <c r="K469" s="2" t="s">
        <v>433</v>
      </c>
      <c r="L469" s="2" t="s">
        <v>64</v>
      </c>
      <c r="M469" s="2" t="s">
        <v>65</v>
      </c>
      <c r="N469" s="445">
        <v>0.8</v>
      </c>
      <c r="O469" s="446">
        <v>0.2</v>
      </c>
      <c r="P469" s="447">
        <v>2022</v>
      </c>
      <c r="Q469" s="448" t="s">
        <v>56</v>
      </c>
      <c r="R469" s="448" t="s">
        <v>56</v>
      </c>
      <c r="S469" s="448" t="s">
        <v>56</v>
      </c>
      <c r="T469" s="449" t="s">
        <v>66</v>
      </c>
      <c r="U469" s="5" t="s">
        <v>929</v>
      </c>
      <c r="V469" s="5">
        <f t="shared" si="146"/>
        <v>2.5600000000000012E-2</v>
      </c>
    </row>
    <row r="470" spans="1:22" s="17" customFormat="1" x14ac:dyDescent="0.25">
      <c r="A470" s="530"/>
      <c r="B470" s="5" t="str">
        <f t="shared" si="150"/>
        <v>AG.BC-EF.IC</v>
      </c>
      <c r="C470" s="5" t="str">
        <f t="shared" si="149"/>
        <v>AG.BC-EF.IC-Biofuels-Nmix</v>
      </c>
      <c r="D470" s="5" t="s">
        <v>86</v>
      </c>
      <c r="E470" s="5" t="s">
        <v>89</v>
      </c>
      <c r="F470" s="2" t="str">
        <f>VLOOKUP(E470,'5.a Definitions'!E:F,2,FALSE)</f>
        <v>Biofuel production and composting</v>
      </c>
      <c r="G470" s="2" t="s">
        <v>60</v>
      </c>
      <c r="H470" s="2" t="s">
        <v>62</v>
      </c>
      <c r="I470" s="2" t="str">
        <f>VLOOKUP(H470,'5.a Definitions'!E:F,2,FALSE)</f>
        <v>Manufacturing industries and construction</v>
      </c>
      <c r="J470" s="2" t="s">
        <v>402</v>
      </c>
      <c r="K470" s="2" t="s">
        <v>555</v>
      </c>
      <c r="L470" s="2" t="s">
        <v>64</v>
      </c>
      <c r="M470" s="2" t="s">
        <v>65</v>
      </c>
      <c r="N470" s="445">
        <v>0.8</v>
      </c>
      <c r="O470" s="446">
        <v>0.2</v>
      </c>
      <c r="P470" s="447">
        <v>2022</v>
      </c>
      <c r="Q470" s="448" t="s">
        <v>56</v>
      </c>
      <c r="R470" s="448" t="s">
        <v>56</v>
      </c>
      <c r="S470" s="448" t="s">
        <v>56</v>
      </c>
      <c r="T470" s="449" t="s">
        <v>66</v>
      </c>
      <c r="U470" s="5" t="s">
        <v>67</v>
      </c>
      <c r="V470" s="5">
        <f t="shared" si="146"/>
        <v>2.5600000000000012E-2</v>
      </c>
    </row>
    <row r="471" spans="1:22" s="17" customFormat="1" x14ac:dyDescent="0.25">
      <c r="A471" s="530"/>
      <c r="B471" s="5" t="str">
        <f t="shared" si="150"/>
        <v>AG.BC-EF.TR</v>
      </c>
      <c r="C471" s="5" t="str">
        <f t="shared" si="149"/>
        <v>AG.BC-EF.TR-Biofuels-Nmix</v>
      </c>
      <c r="D471" s="5" t="s">
        <v>86</v>
      </c>
      <c r="E471" s="5" t="s">
        <v>89</v>
      </c>
      <c r="F471" s="2" t="str">
        <f>VLOOKUP(E471,'5.a Definitions'!E:F,2,FALSE)</f>
        <v>Biofuel production and composting</v>
      </c>
      <c r="G471" s="2" t="s">
        <v>60</v>
      </c>
      <c r="H471" s="2" t="s">
        <v>68</v>
      </c>
      <c r="I471" s="2" t="str">
        <f>VLOOKUP(H471,'5.a Definitions'!E:F,2,FALSE)</f>
        <v>Transport</v>
      </c>
      <c r="J471" s="2" t="s">
        <v>402</v>
      </c>
      <c r="K471" s="2" t="s">
        <v>556</v>
      </c>
      <c r="L471" s="2" t="s">
        <v>64</v>
      </c>
      <c r="M471" s="2" t="s">
        <v>65</v>
      </c>
      <c r="N471" s="445">
        <v>0.8</v>
      </c>
      <c r="O471" s="446">
        <v>0.2</v>
      </c>
      <c r="P471" s="447">
        <v>2022</v>
      </c>
      <c r="Q471" s="448" t="s">
        <v>56</v>
      </c>
      <c r="R471" s="448" t="s">
        <v>56</v>
      </c>
      <c r="S471" s="448" t="s">
        <v>56</v>
      </c>
      <c r="T471" s="449" t="s">
        <v>66</v>
      </c>
      <c r="U471" s="5" t="s">
        <v>67</v>
      </c>
      <c r="V471" s="5">
        <f t="shared" ref="V471:V547" si="151">(O471*N471)^2</f>
        <v>2.5600000000000012E-2</v>
      </c>
    </row>
    <row r="472" spans="1:22" s="17" customFormat="1" x14ac:dyDescent="0.25">
      <c r="A472" s="530"/>
      <c r="B472" s="5" t="str">
        <f t="shared" si="150"/>
        <v>AG.BC-EF.OE</v>
      </c>
      <c r="C472" s="5" t="str">
        <f t="shared" si="149"/>
        <v>AG.BC-EF.OE-Biofuels-Nmix</v>
      </c>
      <c r="D472" s="5" t="s">
        <v>86</v>
      </c>
      <c r="E472" s="5" t="s">
        <v>89</v>
      </c>
      <c r="F472" s="2" t="str">
        <f>VLOOKUP(E472,'5.a Definitions'!E:F,2,FALSE)</f>
        <v>Biofuel production and composting</v>
      </c>
      <c r="G472" s="2" t="s">
        <v>60</v>
      </c>
      <c r="H472" s="2" t="s">
        <v>70</v>
      </c>
      <c r="I472" s="2" t="str">
        <f>VLOOKUP(H472,'5.a Definitions'!E:F,2,FALSE)</f>
        <v>Other energy and fuels</v>
      </c>
      <c r="J472" s="2" t="s">
        <v>402</v>
      </c>
      <c r="K472" s="2" t="s">
        <v>557</v>
      </c>
      <c r="L472" s="2" t="s">
        <v>64</v>
      </c>
      <c r="M472" s="2" t="s">
        <v>65</v>
      </c>
      <c r="N472" s="445">
        <v>0.8</v>
      </c>
      <c r="O472" s="446">
        <v>0.2</v>
      </c>
      <c r="P472" s="447">
        <v>2022</v>
      </c>
      <c r="Q472" s="448" t="s">
        <v>56</v>
      </c>
      <c r="R472" s="448" t="s">
        <v>56</v>
      </c>
      <c r="S472" s="448" t="s">
        <v>56</v>
      </c>
      <c r="T472" s="449" t="s">
        <v>66</v>
      </c>
      <c r="U472" s="5" t="s">
        <v>67</v>
      </c>
      <c r="V472" s="5">
        <f t="shared" si="151"/>
        <v>2.5600000000000012E-2</v>
      </c>
    </row>
    <row r="473" spans="1:22" s="17" customFormat="1" x14ac:dyDescent="0.25">
      <c r="A473" s="530"/>
      <c r="B473" s="5" t="str">
        <f t="shared" si="150"/>
        <v>AG.BC-AG.SM</v>
      </c>
      <c r="C473" s="5" t="str">
        <f t="shared" si="149"/>
        <v>AG.BC-AG.SM-Digestate fertilizer-Nmix</v>
      </c>
      <c r="D473" s="5" t="s">
        <v>86</v>
      </c>
      <c r="E473" s="5" t="s">
        <v>89</v>
      </c>
      <c r="F473" s="2" t="str">
        <f>VLOOKUP(E473,'5.a Definitions'!E:F,2,FALSE)</f>
        <v>Biofuel production and composting</v>
      </c>
      <c r="G473" s="2" t="s">
        <v>86</v>
      </c>
      <c r="H473" s="2" t="s">
        <v>102</v>
      </c>
      <c r="I473" s="2" t="str">
        <f>VLOOKUP(H473,'5.a Definitions'!E:F,2,FALSE)</f>
        <v>Soil management</v>
      </c>
      <c r="J473" s="2" t="s">
        <v>131</v>
      </c>
      <c r="K473" s="2" t="s">
        <v>436</v>
      </c>
      <c r="L473" s="2" t="s">
        <v>64</v>
      </c>
      <c r="M473" s="2" t="s">
        <v>65</v>
      </c>
      <c r="N473" s="445">
        <v>0.8</v>
      </c>
      <c r="O473" s="446">
        <v>0.2</v>
      </c>
      <c r="P473" s="447">
        <v>2022</v>
      </c>
      <c r="Q473" s="448" t="s">
        <v>56</v>
      </c>
      <c r="R473" s="448" t="s">
        <v>56</v>
      </c>
      <c r="S473" s="448" t="s">
        <v>56</v>
      </c>
      <c r="T473" s="449" t="s">
        <v>66</v>
      </c>
      <c r="U473" s="5" t="s">
        <v>91</v>
      </c>
      <c r="V473" s="5">
        <f t="shared" si="151"/>
        <v>2.5600000000000012E-2</v>
      </c>
    </row>
    <row r="474" spans="1:22" s="17" customFormat="1" x14ac:dyDescent="0.25">
      <c r="A474" s="530"/>
      <c r="B474" s="5" t="str">
        <f t="shared" si="150"/>
        <v>AG.BC-AG.SM</v>
      </c>
      <c r="C474" s="5" t="str">
        <f t="shared" si="149"/>
        <v>AG.BC-AG.SM-Compost for agriculture-Nmix</v>
      </c>
      <c r="D474" s="5" t="s">
        <v>86</v>
      </c>
      <c r="E474" s="5" t="s">
        <v>89</v>
      </c>
      <c r="F474" s="2" t="str">
        <f>VLOOKUP(E474,'5.a Definitions'!E:F,2,FALSE)</f>
        <v>Biofuel production and composting</v>
      </c>
      <c r="G474" s="2" t="s">
        <v>86</v>
      </c>
      <c r="H474" s="2" t="s">
        <v>102</v>
      </c>
      <c r="I474" s="2" t="str">
        <f>VLOOKUP(H474,'5.a Definitions'!E:F,2,FALSE)</f>
        <v>Soil management</v>
      </c>
      <c r="J474" s="2" t="s">
        <v>469</v>
      </c>
      <c r="K474" s="2" t="s">
        <v>558</v>
      </c>
      <c r="L474" s="2" t="s">
        <v>64</v>
      </c>
      <c r="M474" s="2" t="s">
        <v>65</v>
      </c>
      <c r="N474" s="445">
        <v>0.8</v>
      </c>
      <c r="O474" s="446">
        <v>0.2</v>
      </c>
      <c r="P474" s="447">
        <v>2022</v>
      </c>
      <c r="Q474" s="448" t="s">
        <v>56</v>
      </c>
      <c r="R474" s="448" t="s">
        <v>56</v>
      </c>
      <c r="S474" s="448" t="s">
        <v>56</v>
      </c>
      <c r="T474" s="449" t="s">
        <v>66</v>
      </c>
      <c r="U474" s="5" t="s">
        <v>91</v>
      </c>
      <c r="V474" s="5">
        <f t="shared" si="151"/>
        <v>2.5600000000000012E-2</v>
      </c>
    </row>
    <row r="475" spans="1:22" s="17" customFormat="1" x14ac:dyDescent="0.25">
      <c r="A475" s="530"/>
      <c r="B475" s="5" t="str">
        <f t="shared" si="150"/>
        <v>AG.BC-AG.MM</v>
      </c>
      <c r="C475" s="5" t="str">
        <f t="shared" si="149"/>
        <v>AG.BC-AG.MM-Biofuels production residues-Nmix</v>
      </c>
      <c r="D475" s="5" t="s">
        <v>86</v>
      </c>
      <c r="E475" s="5" t="s">
        <v>89</v>
      </c>
      <c r="F475" s="2" t="str">
        <f>VLOOKUP(E475,'5.a Definitions'!E:F,2,FALSE)</f>
        <v>Biofuel production and composting</v>
      </c>
      <c r="G475" s="2" t="s">
        <v>86</v>
      </c>
      <c r="H475" s="2" t="s">
        <v>87</v>
      </c>
      <c r="I475" s="2" t="str">
        <f>VLOOKUP(H475,'5.a Definitions'!E:F,2,FALSE)</f>
        <v>Manure management, storage and animal husbandry</v>
      </c>
      <c r="J475" s="2" t="s">
        <v>130</v>
      </c>
      <c r="K475" s="2" t="s">
        <v>435</v>
      </c>
      <c r="L475" s="2" t="s">
        <v>64</v>
      </c>
      <c r="M475" s="2" t="s">
        <v>65</v>
      </c>
      <c r="N475" s="445">
        <v>0.8</v>
      </c>
      <c r="O475" s="446">
        <v>0.2</v>
      </c>
      <c r="P475" s="447">
        <v>2022</v>
      </c>
      <c r="Q475" s="448" t="s">
        <v>56</v>
      </c>
      <c r="R475" s="448" t="s">
        <v>56</v>
      </c>
      <c r="S475" s="448" t="s">
        <v>56</v>
      </c>
      <c r="T475" s="449" t="s">
        <v>66</v>
      </c>
      <c r="U475" s="5" t="s">
        <v>91</v>
      </c>
      <c r="V475" s="5">
        <f t="shared" si="151"/>
        <v>2.5600000000000012E-2</v>
      </c>
    </row>
    <row r="476" spans="1:22" s="17" customFormat="1" x14ac:dyDescent="0.25">
      <c r="A476" s="530"/>
      <c r="B476" s="5" t="str">
        <f t="shared" si="150"/>
        <v>AG.BC-PR.WW</v>
      </c>
      <c r="C476" s="5" t="str">
        <f t="shared" si="149"/>
        <v>AG.BC-PR.WW-Wastewater-Nmix</v>
      </c>
      <c r="D476" s="5" t="s">
        <v>86</v>
      </c>
      <c r="E476" s="5" t="s">
        <v>89</v>
      </c>
      <c r="F476" s="2" t="str">
        <f>VLOOKUP(E476,'5.a Definitions'!E:F,2,FALSE)</f>
        <v>Biofuel production and composting</v>
      </c>
      <c r="G476" s="2" t="s">
        <v>892</v>
      </c>
      <c r="H476" s="2" t="s">
        <v>94</v>
      </c>
      <c r="I476" s="2" t="str">
        <f>VLOOKUP(H476,'5.a Definitions'!E:F,2,FALSE)</f>
        <v>Wastewater</v>
      </c>
      <c r="J476" s="2" t="s">
        <v>324</v>
      </c>
      <c r="K476" s="2" t="s">
        <v>702</v>
      </c>
      <c r="L476" s="2" t="s">
        <v>64</v>
      </c>
      <c r="M476" s="2" t="s">
        <v>65</v>
      </c>
      <c r="N476" s="445">
        <v>0.8</v>
      </c>
      <c r="O476" s="446">
        <v>0.2</v>
      </c>
      <c r="P476" s="447">
        <v>2022</v>
      </c>
      <c r="Q476" s="448" t="s">
        <v>56</v>
      </c>
      <c r="R476" s="448" t="s">
        <v>56</v>
      </c>
      <c r="S476" s="448" t="s">
        <v>56</v>
      </c>
      <c r="T476" s="449" t="s">
        <v>66</v>
      </c>
      <c r="U476" s="5" t="s">
        <v>929</v>
      </c>
      <c r="V476" s="5">
        <f t="shared" si="151"/>
        <v>2.5600000000000012E-2</v>
      </c>
    </row>
    <row r="477" spans="1:22" s="17" customFormat="1" x14ac:dyDescent="0.25">
      <c r="A477" s="530"/>
      <c r="B477" s="5" t="str">
        <f t="shared" si="150"/>
        <v>AG.BC-HS.HS</v>
      </c>
      <c r="C477" s="5" t="str">
        <f t="shared" si="149"/>
        <v>AG.BC-HS.HS-Compost for private gardens-Nmix</v>
      </c>
      <c r="D477" s="5" t="s">
        <v>86</v>
      </c>
      <c r="E477" s="5" t="s">
        <v>89</v>
      </c>
      <c r="F477" s="2" t="str">
        <f>VLOOKUP(E477,'5.a Definitions'!E:F,2,FALSE)</f>
        <v>Biofuel production and composting</v>
      </c>
      <c r="G477" s="2" t="s">
        <v>95</v>
      </c>
      <c r="H477" s="2" t="s">
        <v>95</v>
      </c>
      <c r="I477" s="2" t="str">
        <f>VLOOKUP(H477,'5.a Definitions'!E:F,2,FALSE)</f>
        <v>Humans and settlements</v>
      </c>
      <c r="J477" s="2" t="s">
        <v>129</v>
      </c>
      <c r="K477" s="2" t="s">
        <v>559</v>
      </c>
      <c r="L477" s="2" t="s">
        <v>64</v>
      </c>
      <c r="M477" s="2" t="s">
        <v>65</v>
      </c>
      <c r="N477" s="445">
        <v>0.8</v>
      </c>
      <c r="O477" s="446">
        <v>0.2</v>
      </c>
      <c r="P477" s="447">
        <v>2022</v>
      </c>
      <c r="Q477" s="448" t="s">
        <v>56</v>
      </c>
      <c r="R477" s="448" t="s">
        <v>56</v>
      </c>
      <c r="S477" s="448" t="s">
        <v>56</v>
      </c>
      <c r="T477" s="449" t="s">
        <v>66</v>
      </c>
      <c r="U477" s="5" t="s">
        <v>91</v>
      </c>
      <c r="V477" s="5">
        <f t="shared" si="151"/>
        <v>2.5600000000000012E-2</v>
      </c>
    </row>
    <row r="478" spans="1:22" s="17" customFormat="1" x14ac:dyDescent="0.25">
      <c r="A478" s="530"/>
      <c r="B478" s="5" t="str">
        <f t="shared" si="150"/>
        <v>AG.BC-AT.AT</v>
      </c>
      <c r="C478" s="5" t="str">
        <f t="shared" si="149"/>
        <v>AG.BC-AT.AT-Emissions-NOx</v>
      </c>
      <c r="D478" s="5" t="s">
        <v>86</v>
      </c>
      <c r="E478" s="5" t="s">
        <v>89</v>
      </c>
      <c r="F478" s="2" t="str">
        <f>VLOOKUP(E478,'5.a Definitions'!E:F,2,FALSE)</f>
        <v>Biofuel production and composting</v>
      </c>
      <c r="G478" s="2" t="s">
        <v>75</v>
      </c>
      <c r="H478" s="2" t="s">
        <v>75</v>
      </c>
      <c r="I478" s="2" t="str">
        <f>VLOOKUP(H478,'5.a Definitions'!E:F,2,FALSE)</f>
        <v>Atmosphere</v>
      </c>
      <c r="J478" s="2" t="s">
        <v>76</v>
      </c>
      <c r="K478" s="2" t="s">
        <v>560</v>
      </c>
      <c r="L478" s="2" t="s">
        <v>64</v>
      </c>
      <c r="M478" s="2" t="s">
        <v>79</v>
      </c>
      <c r="N478" s="445">
        <v>0.8</v>
      </c>
      <c r="O478" s="446">
        <v>0.2</v>
      </c>
      <c r="P478" s="447">
        <v>2022</v>
      </c>
      <c r="Q478" s="448" t="s">
        <v>56</v>
      </c>
      <c r="R478" s="448" t="s">
        <v>56</v>
      </c>
      <c r="S478" s="448" t="s">
        <v>56</v>
      </c>
      <c r="T478" s="449" t="s">
        <v>66</v>
      </c>
      <c r="U478" s="5" t="s">
        <v>929</v>
      </c>
      <c r="V478" s="5">
        <f t="shared" si="151"/>
        <v>2.5600000000000012E-2</v>
      </c>
    </row>
    <row r="479" spans="1:22" s="17" customFormat="1" x14ac:dyDescent="0.25">
      <c r="A479" s="530"/>
      <c r="B479" s="5" t="str">
        <f t="shared" si="150"/>
        <v>AG.BC-AT.AT</v>
      </c>
      <c r="C479" s="5" t="str">
        <f t="shared" ref="C479:C550" si="152">B479&amp;"-"&amp;J479&amp;"-"&amp;M479</f>
        <v>AG.BC-AT.AT-Emissions-N2O</v>
      </c>
      <c r="D479" s="5" t="s">
        <v>86</v>
      </c>
      <c r="E479" s="5" t="s">
        <v>89</v>
      </c>
      <c r="F479" s="2" t="str">
        <f>VLOOKUP(E479,'5.a Definitions'!E:F,2,FALSE)</f>
        <v>Biofuel production and composting</v>
      </c>
      <c r="G479" s="2" t="s">
        <v>75</v>
      </c>
      <c r="H479" s="2" t="s">
        <v>75</v>
      </c>
      <c r="I479" s="2" t="str">
        <f>VLOOKUP(H479,'5.a Definitions'!E:F,2,FALSE)</f>
        <v>Atmosphere</v>
      </c>
      <c r="J479" s="2" t="s">
        <v>76</v>
      </c>
      <c r="K479" s="2" t="s">
        <v>560</v>
      </c>
      <c r="L479" s="2" t="s">
        <v>64</v>
      </c>
      <c r="M479" s="2" t="s">
        <v>80</v>
      </c>
      <c r="N479" s="445">
        <v>0.8</v>
      </c>
      <c r="O479" s="446">
        <v>0.2</v>
      </c>
      <c r="P479" s="447">
        <v>2022</v>
      </c>
      <c r="Q479" s="448" t="s">
        <v>56</v>
      </c>
      <c r="R479" s="448" t="s">
        <v>56</v>
      </c>
      <c r="S479" s="448" t="s">
        <v>56</v>
      </c>
      <c r="T479" s="449" t="s">
        <v>66</v>
      </c>
      <c r="U479" s="5" t="s">
        <v>929</v>
      </c>
      <c r="V479" s="5">
        <f t="shared" si="151"/>
        <v>2.5600000000000012E-2</v>
      </c>
    </row>
    <row r="480" spans="1:22" s="17" customFormat="1" ht="15.75" thickBot="1" x14ac:dyDescent="0.3">
      <c r="A480" s="530"/>
      <c r="B480" s="18" t="str">
        <f t="shared" si="150"/>
        <v>AG.BC-AT.AT</v>
      </c>
      <c r="C480" s="18" t="str">
        <f t="shared" si="152"/>
        <v>AG.BC-AT.AT-Emissions-NH3</v>
      </c>
      <c r="D480" s="18" t="s">
        <v>86</v>
      </c>
      <c r="E480" s="18" t="s">
        <v>89</v>
      </c>
      <c r="F480" s="18" t="str">
        <f>VLOOKUP(E480,'5.a Definitions'!E:F,2,FALSE)</f>
        <v>Biofuel production and composting</v>
      </c>
      <c r="G480" s="18" t="s">
        <v>75</v>
      </c>
      <c r="H480" s="18" t="s">
        <v>75</v>
      </c>
      <c r="I480" s="18" t="str">
        <f>VLOOKUP(H480,'5.a Definitions'!E:F,2,FALSE)</f>
        <v>Atmosphere</v>
      </c>
      <c r="J480" s="18" t="s">
        <v>76</v>
      </c>
      <c r="K480" s="18" t="s">
        <v>560</v>
      </c>
      <c r="L480" s="18" t="s">
        <v>64</v>
      </c>
      <c r="M480" s="18" t="s">
        <v>77</v>
      </c>
      <c r="N480" s="450">
        <v>0.8</v>
      </c>
      <c r="O480" s="451">
        <v>0.2</v>
      </c>
      <c r="P480" s="452">
        <v>2022</v>
      </c>
      <c r="Q480" s="453" t="s">
        <v>56</v>
      </c>
      <c r="R480" s="453" t="s">
        <v>56</v>
      </c>
      <c r="S480" s="453" t="s">
        <v>56</v>
      </c>
      <c r="T480" s="454" t="s">
        <v>66</v>
      </c>
      <c r="U480" s="18" t="s">
        <v>929</v>
      </c>
      <c r="V480" s="4">
        <f t="shared" si="151"/>
        <v>2.5600000000000012E-2</v>
      </c>
    </row>
    <row r="481" spans="1:23" s="17" customFormat="1" x14ac:dyDescent="0.25">
      <c r="A481" s="532" t="s">
        <v>890</v>
      </c>
      <c r="B481" s="2" t="str">
        <f t="shared" si="150"/>
        <v>FS.FO-AT.AT</v>
      </c>
      <c r="C481" s="2" t="str">
        <f t="shared" si="152"/>
        <v>FS.FO-AT.AT-Emissions-N2</v>
      </c>
      <c r="D481" s="2" t="s">
        <v>115</v>
      </c>
      <c r="E481" s="2" t="s">
        <v>116</v>
      </c>
      <c r="F481" s="2" t="str">
        <f>VLOOKUP(E481,'5.a Definitions'!E:F,2,FALSE)</f>
        <v>Forests</v>
      </c>
      <c r="G481" s="2" t="s">
        <v>75</v>
      </c>
      <c r="H481" s="2" t="s">
        <v>75</v>
      </c>
      <c r="I481" s="2" t="str">
        <f>VLOOKUP(H481,'5.a Definitions'!E:F,2,FALSE)</f>
        <v>Atmosphere</v>
      </c>
      <c r="J481" s="2" t="s">
        <v>76</v>
      </c>
      <c r="K481" s="2" t="s">
        <v>562</v>
      </c>
      <c r="L481" s="2" t="s">
        <v>119</v>
      </c>
      <c r="M481" s="2" t="s">
        <v>120</v>
      </c>
      <c r="N481" s="445">
        <v>0.8</v>
      </c>
      <c r="O481" s="446">
        <v>0.2</v>
      </c>
      <c r="P481" s="447">
        <v>2022</v>
      </c>
      <c r="Q481" s="448" t="s">
        <v>56</v>
      </c>
      <c r="R481" s="448" t="s">
        <v>56</v>
      </c>
      <c r="S481" s="448" t="s">
        <v>56</v>
      </c>
      <c r="T481" s="449" t="s">
        <v>66</v>
      </c>
      <c r="U481" s="5" t="s">
        <v>929</v>
      </c>
      <c r="V481" s="2">
        <f t="shared" si="151"/>
        <v>2.5600000000000012E-2</v>
      </c>
    </row>
    <row r="482" spans="1:23" s="17" customFormat="1" x14ac:dyDescent="0.25">
      <c r="A482" s="532"/>
      <c r="B482" s="2" t="str">
        <f t="shared" si="150"/>
        <v>FS.FO-AT.AT</v>
      </c>
      <c r="C482" s="2" t="str">
        <f t="shared" si="152"/>
        <v>FS.FO-AT.AT-Emissions-N2O</v>
      </c>
      <c r="D482" s="2" t="s">
        <v>115</v>
      </c>
      <c r="E482" s="2" t="s">
        <v>116</v>
      </c>
      <c r="F482" s="2" t="str">
        <f>VLOOKUP(E482,'5.a Definitions'!E:F,2,FALSE)</f>
        <v>Forests</v>
      </c>
      <c r="G482" s="2" t="s">
        <v>75</v>
      </c>
      <c r="H482" s="2" t="s">
        <v>75</v>
      </c>
      <c r="I482" s="2" t="str">
        <f>VLOOKUP(H482,'5.a Definitions'!E:F,2,FALSE)</f>
        <v>Atmosphere</v>
      </c>
      <c r="J482" s="2" t="s">
        <v>76</v>
      </c>
      <c r="K482" s="2" t="s">
        <v>562</v>
      </c>
      <c r="L482" s="2" t="s">
        <v>64</v>
      </c>
      <c r="M482" s="2" t="s">
        <v>80</v>
      </c>
      <c r="N482" s="445">
        <v>0.8</v>
      </c>
      <c r="O482" s="446">
        <v>0.2</v>
      </c>
      <c r="P482" s="447">
        <v>2022</v>
      </c>
      <c r="Q482" s="448" t="s">
        <v>56</v>
      </c>
      <c r="R482" s="448" t="s">
        <v>56</v>
      </c>
      <c r="S482" s="448" t="s">
        <v>56</v>
      </c>
      <c r="T482" s="449" t="s">
        <v>66</v>
      </c>
      <c r="U482" s="5" t="s">
        <v>929</v>
      </c>
      <c r="V482" s="2">
        <f t="shared" si="151"/>
        <v>2.5600000000000012E-2</v>
      </c>
    </row>
    <row r="483" spans="1:23" s="17" customFormat="1" x14ac:dyDescent="0.25">
      <c r="A483" s="532"/>
      <c r="B483" s="2" t="str">
        <f t="shared" si="150"/>
        <v>FS.FO-AT.AT</v>
      </c>
      <c r="C483" s="2" t="str">
        <f t="shared" si="152"/>
        <v>FS.FO-AT.AT-Emissions-NOx</v>
      </c>
      <c r="D483" s="2" t="s">
        <v>115</v>
      </c>
      <c r="E483" s="2" t="s">
        <v>116</v>
      </c>
      <c r="F483" s="2" t="str">
        <f>VLOOKUP(E483,'5.a Definitions'!E:F,2,FALSE)</f>
        <v>Forests</v>
      </c>
      <c r="G483" s="2" t="s">
        <v>75</v>
      </c>
      <c r="H483" s="2" t="s">
        <v>75</v>
      </c>
      <c r="I483" s="2" t="str">
        <f>VLOOKUP(H483,'5.a Definitions'!E:F,2,FALSE)</f>
        <v>Atmosphere</v>
      </c>
      <c r="J483" s="2" t="s">
        <v>76</v>
      </c>
      <c r="K483" s="2" t="s">
        <v>562</v>
      </c>
      <c r="L483" s="2" t="s">
        <v>64</v>
      </c>
      <c r="M483" s="2" t="s">
        <v>79</v>
      </c>
      <c r="N483" s="445">
        <v>0.8</v>
      </c>
      <c r="O483" s="446">
        <v>0.2</v>
      </c>
      <c r="P483" s="447">
        <v>2022</v>
      </c>
      <c r="Q483" s="448" t="s">
        <v>56</v>
      </c>
      <c r="R483" s="448" t="s">
        <v>56</v>
      </c>
      <c r="S483" s="448" t="s">
        <v>56</v>
      </c>
      <c r="T483" s="449" t="s">
        <v>66</v>
      </c>
      <c r="U483" s="5" t="s">
        <v>929</v>
      </c>
      <c r="V483" s="2">
        <f t="shared" si="151"/>
        <v>2.5600000000000012E-2</v>
      </c>
    </row>
    <row r="484" spans="1:23" s="17" customFormat="1" x14ac:dyDescent="0.25">
      <c r="A484" s="532"/>
      <c r="B484" s="2" t="str">
        <f t="shared" si="150"/>
        <v>FS.FO-HY.GW</v>
      </c>
      <c r="C484" s="2" t="str">
        <f t="shared" si="152"/>
        <v>FS.FO-HY.GW-Leaching-Nmix</v>
      </c>
      <c r="D484" s="2" t="s">
        <v>115</v>
      </c>
      <c r="E484" s="2" t="s">
        <v>116</v>
      </c>
      <c r="F484" s="2" t="str">
        <f>VLOOKUP(E484,'5.a Definitions'!E:F,2,FALSE)</f>
        <v>Forests</v>
      </c>
      <c r="G484" s="2" t="s">
        <v>97</v>
      </c>
      <c r="H484" s="2" t="s">
        <v>121</v>
      </c>
      <c r="I484" s="2" t="str">
        <f>VLOOKUP(H484,'5.a Definitions'!E:F,2,FALSE)</f>
        <v>Groundwater</v>
      </c>
      <c r="J484" s="2" t="s">
        <v>122</v>
      </c>
      <c r="K484" s="2" t="s">
        <v>561</v>
      </c>
      <c r="L484" s="2" t="s">
        <v>64</v>
      </c>
      <c r="M484" s="2" t="s">
        <v>65</v>
      </c>
      <c r="N484" s="445">
        <v>0.8</v>
      </c>
      <c r="O484" s="446">
        <v>0.2</v>
      </c>
      <c r="P484" s="447">
        <v>2022</v>
      </c>
      <c r="Q484" s="448" t="s">
        <v>56</v>
      </c>
      <c r="R484" s="448" t="s">
        <v>56</v>
      </c>
      <c r="S484" s="448" t="s">
        <v>56</v>
      </c>
      <c r="T484" s="449" t="s">
        <v>66</v>
      </c>
      <c r="U484" s="5" t="s">
        <v>929</v>
      </c>
      <c r="V484" s="2">
        <f t="shared" si="151"/>
        <v>2.5600000000000012E-2</v>
      </c>
    </row>
    <row r="485" spans="1:23" s="17" customFormat="1" x14ac:dyDescent="0.25">
      <c r="A485" s="532"/>
      <c r="B485" s="2" t="str">
        <f t="shared" si="150"/>
        <v>FS.FO-MP.OP</v>
      </c>
      <c r="C485" s="2" t="str">
        <f t="shared" si="152"/>
        <v>FS.FO-MP.OP-Industrial round wood-Nmix</v>
      </c>
      <c r="D485" s="2" t="s">
        <v>115</v>
      </c>
      <c r="E485" s="2" t="s">
        <v>116</v>
      </c>
      <c r="F485" s="2" t="str">
        <f>VLOOKUP(E485,'5.a Definitions'!E:F,2,FALSE)</f>
        <v>Forests</v>
      </c>
      <c r="G485" s="2" t="s">
        <v>72</v>
      </c>
      <c r="H485" s="2" t="s">
        <v>73</v>
      </c>
      <c r="I485" s="2" t="str">
        <f>VLOOKUP(H485,'5.a Definitions'!E:F,2,FALSE)</f>
        <v>Other producing industry</v>
      </c>
      <c r="J485" s="2" t="s">
        <v>133</v>
      </c>
      <c r="K485" s="2" t="s">
        <v>437</v>
      </c>
      <c r="L485" s="2" t="s">
        <v>64</v>
      </c>
      <c r="M485" s="2" t="s">
        <v>65</v>
      </c>
      <c r="N485" s="445">
        <v>0.8</v>
      </c>
      <c r="O485" s="446">
        <v>0.2</v>
      </c>
      <c r="P485" s="447">
        <v>2022</v>
      </c>
      <c r="Q485" s="448" t="s">
        <v>56</v>
      </c>
      <c r="R485" s="448" t="s">
        <v>56</v>
      </c>
      <c r="S485" s="448" t="s">
        <v>56</v>
      </c>
      <c r="T485" s="449" t="s">
        <v>66</v>
      </c>
      <c r="U485" s="2" t="s">
        <v>67</v>
      </c>
      <c r="V485" s="2">
        <f t="shared" si="151"/>
        <v>2.5600000000000012E-2</v>
      </c>
    </row>
    <row r="486" spans="1:23" s="17" customFormat="1" x14ac:dyDescent="0.25">
      <c r="A486" s="532"/>
      <c r="B486" s="2" t="str">
        <f t="shared" si="150"/>
        <v>FS.FO-EF.OE</v>
      </c>
      <c r="C486" s="2" t="str">
        <f t="shared" si="152"/>
        <v>FS.FO-EF.OE-Fuel wood for households-Nmix</v>
      </c>
      <c r="D486" s="2" t="s">
        <v>115</v>
      </c>
      <c r="E486" s="2" t="s">
        <v>116</v>
      </c>
      <c r="F486" s="2" t="str">
        <f>VLOOKUP(E486,'5.a Definitions'!E:F,2,FALSE)</f>
        <v>Forests</v>
      </c>
      <c r="G486" s="2" t="s">
        <v>60</v>
      </c>
      <c r="H486" s="2" t="s">
        <v>70</v>
      </c>
      <c r="I486" s="2" t="str">
        <f>VLOOKUP(H486,'5.a Definitions'!E:F,2,FALSE)</f>
        <v>Other energy and fuels</v>
      </c>
      <c r="J486" s="2" t="s">
        <v>134</v>
      </c>
      <c r="K486" s="2" t="s">
        <v>438</v>
      </c>
      <c r="L486" s="2" t="s">
        <v>64</v>
      </c>
      <c r="M486" s="2" t="s">
        <v>65</v>
      </c>
      <c r="N486" s="445">
        <v>0.8</v>
      </c>
      <c r="O486" s="446">
        <v>0.2</v>
      </c>
      <c r="P486" s="447">
        <v>2022</v>
      </c>
      <c r="Q486" s="448" t="s">
        <v>56</v>
      </c>
      <c r="R486" s="448" t="s">
        <v>56</v>
      </c>
      <c r="S486" s="448" t="s">
        <v>56</v>
      </c>
      <c r="T486" s="449" t="s">
        <v>66</v>
      </c>
      <c r="U486" s="2" t="s">
        <v>67</v>
      </c>
      <c r="V486" s="2">
        <f t="shared" si="151"/>
        <v>2.5600000000000012E-2</v>
      </c>
    </row>
    <row r="487" spans="1:23" s="17" customFormat="1" x14ac:dyDescent="0.25">
      <c r="A487" s="532"/>
      <c r="B487" s="2" t="str">
        <f t="shared" si="150"/>
        <v>FS.FO-EF.IC</v>
      </c>
      <c r="C487" s="2" t="str">
        <f t="shared" si="152"/>
        <v>FS.FO-EF.IC-Fuel wood for industry-Nmix</v>
      </c>
      <c r="D487" s="2" t="s">
        <v>115</v>
      </c>
      <c r="E487" s="2" t="s">
        <v>116</v>
      </c>
      <c r="F487" s="2" t="str">
        <f>VLOOKUP(E487,'5.a Definitions'!E:F,2,FALSE)</f>
        <v>Forests</v>
      </c>
      <c r="G487" s="2" t="s">
        <v>60</v>
      </c>
      <c r="H487" s="2" t="s">
        <v>62</v>
      </c>
      <c r="I487" s="2" t="str">
        <f>VLOOKUP(H487,'5.a Definitions'!E:F,2,FALSE)</f>
        <v>Manufacturing industries and construction</v>
      </c>
      <c r="J487" s="2" t="s">
        <v>135</v>
      </c>
      <c r="K487" s="2" t="s">
        <v>439</v>
      </c>
      <c r="L487" s="2" t="s">
        <v>64</v>
      </c>
      <c r="M487" s="2" t="s">
        <v>65</v>
      </c>
      <c r="N487" s="445">
        <v>0.8</v>
      </c>
      <c r="O487" s="446">
        <v>0.2</v>
      </c>
      <c r="P487" s="447">
        <v>2022</v>
      </c>
      <c r="Q487" s="448" t="s">
        <v>56</v>
      </c>
      <c r="R487" s="448" t="s">
        <v>56</v>
      </c>
      <c r="S487" s="448" t="s">
        <v>56</v>
      </c>
      <c r="T487" s="449" t="s">
        <v>66</v>
      </c>
      <c r="U487" s="2" t="s">
        <v>67</v>
      </c>
      <c r="V487" s="2">
        <f t="shared" si="151"/>
        <v>2.5600000000000012E-2</v>
      </c>
    </row>
    <row r="488" spans="1:23" s="17" customFormat="1" x14ac:dyDescent="0.25">
      <c r="A488" s="532"/>
      <c r="B488" s="2" t="str">
        <f t="shared" si="150"/>
        <v>FS.FO-EF.EC</v>
      </c>
      <c r="C488" s="2" t="str">
        <f t="shared" si="152"/>
        <v>FS.FO-EF.EC-Fuel wood for co-fired power plants-Nmix</v>
      </c>
      <c r="D488" s="2" t="s">
        <v>115</v>
      </c>
      <c r="E488" s="2" t="s">
        <v>116</v>
      </c>
      <c r="F488" s="2" t="str">
        <f>VLOOKUP(E488,'5.a Definitions'!E:F,2,FALSE)</f>
        <v>Forests</v>
      </c>
      <c r="G488" s="2" t="s">
        <v>60</v>
      </c>
      <c r="H488" s="2" t="s">
        <v>61</v>
      </c>
      <c r="I488" s="2" t="str">
        <f>VLOOKUP(H488,'5.a Definitions'!E:F,2,FALSE)</f>
        <v>Energy conversion</v>
      </c>
      <c r="J488" s="427" t="s">
        <v>701</v>
      </c>
      <c r="K488" s="427" t="s">
        <v>670</v>
      </c>
      <c r="L488" s="2" t="s">
        <v>64</v>
      </c>
      <c r="M488" s="2" t="s">
        <v>65</v>
      </c>
      <c r="N488" s="445">
        <v>0.8</v>
      </c>
      <c r="O488" s="446">
        <v>0.2</v>
      </c>
      <c r="P488" s="447">
        <v>2022</v>
      </c>
      <c r="Q488" s="448" t="s">
        <v>56</v>
      </c>
      <c r="R488" s="448" t="s">
        <v>56</v>
      </c>
      <c r="S488" s="448" t="s">
        <v>56</v>
      </c>
      <c r="T488" s="449" t="s">
        <v>66</v>
      </c>
      <c r="U488" s="2" t="s">
        <v>67</v>
      </c>
      <c r="V488" s="2">
        <f t="shared" si="151"/>
        <v>2.5600000000000012E-2</v>
      </c>
    </row>
    <row r="489" spans="1:23" s="17" customFormat="1" x14ac:dyDescent="0.25">
      <c r="A489" s="532"/>
      <c r="B489" s="2" t="str">
        <f t="shared" si="150"/>
        <v>FS.OL-AT.AT</v>
      </c>
      <c r="C489" s="2" t="str">
        <f t="shared" si="152"/>
        <v>FS.OL-AT.AT-Emissions-N2</v>
      </c>
      <c r="D489" s="2" t="s">
        <v>115</v>
      </c>
      <c r="E489" s="2" t="s">
        <v>118</v>
      </c>
      <c r="F489" s="2" t="str">
        <f>VLOOKUP(E489,'5.a Definitions'!E:F,2,FALSE)</f>
        <v>Other land</v>
      </c>
      <c r="G489" s="2" t="s">
        <v>75</v>
      </c>
      <c r="H489" s="2" t="s">
        <v>75</v>
      </c>
      <c r="I489" s="2" t="str">
        <f>VLOOKUP(H489,'5.a Definitions'!E:F,2,FALSE)</f>
        <v>Atmosphere</v>
      </c>
      <c r="J489" s="2" t="s">
        <v>76</v>
      </c>
      <c r="K489" s="2" t="s">
        <v>563</v>
      </c>
      <c r="L489" s="2" t="s">
        <v>119</v>
      </c>
      <c r="M489" s="2" t="s">
        <v>120</v>
      </c>
      <c r="N489" s="445">
        <v>0.8</v>
      </c>
      <c r="O489" s="446">
        <v>0.2</v>
      </c>
      <c r="P489" s="447">
        <v>2022</v>
      </c>
      <c r="Q489" s="448" t="s">
        <v>56</v>
      </c>
      <c r="R489" s="448" t="s">
        <v>56</v>
      </c>
      <c r="S489" s="448" t="s">
        <v>56</v>
      </c>
      <c r="T489" s="449" t="s">
        <v>66</v>
      </c>
      <c r="U489" s="5" t="s">
        <v>929</v>
      </c>
      <c r="V489" s="2">
        <f t="shared" si="151"/>
        <v>2.5600000000000012E-2</v>
      </c>
    </row>
    <row r="490" spans="1:23" s="17" customFormat="1" x14ac:dyDescent="0.25">
      <c r="A490" s="532"/>
      <c r="B490" s="2" t="str">
        <f t="shared" si="150"/>
        <v>FS.OL-AT.AT</v>
      </c>
      <c r="C490" s="2" t="str">
        <f t="shared" si="152"/>
        <v>FS.OL-AT.AT-Emissions-N2O</v>
      </c>
      <c r="D490" s="2" t="s">
        <v>115</v>
      </c>
      <c r="E490" s="2" t="s">
        <v>118</v>
      </c>
      <c r="F490" s="2" t="str">
        <f>VLOOKUP(E490,'5.a Definitions'!E:F,2,FALSE)</f>
        <v>Other land</v>
      </c>
      <c r="G490" s="2" t="s">
        <v>75</v>
      </c>
      <c r="H490" s="2" t="s">
        <v>75</v>
      </c>
      <c r="I490" s="2" t="str">
        <f>VLOOKUP(H490,'5.a Definitions'!E:F,2,FALSE)</f>
        <v>Atmosphere</v>
      </c>
      <c r="J490" s="2" t="s">
        <v>76</v>
      </c>
      <c r="K490" s="2" t="s">
        <v>563</v>
      </c>
      <c r="L490" s="2" t="s">
        <v>64</v>
      </c>
      <c r="M490" s="2" t="s">
        <v>80</v>
      </c>
      <c r="N490" s="445">
        <v>0.8</v>
      </c>
      <c r="O490" s="446">
        <v>0.2</v>
      </c>
      <c r="P490" s="447">
        <v>2022</v>
      </c>
      <c r="Q490" s="448" t="s">
        <v>56</v>
      </c>
      <c r="R490" s="448" t="s">
        <v>56</v>
      </c>
      <c r="S490" s="448" t="s">
        <v>56</v>
      </c>
      <c r="T490" s="449" t="s">
        <v>66</v>
      </c>
      <c r="U490" s="5" t="s">
        <v>929</v>
      </c>
      <c r="V490" s="2">
        <f t="shared" si="151"/>
        <v>2.5600000000000012E-2</v>
      </c>
    </row>
    <row r="491" spans="1:23" s="17" customFormat="1" x14ac:dyDescent="0.25">
      <c r="A491" s="532"/>
      <c r="B491" s="2" t="str">
        <f t="shared" si="150"/>
        <v>FS.OL-AT.AT</v>
      </c>
      <c r="C491" s="2" t="str">
        <f t="shared" si="152"/>
        <v>FS.OL-AT.AT-Emissions-NOx</v>
      </c>
      <c r="D491" s="2" t="s">
        <v>115</v>
      </c>
      <c r="E491" s="2" t="s">
        <v>118</v>
      </c>
      <c r="F491" s="2" t="str">
        <f>VLOOKUP(E491,'5.a Definitions'!E:F,2,FALSE)</f>
        <v>Other land</v>
      </c>
      <c r="G491" s="2" t="s">
        <v>75</v>
      </c>
      <c r="H491" s="2" t="s">
        <v>75</v>
      </c>
      <c r="I491" s="2" t="str">
        <f>VLOOKUP(H491,'5.a Definitions'!E:F,2,FALSE)</f>
        <v>Atmosphere</v>
      </c>
      <c r="J491" s="2" t="s">
        <v>76</v>
      </c>
      <c r="K491" s="2" t="s">
        <v>563</v>
      </c>
      <c r="L491" s="2" t="s">
        <v>64</v>
      </c>
      <c r="M491" s="2" t="s">
        <v>79</v>
      </c>
      <c r="N491" s="445">
        <v>0.8</v>
      </c>
      <c r="O491" s="446">
        <v>0.2</v>
      </c>
      <c r="P491" s="447">
        <v>2022</v>
      </c>
      <c r="Q491" s="448" t="s">
        <v>56</v>
      </c>
      <c r="R491" s="448" t="s">
        <v>56</v>
      </c>
      <c r="S491" s="448" t="s">
        <v>56</v>
      </c>
      <c r="T491" s="449" t="s">
        <v>66</v>
      </c>
      <c r="U491" s="5" t="s">
        <v>929</v>
      </c>
      <c r="V491" s="2">
        <f t="shared" si="151"/>
        <v>2.5600000000000012E-2</v>
      </c>
    </row>
    <row r="492" spans="1:23" s="17" customFormat="1" x14ac:dyDescent="0.25">
      <c r="A492" s="532"/>
      <c r="B492" s="2" t="str">
        <f t="shared" si="150"/>
        <v>FS.OL-HY.GW</v>
      </c>
      <c r="C492" s="2" t="str">
        <f t="shared" si="152"/>
        <v>FS.OL-HY.GW-Leaching-Nmix</v>
      </c>
      <c r="D492" s="2" t="s">
        <v>115</v>
      </c>
      <c r="E492" s="2" t="s">
        <v>118</v>
      </c>
      <c r="F492" s="2" t="str">
        <f>VLOOKUP(E492,'5.a Definitions'!E:F,2,FALSE)</f>
        <v>Other land</v>
      </c>
      <c r="G492" s="2" t="s">
        <v>97</v>
      </c>
      <c r="H492" s="2" t="s">
        <v>121</v>
      </c>
      <c r="I492" s="2" t="str">
        <f>VLOOKUP(H492,'5.a Definitions'!E:F,2,FALSE)</f>
        <v>Groundwater</v>
      </c>
      <c r="J492" s="2" t="s">
        <v>122</v>
      </c>
      <c r="K492" s="2" t="s">
        <v>566</v>
      </c>
      <c r="L492" s="2" t="s">
        <v>64</v>
      </c>
      <c r="M492" s="2" t="s">
        <v>65</v>
      </c>
      <c r="N492" s="445">
        <v>0.8</v>
      </c>
      <c r="O492" s="446">
        <v>0.2</v>
      </c>
      <c r="P492" s="447">
        <v>2022</v>
      </c>
      <c r="Q492" s="448" t="s">
        <v>56</v>
      </c>
      <c r="R492" s="448" t="s">
        <v>56</v>
      </c>
      <c r="S492" s="448" t="s">
        <v>56</v>
      </c>
      <c r="T492" s="449" t="s">
        <v>66</v>
      </c>
      <c r="U492" s="5" t="s">
        <v>929</v>
      </c>
      <c r="V492" s="2">
        <f t="shared" si="151"/>
        <v>2.5600000000000012E-2</v>
      </c>
    </row>
    <row r="493" spans="1:23" s="17" customFormat="1" x14ac:dyDescent="0.25">
      <c r="A493" s="532"/>
      <c r="B493" s="2" t="str">
        <f t="shared" si="150"/>
        <v>FS.WL-AT.AT</v>
      </c>
      <c r="C493" s="2" t="str">
        <f t="shared" si="152"/>
        <v>FS.WL-AT.AT-Emissions-N2</v>
      </c>
      <c r="D493" s="2" t="s">
        <v>115</v>
      </c>
      <c r="E493" s="2" t="s">
        <v>117</v>
      </c>
      <c r="F493" s="2" t="str">
        <f>VLOOKUP(E493,'5.a Definitions'!E:F,2,FALSE)</f>
        <v>Wetland</v>
      </c>
      <c r="G493" s="2" t="s">
        <v>75</v>
      </c>
      <c r="H493" s="2" t="s">
        <v>75</v>
      </c>
      <c r="I493" s="2" t="str">
        <f>VLOOKUP(H493,'5.a Definitions'!E:F,2,FALSE)</f>
        <v>Atmosphere</v>
      </c>
      <c r="J493" s="2" t="s">
        <v>76</v>
      </c>
      <c r="K493" s="2" t="s">
        <v>564</v>
      </c>
      <c r="L493" s="2" t="s">
        <v>119</v>
      </c>
      <c r="M493" s="2" t="s">
        <v>120</v>
      </c>
      <c r="N493" s="445">
        <v>0.8</v>
      </c>
      <c r="O493" s="446">
        <v>0.2</v>
      </c>
      <c r="P493" s="447">
        <v>2022</v>
      </c>
      <c r="Q493" s="448" t="s">
        <v>56</v>
      </c>
      <c r="R493" s="448" t="s">
        <v>56</v>
      </c>
      <c r="S493" s="448" t="s">
        <v>56</v>
      </c>
      <c r="T493" s="449" t="s">
        <v>66</v>
      </c>
      <c r="U493" s="5" t="s">
        <v>929</v>
      </c>
      <c r="V493" s="2">
        <f t="shared" si="151"/>
        <v>2.5600000000000012E-2</v>
      </c>
    </row>
    <row r="494" spans="1:23" s="21" customFormat="1" x14ac:dyDescent="0.25">
      <c r="A494" s="532"/>
      <c r="B494" s="2" t="str">
        <f t="shared" si="150"/>
        <v>FS.WL-AT.AT</v>
      </c>
      <c r="C494" s="2" t="str">
        <f t="shared" si="152"/>
        <v>FS.WL-AT.AT-Emissions-N2O</v>
      </c>
      <c r="D494" s="2" t="s">
        <v>115</v>
      </c>
      <c r="E494" s="2" t="s">
        <v>117</v>
      </c>
      <c r="F494" s="2" t="str">
        <f>VLOOKUP(E494,'5.a Definitions'!E:F,2,FALSE)</f>
        <v>Wetland</v>
      </c>
      <c r="G494" s="2" t="s">
        <v>75</v>
      </c>
      <c r="H494" s="2" t="s">
        <v>75</v>
      </c>
      <c r="I494" s="2" t="str">
        <f>VLOOKUP(H494,'5.a Definitions'!E:F,2,FALSE)</f>
        <v>Atmosphere</v>
      </c>
      <c r="J494" s="2" t="s">
        <v>76</v>
      </c>
      <c r="K494" s="2" t="s">
        <v>564</v>
      </c>
      <c r="L494" s="2" t="s">
        <v>64</v>
      </c>
      <c r="M494" s="2" t="s">
        <v>80</v>
      </c>
      <c r="N494" s="445">
        <v>0.8</v>
      </c>
      <c r="O494" s="446">
        <v>0.2</v>
      </c>
      <c r="P494" s="447">
        <v>2022</v>
      </c>
      <c r="Q494" s="448" t="s">
        <v>56</v>
      </c>
      <c r="R494" s="448" t="s">
        <v>56</v>
      </c>
      <c r="S494" s="448" t="s">
        <v>56</v>
      </c>
      <c r="T494" s="449" t="s">
        <v>66</v>
      </c>
      <c r="U494" s="5" t="s">
        <v>929</v>
      </c>
      <c r="V494" s="2">
        <f t="shared" si="151"/>
        <v>2.5600000000000012E-2</v>
      </c>
      <c r="W494" s="17"/>
    </row>
    <row r="495" spans="1:23" s="21" customFormat="1" x14ac:dyDescent="0.25">
      <c r="A495" s="532"/>
      <c r="B495" s="2" t="str">
        <f t="shared" si="150"/>
        <v>FS.WL-AT.AT</v>
      </c>
      <c r="C495" s="2" t="str">
        <f t="shared" si="152"/>
        <v>FS.WL-AT.AT-Emissions-NOx</v>
      </c>
      <c r="D495" s="2" t="s">
        <v>115</v>
      </c>
      <c r="E495" s="2" t="s">
        <v>117</v>
      </c>
      <c r="F495" s="2" t="str">
        <f>VLOOKUP(E495,'5.a Definitions'!E:F,2,FALSE)</f>
        <v>Wetland</v>
      </c>
      <c r="G495" s="2" t="s">
        <v>75</v>
      </c>
      <c r="H495" s="2" t="s">
        <v>75</v>
      </c>
      <c r="I495" s="2" t="str">
        <f>VLOOKUP(H495,'5.a Definitions'!E:F,2,FALSE)</f>
        <v>Atmosphere</v>
      </c>
      <c r="J495" s="2" t="s">
        <v>76</v>
      </c>
      <c r="K495" s="2" t="s">
        <v>564</v>
      </c>
      <c r="L495" s="2" t="s">
        <v>64</v>
      </c>
      <c r="M495" s="2" t="s">
        <v>79</v>
      </c>
      <c r="N495" s="445">
        <v>0.8</v>
      </c>
      <c r="O495" s="446">
        <v>0.2</v>
      </c>
      <c r="P495" s="447">
        <v>2022</v>
      </c>
      <c r="Q495" s="448" t="s">
        <v>56</v>
      </c>
      <c r="R495" s="448" t="s">
        <v>56</v>
      </c>
      <c r="S495" s="448" t="s">
        <v>56</v>
      </c>
      <c r="T495" s="449" t="s">
        <v>66</v>
      </c>
      <c r="U495" s="5" t="s">
        <v>929</v>
      </c>
      <c r="V495" s="2">
        <f t="shared" si="151"/>
        <v>2.5600000000000012E-2</v>
      </c>
      <c r="W495" s="17"/>
    </row>
    <row r="496" spans="1:23" s="21" customFormat="1" ht="15.75" thickBot="1" x14ac:dyDescent="0.3">
      <c r="A496" s="532"/>
      <c r="B496" s="4" t="str">
        <f t="shared" si="150"/>
        <v>FS.WL-HY.GW</v>
      </c>
      <c r="C496" s="4" t="str">
        <f t="shared" si="152"/>
        <v>FS.WL-HY.GW-Leaching -Nmix</v>
      </c>
      <c r="D496" s="4" t="s">
        <v>115</v>
      </c>
      <c r="E496" s="4" t="s">
        <v>117</v>
      </c>
      <c r="F496" s="18" t="str">
        <f>VLOOKUP(E496,'5.a Definitions'!E:F,2,FALSE)</f>
        <v>Wetland</v>
      </c>
      <c r="G496" s="18" t="s">
        <v>97</v>
      </c>
      <c r="H496" s="18" t="s">
        <v>121</v>
      </c>
      <c r="I496" s="18" t="str">
        <f>VLOOKUP(H496,'5.a Definitions'!E:F,2,FALSE)</f>
        <v>Groundwater</v>
      </c>
      <c r="J496" s="18" t="s">
        <v>136</v>
      </c>
      <c r="K496" s="18" t="s">
        <v>565</v>
      </c>
      <c r="L496" s="18" t="s">
        <v>64</v>
      </c>
      <c r="M496" s="18" t="s">
        <v>65</v>
      </c>
      <c r="N496" s="450">
        <v>0.8</v>
      </c>
      <c r="O496" s="451">
        <v>0.2</v>
      </c>
      <c r="P496" s="452">
        <v>2022</v>
      </c>
      <c r="Q496" s="453" t="s">
        <v>56</v>
      </c>
      <c r="R496" s="453" t="s">
        <v>56</v>
      </c>
      <c r="S496" s="453" t="s">
        <v>56</v>
      </c>
      <c r="T496" s="454" t="s">
        <v>66</v>
      </c>
      <c r="U496" s="4" t="s">
        <v>929</v>
      </c>
      <c r="V496" s="4">
        <f t="shared" si="151"/>
        <v>2.5600000000000012E-2</v>
      </c>
      <c r="W496" s="17"/>
    </row>
    <row r="497" spans="1:23" s="21" customFormat="1" x14ac:dyDescent="0.25">
      <c r="A497" s="525" t="s">
        <v>891</v>
      </c>
      <c r="B497" s="241" t="str">
        <f t="shared" si="150"/>
        <v>PR.SO-EF.IC</v>
      </c>
      <c r="C497" s="241" t="str">
        <f t="shared" si="152"/>
        <v>PR.SO-EF.IC-Biofuels-Nmix</v>
      </c>
      <c r="D497" s="241" t="s">
        <v>892</v>
      </c>
      <c r="E497" s="241" t="s">
        <v>93</v>
      </c>
      <c r="F497" s="241" t="str">
        <f>VLOOKUP(E497,'5.a Definitions'!E:F,2,FALSE)</f>
        <v>Solid waste</v>
      </c>
      <c r="G497" s="241" t="s">
        <v>60</v>
      </c>
      <c r="H497" s="241" t="s">
        <v>62</v>
      </c>
      <c r="I497" s="241" t="str">
        <f>VLOOKUP(H497,'5.a Definitions'!E:F,2,FALSE)</f>
        <v>Manufacturing industries and construction</v>
      </c>
      <c r="J497" s="241" t="s">
        <v>402</v>
      </c>
      <c r="K497" s="241" t="s">
        <v>643</v>
      </c>
      <c r="L497" s="241" t="s">
        <v>64</v>
      </c>
      <c r="M497" s="241" t="s">
        <v>65</v>
      </c>
      <c r="N497" s="455">
        <v>0.8</v>
      </c>
      <c r="O497" s="456">
        <v>0.2</v>
      </c>
      <c r="P497" s="457">
        <v>2022</v>
      </c>
      <c r="Q497" s="458" t="s">
        <v>56</v>
      </c>
      <c r="R497" s="458" t="s">
        <v>56</v>
      </c>
      <c r="S497" s="458" t="s">
        <v>56</v>
      </c>
      <c r="T497" s="459" t="s">
        <v>66</v>
      </c>
      <c r="U497" s="241" t="s">
        <v>91</v>
      </c>
      <c r="V497" s="241">
        <f t="shared" si="151"/>
        <v>2.5600000000000012E-2</v>
      </c>
      <c r="W497" s="17"/>
    </row>
    <row r="498" spans="1:23" s="21" customFormat="1" x14ac:dyDescent="0.25">
      <c r="A498" s="525"/>
      <c r="B498" s="3" t="str">
        <f t="shared" si="150"/>
        <v>PR.SO-EF.TR</v>
      </c>
      <c r="C498" s="3" t="str">
        <f t="shared" si="152"/>
        <v>PR.SO-EF.TR-Biofuels-Nmix</v>
      </c>
      <c r="D498" s="2" t="s">
        <v>892</v>
      </c>
      <c r="E498" s="3" t="s">
        <v>93</v>
      </c>
      <c r="F498" s="3" t="str">
        <f>VLOOKUP(E498,'5.a Definitions'!E:F,2,FALSE)</f>
        <v>Solid waste</v>
      </c>
      <c r="G498" s="3" t="s">
        <v>60</v>
      </c>
      <c r="H498" s="3" t="s">
        <v>68</v>
      </c>
      <c r="I498" s="3" t="str">
        <f>VLOOKUP(H498,'5.a Definitions'!E:F,2,FALSE)</f>
        <v>Transport</v>
      </c>
      <c r="J498" s="3" t="s">
        <v>402</v>
      </c>
      <c r="K498" s="3" t="s">
        <v>644</v>
      </c>
      <c r="L498" s="3" t="s">
        <v>64</v>
      </c>
      <c r="M498" s="3" t="s">
        <v>65</v>
      </c>
      <c r="N498" s="460">
        <v>0.8</v>
      </c>
      <c r="O498" s="461">
        <v>0.2</v>
      </c>
      <c r="P498" s="462">
        <v>2022</v>
      </c>
      <c r="Q498" s="463" t="s">
        <v>56</v>
      </c>
      <c r="R498" s="463" t="s">
        <v>56</v>
      </c>
      <c r="S498" s="463" t="s">
        <v>56</v>
      </c>
      <c r="T498" s="464" t="s">
        <v>66</v>
      </c>
      <c r="U498" s="3" t="s">
        <v>91</v>
      </c>
      <c r="V498" s="3">
        <f t="shared" si="151"/>
        <v>2.5600000000000012E-2</v>
      </c>
      <c r="W498" s="17"/>
    </row>
    <row r="499" spans="1:23" s="21" customFormat="1" x14ac:dyDescent="0.25">
      <c r="A499" s="525"/>
      <c r="B499" s="3" t="str">
        <f t="shared" si="150"/>
        <v>PR.SO-EF.OE</v>
      </c>
      <c r="C499" s="3" t="str">
        <f t="shared" si="152"/>
        <v>PR.SO-EF.OE-Biofuels-Nmix</v>
      </c>
      <c r="D499" s="2" t="s">
        <v>892</v>
      </c>
      <c r="E499" s="3" t="s">
        <v>93</v>
      </c>
      <c r="F499" s="3" t="str">
        <f>VLOOKUP(E499,'5.a Definitions'!E:F,2,FALSE)</f>
        <v>Solid waste</v>
      </c>
      <c r="G499" s="3" t="s">
        <v>60</v>
      </c>
      <c r="H499" s="3" t="s">
        <v>70</v>
      </c>
      <c r="I499" s="3" t="str">
        <f>VLOOKUP(H499,'5.a Definitions'!E:F,2,FALSE)</f>
        <v>Other energy and fuels</v>
      </c>
      <c r="J499" s="3" t="s">
        <v>402</v>
      </c>
      <c r="K499" s="3" t="s">
        <v>645</v>
      </c>
      <c r="L499" s="3" t="s">
        <v>64</v>
      </c>
      <c r="M499" s="3" t="s">
        <v>65</v>
      </c>
      <c r="N499" s="460">
        <v>0.8</v>
      </c>
      <c r="O499" s="461">
        <v>0.2</v>
      </c>
      <c r="P499" s="462">
        <v>2022</v>
      </c>
      <c r="Q499" s="463" t="s">
        <v>56</v>
      </c>
      <c r="R499" s="463" t="s">
        <v>56</v>
      </c>
      <c r="S499" s="463" t="s">
        <v>56</v>
      </c>
      <c r="T499" s="464" t="s">
        <v>66</v>
      </c>
      <c r="U499" s="3" t="s">
        <v>91</v>
      </c>
      <c r="V499" s="3">
        <f t="shared" si="151"/>
        <v>2.5600000000000012E-2</v>
      </c>
      <c r="W499" s="17"/>
    </row>
    <row r="500" spans="1:23" s="21" customFormat="1" x14ac:dyDescent="0.25">
      <c r="A500" s="525"/>
      <c r="B500" s="3" t="str">
        <f t="shared" si="150"/>
        <v>PR.SO-AG.SM</v>
      </c>
      <c r="C500" s="3" t="str">
        <f t="shared" si="152"/>
        <v>PR.SO-AG.SM-Compost for agriculture-Nmix</v>
      </c>
      <c r="D500" s="2" t="s">
        <v>892</v>
      </c>
      <c r="E500" s="3" t="s">
        <v>93</v>
      </c>
      <c r="F500" s="3" t="str">
        <f>VLOOKUP(E500,'5.a Definitions'!E:F,2,FALSE)</f>
        <v>Solid waste</v>
      </c>
      <c r="G500" s="3" t="s">
        <v>86</v>
      </c>
      <c r="H500" s="3" t="s">
        <v>102</v>
      </c>
      <c r="I500" s="3" t="str">
        <f>VLOOKUP(H500,'5.a Definitions'!E:F,2,FALSE)</f>
        <v>Soil management</v>
      </c>
      <c r="J500" s="3" t="s">
        <v>469</v>
      </c>
      <c r="K500" s="3" t="s">
        <v>646</v>
      </c>
      <c r="L500" s="3" t="s">
        <v>64</v>
      </c>
      <c r="M500" s="3" t="s">
        <v>65</v>
      </c>
      <c r="N500" s="460">
        <v>0.8</v>
      </c>
      <c r="O500" s="461">
        <v>0.2</v>
      </c>
      <c r="P500" s="462">
        <v>2022</v>
      </c>
      <c r="Q500" s="463" t="s">
        <v>56</v>
      </c>
      <c r="R500" s="463" t="s">
        <v>56</v>
      </c>
      <c r="S500" s="463" t="s">
        <v>56</v>
      </c>
      <c r="T500" s="464" t="s">
        <v>66</v>
      </c>
      <c r="U500" s="3" t="s">
        <v>91</v>
      </c>
      <c r="V500" s="3">
        <f t="shared" si="151"/>
        <v>2.5600000000000012E-2</v>
      </c>
      <c r="W500" s="17"/>
    </row>
    <row r="501" spans="1:23" s="21" customFormat="1" x14ac:dyDescent="0.25">
      <c r="A501" s="525"/>
      <c r="B501" s="2" t="str">
        <f t="shared" si="150"/>
        <v>PR.SO-PR.WW</v>
      </c>
      <c r="C501" s="2" t="str">
        <f t="shared" si="152"/>
        <v>PR.SO-PR.WW-Wastewater from landfills-Nmix</v>
      </c>
      <c r="D501" s="2" t="s">
        <v>892</v>
      </c>
      <c r="E501" s="2" t="s">
        <v>93</v>
      </c>
      <c r="F501" s="2" t="str">
        <f>VLOOKUP(E501,'5.a Definitions'!E:F,2,FALSE)</f>
        <v>Solid waste</v>
      </c>
      <c r="G501" s="2" t="s">
        <v>892</v>
      </c>
      <c r="H501" s="2" t="s">
        <v>94</v>
      </c>
      <c r="I501" s="2" t="str">
        <f>VLOOKUP(H501,'5.a Definitions'!E:F,2,FALSE)</f>
        <v>Wastewater</v>
      </c>
      <c r="J501" s="2" t="s">
        <v>138</v>
      </c>
      <c r="K501" s="2" t="s">
        <v>441</v>
      </c>
      <c r="L501" s="2" t="s">
        <v>64</v>
      </c>
      <c r="M501" s="2" t="s">
        <v>65</v>
      </c>
      <c r="N501" s="460">
        <v>0.8</v>
      </c>
      <c r="O501" s="461">
        <v>0.2</v>
      </c>
      <c r="P501" s="462">
        <v>2022</v>
      </c>
      <c r="Q501" s="463" t="s">
        <v>56</v>
      </c>
      <c r="R501" s="463" t="s">
        <v>56</v>
      </c>
      <c r="S501" s="463" t="s">
        <v>56</v>
      </c>
      <c r="T501" s="464" t="s">
        <v>66</v>
      </c>
      <c r="U501" s="2" t="s">
        <v>929</v>
      </c>
      <c r="V501" s="3">
        <f t="shared" si="151"/>
        <v>2.5600000000000012E-2</v>
      </c>
      <c r="W501" s="17"/>
    </row>
    <row r="502" spans="1:23" s="21" customFormat="1" x14ac:dyDescent="0.25">
      <c r="A502" s="525"/>
      <c r="B502" s="2" t="str">
        <f t="shared" si="150"/>
        <v>PR.SO-PR.WW</v>
      </c>
      <c r="C502" s="2" t="str">
        <f t="shared" si="152"/>
        <v>PR.SO-PR.WW-Biofuels production wastewater-Nmix</v>
      </c>
      <c r="D502" s="2" t="s">
        <v>892</v>
      </c>
      <c r="E502" s="2" t="s">
        <v>93</v>
      </c>
      <c r="F502" s="2" t="str">
        <f>VLOOKUP(E502,'5.a Definitions'!E:F,2,FALSE)</f>
        <v>Solid waste</v>
      </c>
      <c r="G502" s="2" t="s">
        <v>892</v>
      </c>
      <c r="H502" s="2" t="s">
        <v>94</v>
      </c>
      <c r="I502" s="2" t="str">
        <f>VLOOKUP(H502,'5.a Definitions'!E:F,2,FALSE)</f>
        <v>Wastewater</v>
      </c>
      <c r="J502" s="2" t="s">
        <v>404</v>
      </c>
      <c r="K502" s="2" t="s">
        <v>434</v>
      </c>
      <c r="L502" s="2" t="s">
        <v>64</v>
      </c>
      <c r="M502" s="2" t="s">
        <v>65</v>
      </c>
      <c r="N502" s="460">
        <v>0.8</v>
      </c>
      <c r="O502" s="461">
        <v>0.2</v>
      </c>
      <c r="P502" s="462">
        <v>2022</v>
      </c>
      <c r="Q502" s="463" t="s">
        <v>56</v>
      </c>
      <c r="R502" s="463" t="s">
        <v>56</v>
      </c>
      <c r="S502" s="463" t="s">
        <v>56</v>
      </c>
      <c r="T502" s="464" t="s">
        <v>66</v>
      </c>
      <c r="U502" s="2" t="s">
        <v>929</v>
      </c>
      <c r="V502" s="3">
        <f t="shared" si="151"/>
        <v>2.5600000000000012E-2</v>
      </c>
      <c r="W502" s="17"/>
    </row>
    <row r="503" spans="1:23" s="21" customFormat="1" x14ac:dyDescent="0.25">
      <c r="A503" s="525"/>
      <c r="B503" s="3" t="str">
        <f t="shared" si="150"/>
        <v>PR.SO-HS.HS</v>
      </c>
      <c r="C503" s="3" t="str">
        <f t="shared" si="152"/>
        <v>PR.SO-HS.HS-Compost for private gardens-Nmix</v>
      </c>
      <c r="D503" s="2" t="s">
        <v>892</v>
      </c>
      <c r="E503" s="3" t="s">
        <v>93</v>
      </c>
      <c r="F503" s="3" t="str">
        <f>VLOOKUP(E503,'5.a Definitions'!E:F,2,FALSE)</f>
        <v>Solid waste</v>
      </c>
      <c r="G503" s="3" t="s">
        <v>95</v>
      </c>
      <c r="H503" s="3" t="s">
        <v>95</v>
      </c>
      <c r="I503" s="3" t="str">
        <f>VLOOKUP(H503,'5.a Definitions'!E:F,2,FALSE)</f>
        <v>Humans and settlements</v>
      </c>
      <c r="J503" s="3" t="s">
        <v>129</v>
      </c>
      <c r="K503" s="3" t="s">
        <v>647</v>
      </c>
      <c r="L503" s="3" t="s">
        <v>64</v>
      </c>
      <c r="M503" s="3" t="s">
        <v>65</v>
      </c>
      <c r="N503" s="445">
        <v>0.8</v>
      </c>
      <c r="O503" s="446">
        <v>0.2</v>
      </c>
      <c r="P503" s="447">
        <v>2022</v>
      </c>
      <c r="Q503" s="448" t="s">
        <v>56</v>
      </c>
      <c r="R503" s="448" t="s">
        <v>56</v>
      </c>
      <c r="S503" s="448" t="s">
        <v>56</v>
      </c>
      <c r="T503" s="449" t="s">
        <v>66</v>
      </c>
      <c r="U503" s="3" t="s">
        <v>91</v>
      </c>
      <c r="V503" s="2">
        <f t="shared" si="151"/>
        <v>2.5600000000000012E-2</v>
      </c>
      <c r="W503" s="17"/>
    </row>
    <row r="504" spans="1:23" s="21" customFormat="1" x14ac:dyDescent="0.25">
      <c r="A504" s="525"/>
      <c r="B504" s="2" t="str">
        <f t="shared" si="150"/>
        <v>PR.SO-AT.AT</v>
      </c>
      <c r="C504" s="2" t="str">
        <f t="shared" si="152"/>
        <v>PR.SO-AT.AT-Emissions-NH3</v>
      </c>
      <c r="D504" s="2" t="s">
        <v>892</v>
      </c>
      <c r="E504" s="2" t="s">
        <v>93</v>
      </c>
      <c r="F504" s="2" t="str">
        <f>VLOOKUP(E504,'5.a Definitions'!E:F,2,FALSE)</f>
        <v>Solid waste</v>
      </c>
      <c r="G504" s="2" t="s">
        <v>75</v>
      </c>
      <c r="H504" s="2" t="s">
        <v>75</v>
      </c>
      <c r="I504" s="2" t="str">
        <f>VLOOKUP(H504,'5.a Definitions'!E:F,2,FALSE)</f>
        <v>Atmosphere</v>
      </c>
      <c r="J504" s="2" t="s">
        <v>76</v>
      </c>
      <c r="K504" s="2" t="s">
        <v>649</v>
      </c>
      <c r="L504" s="2" t="s">
        <v>64</v>
      </c>
      <c r="M504" s="2" t="s">
        <v>77</v>
      </c>
      <c r="N504" s="445">
        <v>0.8</v>
      </c>
      <c r="O504" s="446">
        <v>0.2</v>
      </c>
      <c r="P504" s="447">
        <v>2022</v>
      </c>
      <c r="Q504" s="448" t="s">
        <v>56</v>
      </c>
      <c r="R504" s="448" t="s">
        <v>56</v>
      </c>
      <c r="S504" s="448" t="s">
        <v>56</v>
      </c>
      <c r="T504" s="449" t="s">
        <v>66</v>
      </c>
      <c r="U504" s="2" t="s">
        <v>929</v>
      </c>
      <c r="V504" s="2">
        <f t="shared" si="151"/>
        <v>2.5600000000000012E-2</v>
      </c>
      <c r="W504" s="17"/>
    </row>
    <row r="505" spans="1:23" s="21" customFormat="1" x14ac:dyDescent="0.25">
      <c r="A505" s="525"/>
      <c r="B505" s="2" t="str">
        <f t="shared" si="150"/>
        <v>PR.SO-AT.AT</v>
      </c>
      <c r="C505" s="2" t="str">
        <f t="shared" si="152"/>
        <v>PR.SO-AT.AT-Emissions-NOx</v>
      </c>
      <c r="D505" s="2" t="s">
        <v>892</v>
      </c>
      <c r="E505" s="2" t="s">
        <v>93</v>
      </c>
      <c r="F505" s="2" t="str">
        <f>VLOOKUP(E505,'5.a Definitions'!E:F,2,FALSE)</f>
        <v>Solid waste</v>
      </c>
      <c r="G505" s="2" t="s">
        <v>75</v>
      </c>
      <c r="H505" s="2" t="s">
        <v>75</v>
      </c>
      <c r="I505" s="2" t="str">
        <f>VLOOKUP(H505,'5.a Definitions'!E:F,2,FALSE)</f>
        <v>Atmosphere</v>
      </c>
      <c r="J505" s="2" t="s">
        <v>76</v>
      </c>
      <c r="K505" s="2" t="s">
        <v>649</v>
      </c>
      <c r="L505" s="2" t="s">
        <v>64</v>
      </c>
      <c r="M505" s="2" t="s">
        <v>79</v>
      </c>
      <c r="N505" s="445">
        <v>0.8</v>
      </c>
      <c r="O505" s="446">
        <v>0.2</v>
      </c>
      <c r="P505" s="447">
        <v>2022</v>
      </c>
      <c r="Q505" s="448" t="s">
        <v>56</v>
      </c>
      <c r="R505" s="448" t="s">
        <v>56</v>
      </c>
      <c r="S505" s="448" t="s">
        <v>56</v>
      </c>
      <c r="T505" s="449" t="s">
        <v>66</v>
      </c>
      <c r="U505" s="2" t="s">
        <v>929</v>
      </c>
      <c r="V505" s="2">
        <f t="shared" si="151"/>
        <v>2.5600000000000012E-2</v>
      </c>
      <c r="W505" s="17"/>
    </row>
    <row r="506" spans="1:23" s="21" customFormat="1" x14ac:dyDescent="0.25">
      <c r="A506" s="525"/>
      <c r="B506" s="2" t="str">
        <f t="shared" si="150"/>
        <v>PR.SO-AT.AT</v>
      </c>
      <c r="C506" s="2" t="str">
        <f t="shared" si="152"/>
        <v>PR.SO-AT.AT-Emissions-N2O</v>
      </c>
      <c r="D506" s="2" t="s">
        <v>892</v>
      </c>
      <c r="E506" s="2" t="s">
        <v>93</v>
      </c>
      <c r="F506" s="2" t="str">
        <f>VLOOKUP(E506,'5.a Definitions'!E:F,2,FALSE)</f>
        <v>Solid waste</v>
      </c>
      <c r="G506" s="2" t="s">
        <v>75</v>
      </c>
      <c r="H506" s="2" t="s">
        <v>75</v>
      </c>
      <c r="I506" s="2" t="str">
        <f>VLOOKUP(H506,'5.a Definitions'!E:F,2,FALSE)</f>
        <v>Atmosphere</v>
      </c>
      <c r="J506" s="2" t="s">
        <v>76</v>
      </c>
      <c r="K506" s="2" t="s">
        <v>649</v>
      </c>
      <c r="L506" s="2" t="s">
        <v>64</v>
      </c>
      <c r="M506" s="2" t="s">
        <v>80</v>
      </c>
      <c r="N506" s="445">
        <v>0.8</v>
      </c>
      <c r="O506" s="446">
        <v>0.2</v>
      </c>
      <c r="P506" s="447">
        <v>2022</v>
      </c>
      <c r="Q506" s="448" t="s">
        <v>56</v>
      </c>
      <c r="R506" s="448" t="s">
        <v>56</v>
      </c>
      <c r="S506" s="448" t="s">
        <v>56</v>
      </c>
      <c r="T506" s="449" t="s">
        <v>66</v>
      </c>
      <c r="U506" s="2" t="s">
        <v>929</v>
      </c>
      <c r="V506" s="2">
        <f t="shared" si="151"/>
        <v>2.5600000000000012E-2</v>
      </c>
      <c r="W506" s="17"/>
    </row>
    <row r="507" spans="1:23" s="21" customFormat="1" x14ac:dyDescent="0.25">
      <c r="A507" s="525"/>
      <c r="B507" s="3" t="str">
        <f t="shared" si="150"/>
        <v>PR.SO-HY.GW</v>
      </c>
      <c r="C507" s="3" t="str">
        <f t="shared" si="152"/>
        <v>PR.SO-HY.GW-Leaching-Nmix</v>
      </c>
      <c r="D507" s="2" t="s">
        <v>892</v>
      </c>
      <c r="E507" s="3" t="s">
        <v>93</v>
      </c>
      <c r="F507" s="3" t="str">
        <f>VLOOKUP(E507,'5.a Definitions'!E:F,2,FALSE)</f>
        <v>Solid waste</v>
      </c>
      <c r="G507" s="3" t="s">
        <v>97</v>
      </c>
      <c r="H507" s="3" t="s">
        <v>121</v>
      </c>
      <c r="I507" s="3" t="str">
        <f>VLOOKUP(H507,'5.a Definitions'!E:F,2,FALSE)</f>
        <v>Groundwater</v>
      </c>
      <c r="J507" s="3" t="s">
        <v>122</v>
      </c>
      <c r="K507" s="3" t="s">
        <v>648</v>
      </c>
      <c r="L507" s="3" t="s">
        <v>64</v>
      </c>
      <c r="M507" s="3" t="s">
        <v>65</v>
      </c>
      <c r="N507" s="445">
        <v>0.8</v>
      </c>
      <c r="O507" s="446">
        <v>0.2</v>
      </c>
      <c r="P507" s="447">
        <v>2022</v>
      </c>
      <c r="Q507" s="448" t="s">
        <v>56</v>
      </c>
      <c r="R507" s="448" t="s">
        <v>56</v>
      </c>
      <c r="S507" s="448" t="s">
        <v>56</v>
      </c>
      <c r="T507" s="449" t="s">
        <v>66</v>
      </c>
      <c r="U507" s="3" t="s">
        <v>929</v>
      </c>
      <c r="V507" s="2">
        <f t="shared" ref="V507" si="153">(O507*N507)^2</f>
        <v>2.5600000000000012E-2</v>
      </c>
      <c r="W507" s="17"/>
    </row>
    <row r="508" spans="1:23" s="21" customFormat="1" x14ac:dyDescent="0.25">
      <c r="A508" s="525"/>
      <c r="B508" s="2" t="str">
        <f t="shared" si="150"/>
        <v>PR.SO-RW.RW</v>
      </c>
      <c r="C508" s="2" t="str">
        <f t="shared" si="152"/>
        <v>PR.SO-RW.RW-Solid waste export-Nmix</v>
      </c>
      <c r="D508" s="2" t="s">
        <v>892</v>
      </c>
      <c r="E508" s="2" t="s">
        <v>93</v>
      </c>
      <c r="F508" s="2" t="str">
        <f>VLOOKUP(E508,'5.a Definitions'!E:F,2,FALSE)</f>
        <v>Solid waste</v>
      </c>
      <c r="G508" s="2" t="s">
        <v>81</v>
      </c>
      <c r="H508" s="2" t="s">
        <v>81</v>
      </c>
      <c r="I508" s="2" t="str">
        <f>VLOOKUP(H508,'5.a Definitions'!E:F,2,FALSE)</f>
        <v>Rest of the world</v>
      </c>
      <c r="J508" s="2" t="s">
        <v>137</v>
      </c>
      <c r="K508" s="2" t="s">
        <v>440</v>
      </c>
      <c r="L508" s="2" t="s">
        <v>64</v>
      </c>
      <c r="M508" s="2" t="s">
        <v>65</v>
      </c>
      <c r="N508" s="445">
        <v>0.8</v>
      </c>
      <c r="O508" s="446">
        <v>0.2</v>
      </c>
      <c r="P508" s="447">
        <v>2022</v>
      </c>
      <c r="Q508" s="448" t="s">
        <v>56</v>
      </c>
      <c r="R508" s="448" t="s">
        <v>56</v>
      </c>
      <c r="S508" s="448" t="s">
        <v>56</v>
      </c>
      <c r="T508" s="449" t="s">
        <v>66</v>
      </c>
      <c r="U508" s="2" t="s">
        <v>929</v>
      </c>
      <c r="V508" s="2">
        <f t="shared" si="151"/>
        <v>2.5600000000000012E-2</v>
      </c>
      <c r="W508" s="17"/>
    </row>
    <row r="509" spans="1:23" s="21" customFormat="1" x14ac:dyDescent="0.25">
      <c r="A509" s="525"/>
      <c r="B509" s="2" t="str">
        <f t="shared" si="150"/>
        <v>PR.WW-AG.SM</v>
      </c>
      <c r="C509" s="2" t="str">
        <f t="shared" si="152"/>
        <v>PR.WW-AG.SM-Sewage sludge fertilizer-Nmix</v>
      </c>
      <c r="D509" s="2" t="s">
        <v>892</v>
      </c>
      <c r="E509" s="2" t="s">
        <v>94</v>
      </c>
      <c r="F509" s="2" t="str">
        <f>VLOOKUP(E509,'5.a Definitions'!E:F,2,FALSE)</f>
        <v>Wastewater</v>
      </c>
      <c r="G509" s="2" t="s">
        <v>86</v>
      </c>
      <c r="H509" s="2" t="s">
        <v>102</v>
      </c>
      <c r="I509" s="2" t="str">
        <f>VLOOKUP(H509,'5.a Definitions'!E:F,2,FALSE)</f>
        <v>Soil management</v>
      </c>
      <c r="J509" s="2" t="s">
        <v>140</v>
      </c>
      <c r="K509" s="2" t="s">
        <v>443</v>
      </c>
      <c r="L509" s="2" t="s">
        <v>64</v>
      </c>
      <c r="M509" s="2" t="s">
        <v>65</v>
      </c>
      <c r="N509" s="445">
        <v>0.8</v>
      </c>
      <c r="O509" s="446">
        <v>0.2</v>
      </c>
      <c r="P509" s="447">
        <v>2022</v>
      </c>
      <c r="Q509" s="448" t="s">
        <v>56</v>
      </c>
      <c r="R509" s="448" t="s">
        <v>56</v>
      </c>
      <c r="S509" s="448" t="s">
        <v>56</v>
      </c>
      <c r="T509" s="449" t="s">
        <v>66</v>
      </c>
      <c r="U509" s="2" t="s">
        <v>91</v>
      </c>
      <c r="V509" s="2">
        <f t="shared" si="151"/>
        <v>2.5600000000000012E-2</v>
      </c>
      <c r="W509" s="17"/>
    </row>
    <row r="510" spans="1:23" s="21" customFormat="1" x14ac:dyDescent="0.25">
      <c r="A510" s="525"/>
      <c r="B510" s="2" t="str">
        <f t="shared" si="150"/>
        <v>PR.WW-PR.SO</v>
      </c>
      <c r="C510" s="2" t="str">
        <f t="shared" si="152"/>
        <v>PR.WW-PR.SO-Sewage sludge incineration-Nmix</v>
      </c>
      <c r="D510" s="2" t="s">
        <v>892</v>
      </c>
      <c r="E510" s="2" t="s">
        <v>94</v>
      </c>
      <c r="F510" s="2" t="str">
        <f>VLOOKUP(E510,'5.a Definitions'!E:F,2,FALSE)</f>
        <v>Wastewater</v>
      </c>
      <c r="G510" s="2" t="s">
        <v>892</v>
      </c>
      <c r="H510" s="2" t="s">
        <v>93</v>
      </c>
      <c r="I510" s="2" t="str">
        <f>VLOOKUP(H510,'5.a Definitions'!E:F,2,FALSE)</f>
        <v>Solid waste</v>
      </c>
      <c r="J510" s="2" t="s">
        <v>139</v>
      </c>
      <c r="K510" s="2" t="s">
        <v>442</v>
      </c>
      <c r="L510" s="2" t="s">
        <v>64</v>
      </c>
      <c r="M510" s="2" t="s">
        <v>65</v>
      </c>
      <c r="N510" s="445">
        <v>0.8</v>
      </c>
      <c r="O510" s="446">
        <v>0.2</v>
      </c>
      <c r="P510" s="447">
        <v>2022</v>
      </c>
      <c r="Q510" s="448" t="s">
        <v>56</v>
      </c>
      <c r="R510" s="448" t="s">
        <v>56</v>
      </c>
      <c r="S510" s="448" t="s">
        <v>56</v>
      </c>
      <c r="T510" s="449" t="s">
        <v>66</v>
      </c>
      <c r="U510" s="2" t="s">
        <v>929</v>
      </c>
      <c r="V510" s="2">
        <f t="shared" si="151"/>
        <v>2.5600000000000012E-2</v>
      </c>
      <c r="W510" s="17"/>
    </row>
    <row r="511" spans="1:23" s="21" customFormat="1" x14ac:dyDescent="0.25">
      <c r="A511" s="525"/>
      <c r="B511" s="2" t="str">
        <f t="shared" si="150"/>
        <v>PR.WW-AT.AT</v>
      </c>
      <c r="C511" s="2" t="str">
        <f t="shared" si="152"/>
        <v>PR.WW-AT.AT-Emissions-NH3</v>
      </c>
      <c r="D511" s="2" t="s">
        <v>892</v>
      </c>
      <c r="E511" s="2" t="s">
        <v>94</v>
      </c>
      <c r="F511" s="2" t="str">
        <f>VLOOKUP(E511,'5.a Definitions'!E:F,2,FALSE)</f>
        <v>Wastewater</v>
      </c>
      <c r="G511" s="2" t="s">
        <v>75</v>
      </c>
      <c r="H511" s="2" t="s">
        <v>75</v>
      </c>
      <c r="I511" s="2" t="str">
        <f>VLOOKUP(H511,'5.a Definitions'!E:F,2,FALSE)</f>
        <v>Atmosphere</v>
      </c>
      <c r="J511" s="2" t="s">
        <v>76</v>
      </c>
      <c r="K511" s="2" t="s">
        <v>650</v>
      </c>
      <c r="L511" s="2" t="s">
        <v>64</v>
      </c>
      <c r="M511" s="2" t="s">
        <v>77</v>
      </c>
      <c r="N511" s="445">
        <v>0.8</v>
      </c>
      <c r="O511" s="446">
        <v>0.2</v>
      </c>
      <c r="P511" s="447">
        <v>2022</v>
      </c>
      <c r="Q511" s="448" t="s">
        <v>56</v>
      </c>
      <c r="R511" s="448" t="s">
        <v>56</v>
      </c>
      <c r="S511" s="448" t="s">
        <v>56</v>
      </c>
      <c r="T511" s="449" t="s">
        <v>66</v>
      </c>
      <c r="U511" s="2" t="s">
        <v>929</v>
      </c>
      <c r="V511" s="2">
        <f t="shared" si="151"/>
        <v>2.5600000000000012E-2</v>
      </c>
      <c r="W511" s="17"/>
    </row>
    <row r="512" spans="1:23" s="21" customFormat="1" x14ac:dyDescent="0.25">
      <c r="A512" s="525"/>
      <c r="B512" s="2" t="str">
        <f t="shared" si="150"/>
        <v>PR.WW-AT.AT</v>
      </c>
      <c r="C512" s="2" t="str">
        <f t="shared" si="152"/>
        <v>PR.WW-AT.AT-Emissions-NOx</v>
      </c>
      <c r="D512" s="2" t="s">
        <v>892</v>
      </c>
      <c r="E512" s="2" t="s">
        <v>94</v>
      </c>
      <c r="F512" s="2" t="str">
        <f>VLOOKUP(E512,'5.a Definitions'!E:F,2,FALSE)</f>
        <v>Wastewater</v>
      </c>
      <c r="G512" s="2" t="s">
        <v>75</v>
      </c>
      <c r="H512" s="2" t="s">
        <v>75</v>
      </c>
      <c r="I512" s="2" t="str">
        <f>VLOOKUP(H512,'5.a Definitions'!E:F,2,FALSE)</f>
        <v>Atmosphere</v>
      </c>
      <c r="J512" s="2" t="s">
        <v>76</v>
      </c>
      <c r="K512" s="2" t="s">
        <v>650</v>
      </c>
      <c r="L512" s="2" t="s">
        <v>64</v>
      </c>
      <c r="M512" s="2" t="s">
        <v>79</v>
      </c>
      <c r="N512" s="445">
        <v>0.8</v>
      </c>
      <c r="O512" s="446">
        <v>0.2</v>
      </c>
      <c r="P512" s="447">
        <v>2022</v>
      </c>
      <c r="Q512" s="448" t="s">
        <v>56</v>
      </c>
      <c r="R512" s="448" t="s">
        <v>56</v>
      </c>
      <c r="S512" s="448" t="s">
        <v>56</v>
      </c>
      <c r="T512" s="449" t="s">
        <v>66</v>
      </c>
      <c r="U512" s="2" t="s">
        <v>929</v>
      </c>
      <c r="V512" s="2">
        <f t="shared" si="151"/>
        <v>2.5600000000000012E-2</v>
      </c>
      <c r="W512" s="17"/>
    </row>
    <row r="513" spans="1:23" s="21" customFormat="1" x14ac:dyDescent="0.25">
      <c r="A513" s="525"/>
      <c r="B513" s="2" t="str">
        <f t="shared" si="150"/>
        <v>PR.WW-AT.AT</v>
      </c>
      <c r="C513" s="2" t="str">
        <f t="shared" si="152"/>
        <v>PR.WW-AT.AT-Emissions-N2O</v>
      </c>
      <c r="D513" s="2" t="s">
        <v>892</v>
      </c>
      <c r="E513" s="2" t="s">
        <v>94</v>
      </c>
      <c r="F513" s="2" t="str">
        <f>VLOOKUP(E513,'5.a Definitions'!E:F,2,FALSE)</f>
        <v>Wastewater</v>
      </c>
      <c r="G513" s="2" t="s">
        <v>75</v>
      </c>
      <c r="H513" s="2" t="s">
        <v>75</v>
      </c>
      <c r="I513" s="2" t="str">
        <f>VLOOKUP(H513,'5.a Definitions'!E:F,2,FALSE)</f>
        <v>Atmosphere</v>
      </c>
      <c r="J513" s="2" t="s">
        <v>76</v>
      </c>
      <c r="K513" s="2" t="s">
        <v>650</v>
      </c>
      <c r="L513" s="2" t="s">
        <v>64</v>
      </c>
      <c r="M513" s="2" t="s">
        <v>80</v>
      </c>
      <c r="N513" s="445">
        <v>0.8</v>
      </c>
      <c r="O513" s="446">
        <v>0.2</v>
      </c>
      <c r="P513" s="447">
        <v>2022</v>
      </c>
      <c r="Q513" s="448" t="s">
        <v>56</v>
      </c>
      <c r="R513" s="448" t="s">
        <v>56</v>
      </c>
      <c r="S513" s="448" t="s">
        <v>56</v>
      </c>
      <c r="T513" s="449" t="s">
        <v>66</v>
      </c>
      <c r="U513" s="2" t="s">
        <v>929</v>
      </c>
      <c r="V513" s="2">
        <f t="shared" si="151"/>
        <v>2.5600000000000012E-2</v>
      </c>
      <c r="W513" s="17"/>
    </row>
    <row r="514" spans="1:23" s="21" customFormat="1" x14ac:dyDescent="0.25">
      <c r="A514" s="525"/>
      <c r="B514" s="2" t="str">
        <f t="shared" si="150"/>
        <v>PR.WW-AT.AT</v>
      </c>
      <c r="C514" s="2" t="str">
        <f t="shared" si="152"/>
        <v>PR.WW-AT.AT-Emissions-N2</v>
      </c>
      <c r="D514" s="2" t="s">
        <v>892</v>
      </c>
      <c r="E514" s="2" t="s">
        <v>94</v>
      </c>
      <c r="F514" s="2" t="str">
        <f>VLOOKUP(E514,'5.a Definitions'!E:F,2,FALSE)</f>
        <v>Wastewater</v>
      </c>
      <c r="G514" s="2" t="s">
        <v>75</v>
      </c>
      <c r="H514" s="2" t="s">
        <v>75</v>
      </c>
      <c r="I514" s="2" t="str">
        <f>VLOOKUP(H514,'5.a Definitions'!E:F,2,FALSE)</f>
        <v>Atmosphere</v>
      </c>
      <c r="J514" s="2" t="s">
        <v>76</v>
      </c>
      <c r="K514" s="2" t="s">
        <v>650</v>
      </c>
      <c r="L514" s="2" t="s">
        <v>119</v>
      </c>
      <c r="M514" s="2" t="s">
        <v>120</v>
      </c>
      <c r="N514" s="445">
        <v>0.8</v>
      </c>
      <c r="O514" s="446">
        <v>0.2</v>
      </c>
      <c r="P514" s="447">
        <v>2022</v>
      </c>
      <c r="Q514" s="448" t="s">
        <v>56</v>
      </c>
      <c r="R514" s="448" t="s">
        <v>56</v>
      </c>
      <c r="S514" s="448" t="s">
        <v>56</v>
      </c>
      <c r="T514" s="449" t="s">
        <v>66</v>
      </c>
      <c r="U514" s="2" t="s">
        <v>929</v>
      </c>
      <c r="V514" s="2">
        <f t="shared" si="151"/>
        <v>2.5600000000000012E-2</v>
      </c>
      <c r="W514" s="17"/>
    </row>
    <row r="515" spans="1:23" s="21" customFormat="1" x14ac:dyDescent="0.25">
      <c r="A515" s="525"/>
      <c r="B515" s="2" t="str">
        <f t="shared" si="150"/>
        <v>PR.WW-HY.SW</v>
      </c>
      <c r="C515" s="2" t="str">
        <f t="shared" si="152"/>
        <v>PR.WW-HY.SW-Treated wastewater discharge-Nmix</v>
      </c>
      <c r="D515" s="2" t="s">
        <v>892</v>
      </c>
      <c r="E515" s="2" t="s">
        <v>94</v>
      </c>
      <c r="F515" s="2" t="str">
        <f>VLOOKUP(E515,'5.a Definitions'!E:F,2,FALSE)</f>
        <v>Wastewater</v>
      </c>
      <c r="G515" s="2" t="s">
        <v>97</v>
      </c>
      <c r="H515" s="2" t="s">
        <v>98</v>
      </c>
      <c r="I515" s="2" t="str">
        <f>VLOOKUP(H515,'5.a Definitions'!E:F,2,FALSE)</f>
        <v>Surface water</v>
      </c>
      <c r="J515" s="2" t="s">
        <v>141</v>
      </c>
      <c r="K515" s="2" t="s">
        <v>651</v>
      </c>
      <c r="L515" s="2" t="s">
        <v>64</v>
      </c>
      <c r="M515" s="2" t="s">
        <v>65</v>
      </c>
      <c r="N515" s="445">
        <v>0.8</v>
      </c>
      <c r="O515" s="446">
        <v>0.2</v>
      </c>
      <c r="P515" s="447">
        <v>2022</v>
      </c>
      <c r="Q515" s="448" t="s">
        <v>56</v>
      </c>
      <c r="R515" s="448" t="s">
        <v>56</v>
      </c>
      <c r="S515" s="448" t="s">
        <v>56</v>
      </c>
      <c r="T515" s="449" t="s">
        <v>66</v>
      </c>
      <c r="U515" s="2" t="s">
        <v>929</v>
      </c>
      <c r="V515" s="2">
        <f t="shared" si="151"/>
        <v>2.5600000000000012E-2</v>
      </c>
      <c r="W515" s="17"/>
    </row>
    <row r="516" spans="1:23" s="21" customFormat="1" ht="15.75" thickBot="1" x14ac:dyDescent="0.3">
      <c r="A516" s="525"/>
      <c r="B516" s="18" t="str">
        <f t="shared" si="150"/>
        <v>PR.WW-HY.CW</v>
      </c>
      <c r="C516" s="18" t="str">
        <f t="shared" si="152"/>
        <v>PR.WW-HY.CW-Treated wastewater discharge-Nmix</v>
      </c>
      <c r="D516" s="4" t="s">
        <v>892</v>
      </c>
      <c r="E516" s="18" t="s">
        <v>94</v>
      </c>
      <c r="F516" s="18" t="str">
        <f>VLOOKUP(E516,'5.a Definitions'!E:F,2,FALSE)</f>
        <v>Wastewater</v>
      </c>
      <c r="G516" s="18" t="s">
        <v>97</v>
      </c>
      <c r="H516" s="18" t="s">
        <v>142</v>
      </c>
      <c r="I516" s="18" t="str">
        <f>VLOOKUP(H516,'5.a Definitions'!E:F,2,FALSE)</f>
        <v>Coastal water</v>
      </c>
      <c r="J516" s="18" t="s">
        <v>141</v>
      </c>
      <c r="K516" s="18" t="s">
        <v>652</v>
      </c>
      <c r="L516" s="18" t="s">
        <v>64</v>
      </c>
      <c r="M516" s="18" t="s">
        <v>65</v>
      </c>
      <c r="N516" s="450">
        <v>0.8</v>
      </c>
      <c r="O516" s="451">
        <v>0.2</v>
      </c>
      <c r="P516" s="452">
        <v>2022</v>
      </c>
      <c r="Q516" s="453" t="s">
        <v>56</v>
      </c>
      <c r="R516" s="453" t="s">
        <v>56</v>
      </c>
      <c r="S516" s="453" t="s">
        <v>56</v>
      </c>
      <c r="T516" s="454" t="s">
        <v>66</v>
      </c>
      <c r="U516" s="18" t="s">
        <v>929</v>
      </c>
      <c r="V516" s="4">
        <f t="shared" si="151"/>
        <v>2.5600000000000012E-2</v>
      </c>
      <c r="W516" s="17"/>
    </row>
    <row r="517" spans="1:23" s="21" customFormat="1" x14ac:dyDescent="0.25">
      <c r="A517" s="527" t="s">
        <v>143</v>
      </c>
      <c r="B517" s="2" t="str">
        <f t="shared" si="150"/>
        <v>HS.HS-MP.OP</v>
      </c>
      <c r="C517" s="2" t="str">
        <f t="shared" si="152"/>
        <v>HS.HS-MP.OP-Recycling-Nmix</v>
      </c>
      <c r="D517" s="2" t="s">
        <v>95</v>
      </c>
      <c r="E517" s="2" t="s">
        <v>95</v>
      </c>
      <c r="F517" s="2" t="str">
        <f>VLOOKUP(E517,'5.a Definitions'!E:F,2,FALSE)</f>
        <v>Humans and settlements</v>
      </c>
      <c r="G517" s="2" t="s">
        <v>72</v>
      </c>
      <c r="H517" s="2" t="s">
        <v>73</v>
      </c>
      <c r="I517" s="2" t="str">
        <f>VLOOKUP(H517,'5.a Definitions'!E:F,2,FALSE)</f>
        <v>Other producing industry</v>
      </c>
      <c r="J517" s="2" t="s">
        <v>147</v>
      </c>
      <c r="K517" s="2" t="s">
        <v>91</v>
      </c>
      <c r="L517" s="2" t="s">
        <v>64</v>
      </c>
      <c r="M517" s="2" t="s">
        <v>65</v>
      </c>
      <c r="N517" s="445">
        <v>0.8</v>
      </c>
      <c r="O517" s="446">
        <v>0.2</v>
      </c>
      <c r="P517" s="447">
        <v>2022</v>
      </c>
      <c r="Q517" s="448" t="s">
        <v>56</v>
      </c>
      <c r="R517" s="448" t="s">
        <v>56</v>
      </c>
      <c r="S517" s="448" t="s">
        <v>56</v>
      </c>
      <c r="T517" s="449" t="s">
        <v>66</v>
      </c>
      <c r="U517" s="2" t="s">
        <v>91</v>
      </c>
      <c r="V517" s="2">
        <f t="shared" si="151"/>
        <v>2.5600000000000012E-2</v>
      </c>
      <c r="W517" s="17"/>
    </row>
    <row r="518" spans="1:23" s="21" customFormat="1" x14ac:dyDescent="0.25">
      <c r="A518" s="527"/>
      <c r="B518" s="2" t="str">
        <f t="shared" si="150"/>
        <v>HS.HS-PR.SO</v>
      </c>
      <c r="C518" s="2" t="str">
        <f t="shared" si="152"/>
        <v>HS.HS-PR.SO-Organic waste biofuel substrate-Nmix</v>
      </c>
      <c r="D518" s="2" t="s">
        <v>95</v>
      </c>
      <c r="E518" s="2" t="s">
        <v>95</v>
      </c>
      <c r="F518" s="2" t="str">
        <f>VLOOKUP(E518,'5.a Definitions'!E:F,2,FALSE)</f>
        <v>Humans and settlements</v>
      </c>
      <c r="G518" s="2" t="s">
        <v>892</v>
      </c>
      <c r="H518" s="2" t="s">
        <v>93</v>
      </c>
      <c r="I518" s="2" t="str">
        <f>VLOOKUP(H518,'5.a Definitions'!E:F,2,FALSE)</f>
        <v>Solid waste</v>
      </c>
      <c r="J518" s="2" t="s">
        <v>144</v>
      </c>
      <c r="K518" s="2" t="s">
        <v>653</v>
      </c>
      <c r="L518" s="2" t="s">
        <v>64</v>
      </c>
      <c r="M518" s="2" t="s">
        <v>65</v>
      </c>
      <c r="N518" s="445">
        <v>0.8</v>
      </c>
      <c r="O518" s="446">
        <v>0.2</v>
      </c>
      <c r="P518" s="447">
        <v>2022</v>
      </c>
      <c r="Q518" s="448" t="s">
        <v>56</v>
      </c>
      <c r="R518" s="448" t="s">
        <v>56</v>
      </c>
      <c r="S518" s="448" t="s">
        <v>56</v>
      </c>
      <c r="T518" s="449" t="s">
        <v>66</v>
      </c>
      <c r="U518" s="5" t="s">
        <v>91</v>
      </c>
      <c r="V518" s="2">
        <f t="shared" si="151"/>
        <v>2.5600000000000012E-2</v>
      </c>
      <c r="W518" s="17"/>
    </row>
    <row r="519" spans="1:23" s="17" customFormat="1" x14ac:dyDescent="0.25">
      <c r="A519" s="527"/>
      <c r="B519" s="2" t="str">
        <f t="shared" si="150"/>
        <v>HS.HS-PR.SO</v>
      </c>
      <c r="C519" s="2" t="str">
        <f t="shared" si="152"/>
        <v>HS.HS-PR.SO-Organic waste for composting-Nmix</v>
      </c>
      <c r="D519" s="2" t="s">
        <v>95</v>
      </c>
      <c r="E519" s="2" t="s">
        <v>95</v>
      </c>
      <c r="F519" s="2" t="str">
        <f>VLOOKUP(E519,'5.a Definitions'!E:F,2,FALSE)</f>
        <v>Humans and settlements</v>
      </c>
      <c r="G519" s="2" t="s">
        <v>892</v>
      </c>
      <c r="H519" s="2" t="s">
        <v>93</v>
      </c>
      <c r="I519" s="2" t="str">
        <f>VLOOKUP(H519,'5.a Definitions'!E:F,2,FALSE)</f>
        <v>Solid waste</v>
      </c>
      <c r="J519" s="2" t="s">
        <v>105</v>
      </c>
      <c r="K519" s="2" t="s">
        <v>654</v>
      </c>
      <c r="L519" s="2" t="s">
        <v>64</v>
      </c>
      <c r="M519" s="2" t="s">
        <v>65</v>
      </c>
      <c r="N519" s="445">
        <v>0.8</v>
      </c>
      <c r="O519" s="446">
        <v>0.2</v>
      </c>
      <c r="P519" s="447">
        <v>2022</v>
      </c>
      <c r="Q519" s="448" t="s">
        <v>56</v>
      </c>
      <c r="R519" s="448" t="s">
        <v>56</v>
      </c>
      <c r="S519" s="448" t="s">
        <v>56</v>
      </c>
      <c r="T519" s="449" t="s">
        <v>66</v>
      </c>
      <c r="U519" s="5" t="s">
        <v>91</v>
      </c>
      <c r="V519" s="2">
        <f t="shared" si="151"/>
        <v>2.5600000000000012E-2</v>
      </c>
    </row>
    <row r="520" spans="1:23" s="21" customFormat="1" x14ac:dyDescent="0.25">
      <c r="A520" s="527"/>
      <c r="B520" s="2" t="str">
        <f t="shared" si="150"/>
        <v>HS.HS-PR.SO</v>
      </c>
      <c r="C520" s="2" t="str">
        <f t="shared" si="152"/>
        <v>HS.HS-PR.SO-Household waste-Nmix</v>
      </c>
      <c r="D520" s="2" t="s">
        <v>95</v>
      </c>
      <c r="E520" s="2" t="s">
        <v>95</v>
      </c>
      <c r="F520" s="2" t="str">
        <f>VLOOKUP(E520,'5.a Definitions'!E:F,2,FALSE)</f>
        <v>Humans and settlements</v>
      </c>
      <c r="G520" s="2" t="s">
        <v>892</v>
      </c>
      <c r="H520" s="2" t="s">
        <v>93</v>
      </c>
      <c r="I520" s="2" t="str">
        <f>VLOOKUP(H520,'5.a Definitions'!E:F,2,FALSE)</f>
        <v>Solid waste</v>
      </c>
      <c r="J520" s="2" t="s">
        <v>145</v>
      </c>
      <c r="K520" s="2" t="s">
        <v>444</v>
      </c>
      <c r="L520" s="2" t="s">
        <v>64</v>
      </c>
      <c r="M520" s="2" t="s">
        <v>65</v>
      </c>
      <c r="N520" s="445">
        <v>0.8</v>
      </c>
      <c r="O520" s="446">
        <v>0.2</v>
      </c>
      <c r="P520" s="447">
        <v>2022</v>
      </c>
      <c r="Q520" s="448" t="s">
        <v>56</v>
      </c>
      <c r="R520" s="448" t="s">
        <v>56</v>
      </c>
      <c r="S520" s="448" t="s">
        <v>56</v>
      </c>
      <c r="T520" s="449" t="s">
        <v>66</v>
      </c>
      <c r="U520" s="2" t="s">
        <v>929</v>
      </c>
      <c r="V520" s="2">
        <f t="shared" si="151"/>
        <v>2.5600000000000012E-2</v>
      </c>
      <c r="W520" s="17"/>
    </row>
    <row r="521" spans="1:23" s="21" customFormat="1" x14ac:dyDescent="0.25">
      <c r="A521" s="527"/>
      <c r="B521" s="2" t="str">
        <f t="shared" si="150"/>
        <v>HS.HS-PR.WW</v>
      </c>
      <c r="C521" s="2" t="str">
        <f t="shared" si="152"/>
        <v>HS.HS-PR.WW-Municipal wastewater-Nmix</v>
      </c>
      <c r="D521" s="2" t="s">
        <v>95</v>
      </c>
      <c r="E521" s="2" t="s">
        <v>95</v>
      </c>
      <c r="F521" s="2" t="str">
        <f>VLOOKUP(E521,'5.a Definitions'!E:F,2,FALSE)</f>
        <v>Humans and settlements</v>
      </c>
      <c r="G521" s="2" t="s">
        <v>892</v>
      </c>
      <c r="H521" s="2" t="s">
        <v>94</v>
      </c>
      <c r="I521" s="2" t="str">
        <f>VLOOKUP(H521,'5.a Definitions'!E:F,2,FALSE)</f>
        <v>Wastewater</v>
      </c>
      <c r="J521" s="2" t="s">
        <v>146</v>
      </c>
      <c r="K521" s="2" t="s">
        <v>445</v>
      </c>
      <c r="L521" s="2" t="s">
        <v>64</v>
      </c>
      <c r="M521" s="2" t="s">
        <v>65</v>
      </c>
      <c r="N521" s="445">
        <v>0.8</v>
      </c>
      <c r="O521" s="446">
        <v>0.2</v>
      </c>
      <c r="P521" s="447">
        <v>2022</v>
      </c>
      <c r="Q521" s="448" t="s">
        <v>56</v>
      </c>
      <c r="R521" s="448" t="s">
        <v>56</v>
      </c>
      <c r="S521" s="448" t="s">
        <v>56</v>
      </c>
      <c r="T521" s="449" t="s">
        <v>66</v>
      </c>
      <c r="U521" s="2" t="s">
        <v>929</v>
      </c>
      <c r="V521" s="2">
        <f t="shared" si="151"/>
        <v>2.5600000000000012E-2</v>
      </c>
      <c r="W521" s="17"/>
    </row>
    <row r="522" spans="1:23" s="21" customFormat="1" x14ac:dyDescent="0.25">
      <c r="A522" s="527"/>
      <c r="B522" s="2" t="str">
        <f t="shared" si="150"/>
        <v>HS.HS-AT.AT</v>
      </c>
      <c r="C522" s="2" t="str">
        <f t="shared" si="152"/>
        <v>HS.HS-AT.AT-Emissions-NH3</v>
      </c>
      <c r="D522" s="2" t="s">
        <v>95</v>
      </c>
      <c r="E522" s="2" t="s">
        <v>95</v>
      </c>
      <c r="F522" s="2" t="str">
        <f>VLOOKUP(E522,'5.a Definitions'!E:F,2,FALSE)</f>
        <v>Humans and settlements</v>
      </c>
      <c r="G522" s="2" t="s">
        <v>75</v>
      </c>
      <c r="H522" s="2" t="s">
        <v>75</v>
      </c>
      <c r="I522" s="2" t="str">
        <f>VLOOKUP(H522,'5.a Definitions'!E:F,2,FALSE)</f>
        <v>Atmosphere</v>
      </c>
      <c r="J522" s="2" t="s">
        <v>76</v>
      </c>
      <c r="K522" s="2" t="s">
        <v>446</v>
      </c>
      <c r="L522" s="2" t="s">
        <v>64</v>
      </c>
      <c r="M522" s="2" t="s">
        <v>77</v>
      </c>
      <c r="N522" s="445">
        <v>0.8</v>
      </c>
      <c r="O522" s="446">
        <v>0.2</v>
      </c>
      <c r="P522" s="447">
        <v>2022</v>
      </c>
      <c r="Q522" s="448" t="s">
        <v>56</v>
      </c>
      <c r="R522" s="448" t="s">
        <v>56</v>
      </c>
      <c r="S522" s="448" t="s">
        <v>56</v>
      </c>
      <c r="T522" s="449" t="s">
        <v>66</v>
      </c>
      <c r="U522" s="2" t="s">
        <v>929</v>
      </c>
      <c r="V522" s="2">
        <f t="shared" si="151"/>
        <v>2.5600000000000012E-2</v>
      </c>
      <c r="W522" s="17"/>
    </row>
    <row r="523" spans="1:23" s="21" customFormat="1" x14ac:dyDescent="0.25">
      <c r="A523" s="527"/>
      <c r="B523" s="2" t="str">
        <f t="shared" si="150"/>
        <v>HS.HS-AT.AT</v>
      </c>
      <c r="C523" s="2" t="str">
        <f t="shared" si="152"/>
        <v>HS.HS-AT.AT-LUC emissions-NH3</v>
      </c>
      <c r="D523" s="2" t="s">
        <v>95</v>
      </c>
      <c r="E523" s="2" t="s">
        <v>95</v>
      </c>
      <c r="F523" s="2" t="str">
        <f>VLOOKUP(E523,'5.a Definitions'!E:F,2,FALSE)</f>
        <v>Humans and settlements</v>
      </c>
      <c r="G523" s="2" t="s">
        <v>75</v>
      </c>
      <c r="H523" s="2" t="s">
        <v>75</v>
      </c>
      <c r="I523" s="2" t="str">
        <f>VLOOKUP(H523,'5.a Definitions'!E:F,2,FALSE)</f>
        <v>Atmosphere</v>
      </c>
      <c r="J523" s="2" t="s">
        <v>470</v>
      </c>
      <c r="K523" s="2" t="s">
        <v>470</v>
      </c>
      <c r="L523" s="2" t="s">
        <v>64</v>
      </c>
      <c r="M523" s="2" t="s">
        <v>77</v>
      </c>
      <c r="N523" s="445">
        <v>0.8</v>
      </c>
      <c r="O523" s="446">
        <v>0.2</v>
      </c>
      <c r="P523" s="447">
        <v>2022</v>
      </c>
      <c r="Q523" s="448" t="s">
        <v>56</v>
      </c>
      <c r="R523" s="448" t="s">
        <v>56</v>
      </c>
      <c r="S523" s="448" t="s">
        <v>56</v>
      </c>
      <c r="T523" s="449" t="s">
        <v>66</v>
      </c>
      <c r="U523" s="2" t="s">
        <v>929</v>
      </c>
      <c r="V523" s="2">
        <f t="shared" si="151"/>
        <v>2.5600000000000012E-2</v>
      </c>
      <c r="W523" s="17"/>
    </row>
    <row r="524" spans="1:23" s="21" customFormat="1" x14ac:dyDescent="0.25">
      <c r="A524" s="527"/>
      <c r="B524" s="2" t="str">
        <f t="shared" si="150"/>
        <v>HS.HS-AT.AT</v>
      </c>
      <c r="C524" s="2" t="str">
        <f t="shared" si="152"/>
        <v>HS.HS-AT.AT-LUC emissions-NOx</v>
      </c>
      <c r="D524" s="2" t="s">
        <v>95</v>
      </c>
      <c r="E524" s="2" t="s">
        <v>95</v>
      </c>
      <c r="F524" s="2" t="str">
        <f>VLOOKUP(E524,'5.a Definitions'!E:F,2,FALSE)</f>
        <v>Humans and settlements</v>
      </c>
      <c r="G524" s="2" t="s">
        <v>75</v>
      </c>
      <c r="H524" s="2" t="s">
        <v>75</v>
      </c>
      <c r="I524" s="2" t="str">
        <f>VLOOKUP(H524,'5.a Definitions'!E:F,2,FALSE)</f>
        <v>Atmosphere</v>
      </c>
      <c r="J524" s="2" t="s">
        <v>470</v>
      </c>
      <c r="K524" s="2" t="s">
        <v>470</v>
      </c>
      <c r="L524" s="2" t="s">
        <v>64</v>
      </c>
      <c r="M524" s="2" t="s">
        <v>79</v>
      </c>
      <c r="N524" s="445">
        <v>0.8</v>
      </c>
      <c r="O524" s="446">
        <v>0.2</v>
      </c>
      <c r="P524" s="447">
        <v>2022</v>
      </c>
      <c r="Q524" s="448" t="s">
        <v>56</v>
      </c>
      <c r="R524" s="448" t="s">
        <v>56</v>
      </c>
      <c r="S524" s="448" t="s">
        <v>56</v>
      </c>
      <c r="T524" s="449" t="s">
        <v>66</v>
      </c>
      <c r="U524" s="2" t="s">
        <v>929</v>
      </c>
      <c r="V524" s="2">
        <f t="shared" si="151"/>
        <v>2.5600000000000012E-2</v>
      </c>
      <c r="W524" s="17"/>
    </row>
    <row r="525" spans="1:23" s="21" customFormat="1" x14ac:dyDescent="0.25">
      <c r="A525" s="527"/>
      <c r="B525" s="2" t="str">
        <f t="shared" si="150"/>
        <v>HS.HS-AT.AT</v>
      </c>
      <c r="C525" s="2" t="str">
        <f t="shared" si="152"/>
        <v>HS.HS-AT.AT-LUC emissions-N2O</v>
      </c>
      <c r="D525" s="2" t="s">
        <v>95</v>
      </c>
      <c r="E525" s="2" t="s">
        <v>95</v>
      </c>
      <c r="F525" s="2" t="str">
        <f>VLOOKUP(E525,'5.a Definitions'!E:F,2,FALSE)</f>
        <v>Humans and settlements</v>
      </c>
      <c r="G525" s="2" t="s">
        <v>75</v>
      </c>
      <c r="H525" s="2" t="s">
        <v>75</v>
      </c>
      <c r="I525" s="2" t="str">
        <f>VLOOKUP(H525,'5.a Definitions'!E:F,2,FALSE)</f>
        <v>Atmosphere</v>
      </c>
      <c r="J525" s="2" t="s">
        <v>470</v>
      </c>
      <c r="K525" s="2" t="s">
        <v>470</v>
      </c>
      <c r="L525" s="2" t="s">
        <v>64</v>
      </c>
      <c r="M525" s="2" t="s">
        <v>80</v>
      </c>
      <c r="N525" s="445">
        <v>0.8</v>
      </c>
      <c r="O525" s="446">
        <v>0.2</v>
      </c>
      <c r="P525" s="447">
        <v>2022</v>
      </c>
      <c r="Q525" s="448" t="s">
        <v>56</v>
      </c>
      <c r="R525" s="448" t="s">
        <v>56</v>
      </c>
      <c r="S525" s="448" t="s">
        <v>56</v>
      </c>
      <c r="T525" s="449" t="s">
        <v>66</v>
      </c>
      <c r="U525" s="2" t="s">
        <v>929</v>
      </c>
      <c r="V525" s="2">
        <f t="shared" si="151"/>
        <v>2.5600000000000012E-2</v>
      </c>
      <c r="W525" s="17"/>
    </row>
    <row r="526" spans="1:23" s="21" customFormat="1" x14ac:dyDescent="0.25">
      <c r="A526" s="527"/>
      <c r="B526" s="2" t="str">
        <f t="shared" si="150"/>
        <v>HS.HS-HY.GW</v>
      </c>
      <c r="C526" s="2" t="str">
        <f t="shared" si="152"/>
        <v>HS.HS-HY.GW-Untreated wastewater-Nmix</v>
      </c>
      <c r="D526" s="2" t="s">
        <v>95</v>
      </c>
      <c r="E526" s="2" t="s">
        <v>95</v>
      </c>
      <c r="F526" s="2" t="str">
        <f>VLOOKUP(E526,'5.a Definitions'!E:F,2,FALSE)</f>
        <v>Humans and settlements</v>
      </c>
      <c r="G526" s="2" t="s">
        <v>97</v>
      </c>
      <c r="H526" s="2" t="s">
        <v>121</v>
      </c>
      <c r="I526" s="2" t="str">
        <f>VLOOKUP(H526,'5.a Definitions'!E:F,2,FALSE)</f>
        <v>Groundwater</v>
      </c>
      <c r="J526" s="2" t="s">
        <v>99</v>
      </c>
      <c r="K526" s="2" t="s">
        <v>447</v>
      </c>
      <c r="L526" s="2" t="s">
        <v>64</v>
      </c>
      <c r="M526" s="2" t="s">
        <v>65</v>
      </c>
      <c r="N526" s="445">
        <v>0.8</v>
      </c>
      <c r="O526" s="446">
        <v>0.2</v>
      </c>
      <c r="P526" s="447">
        <v>2022</v>
      </c>
      <c r="Q526" s="448" t="s">
        <v>56</v>
      </c>
      <c r="R526" s="448" t="s">
        <v>56</v>
      </c>
      <c r="S526" s="448" t="s">
        <v>56</v>
      </c>
      <c r="T526" s="449" t="s">
        <v>66</v>
      </c>
      <c r="U526" s="2" t="s">
        <v>929</v>
      </c>
      <c r="V526" s="2">
        <f t="shared" si="151"/>
        <v>2.5600000000000012E-2</v>
      </c>
      <c r="W526" s="17"/>
    </row>
    <row r="527" spans="1:23" s="21" customFormat="1" x14ac:dyDescent="0.25">
      <c r="A527" s="527"/>
      <c r="B527" s="2" t="str">
        <f t="shared" si="150"/>
        <v>HS.HS-HY.SW</v>
      </c>
      <c r="C527" s="2" t="str">
        <f t="shared" si="152"/>
        <v>HS.HS-HY.SW-Untreated wastewater-Nmix</v>
      </c>
      <c r="D527" s="2" t="s">
        <v>95</v>
      </c>
      <c r="E527" s="2" t="s">
        <v>95</v>
      </c>
      <c r="F527" s="2" t="str">
        <f>VLOOKUP(E527,'5.a Definitions'!E:F,2,FALSE)</f>
        <v>Humans and settlements</v>
      </c>
      <c r="G527" s="2" t="s">
        <v>97</v>
      </c>
      <c r="H527" s="2" t="s">
        <v>98</v>
      </c>
      <c r="I527" s="2" t="str">
        <f>VLOOKUP(H527,'5.a Definitions'!E:F,2,FALSE)</f>
        <v>Surface water</v>
      </c>
      <c r="J527" s="2" t="s">
        <v>99</v>
      </c>
      <c r="K527" s="2" t="s">
        <v>448</v>
      </c>
      <c r="L527" s="2" t="s">
        <v>64</v>
      </c>
      <c r="M527" s="2" t="s">
        <v>65</v>
      </c>
      <c r="N527" s="445">
        <v>0.8</v>
      </c>
      <c r="O527" s="446">
        <v>0.2</v>
      </c>
      <c r="P527" s="447">
        <v>2022</v>
      </c>
      <c r="Q527" s="448" t="s">
        <v>56</v>
      </c>
      <c r="R527" s="448" t="s">
        <v>56</v>
      </c>
      <c r="S527" s="448" t="s">
        <v>56</v>
      </c>
      <c r="T527" s="449" t="s">
        <v>66</v>
      </c>
      <c r="U527" s="2" t="s">
        <v>929</v>
      </c>
      <c r="V527" s="2">
        <f t="shared" si="151"/>
        <v>2.5600000000000012E-2</v>
      </c>
      <c r="W527" s="17"/>
    </row>
    <row r="528" spans="1:23" s="21" customFormat="1" ht="15.75" thickBot="1" x14ac:dyDescent="0.3">
      <c r="A528" s="527"/>
      <c r="B528" s="18" t="str">
        <f t="shared" si="150"/>
        <v>HS.HS-HY.CW</v>
      </c>
      <c r="C528" s="18" t="str">
        <f t="shared" si="152"/>
        <v>HS.HS-HY.CW-Untreated wastewater-Nmix</v>
      </c>
      <c r="D528" s="18" t="s">
        <v>95</v>
      </c>
      <c r="E528" s="18" t="s">
        <v>95</v>
      </c>
      <c r="F528" s="18" t="str">
        <f>VLOOKUP(E528,'5.a Definitions'!E:F,2,FALSE)</f>
        <v>Humans and settlements</v>
      </c>
      <c r="G528" s="18" t="s">
        <v>97</v>
      </c>
      <c r="H528" s="18" t="s">
        <v>142</v>
      </c>
      <c r="I528" s="18" t="str">
        <f>VLOOKUP(H528,'5.a Definitions'!E:F,2,FALSE)</f>
        <v>Coastal water</v>
      </c>
      <c r="J528" s="18" t="s">
        <v>99</v>
      </c>
      <c r="K528" s="18" t="s">
        <v>449</v>
      </c>
      <c r="L528" s="18" t="s">
        <v>64</v>
      </c>
      <c r="M528" s="18" t="s">
        <v>65</v>
      </c>
      <c r="N528" s="450">
        <v>0.8</v>
      </c>
      <c r="O528" s="451">
        <v>0.2</v>
      </c>
      <c r="P528" s="452">
        <v>2022</v>
      </c>
      <c r="Q528" s="453" t="s">
        <v>56</v>
      </c>
      <c r="R528" s="453" t="s">
        <v>56</v>
      </c>
      <c r="S528" s="453" t="s">
        <v>56</v>
      </c>
      <c r="T528" s="454" t="s">
        <v>66</v>
      </c>
      <c r="U528" s="18" t="s">
        <v>929</v>
      </c>
      <c r="V528" s="18">
        <f t="shared" si="151"/>
        <v>2.5600000000000012E-2</v>
      </c>
      <c r="W528" s="17"/>
    </row>
    <row r="529" spans="1:23" s="21" customFormat="1" x14ac:dyDescent="0.25">
      <c r="A529" s="528" t="s">
        <v>213</v>
      </c>
      <c r="B529" s="2" t="str">
        <f t="shared" si="150"/>
        <v>AT.AT-EF.IC</v>
      </c>
      <c r="C529" s="2" t="str">
        <f t="shared" si="152"/>
        <v>AT.AT-EF.IC-Combustion N2 fixation-N2</v>
      </c>
      <c r="D529" s="2" t="s">
        <v>75</v>
      </c>
      <c r="E529" s="2" t="s">
        <v>75</v>
      </c>
      <c r="F529" s="2" t="str">
        <f>VLOOKUP(E529,'5.a Definitions'!E:F,2,FALSE)</f>
        <v>Atmosphere</v>
      </c>
      <c r="G529" s="2" t="s">
        <v>60</v>
      </c>
      <c r="H529" s="2" t="s">
        <v>62</v>
      </c>
      <c r="I529" s="2" t="str">
        <f>VLOOKUP(H529,'5.a Definitions'!E:F,2,FALSE)</f>
        <v>Manufacturing industries and construction</v>
      </c>
      <c r="J529" s="2" t="s">
        <v>148</v>
      </c>
      <c r="K529" s="2" t="s">
        <v>450</v>
      </c>
      <c r="L529" s="2" t="s">
        <v>119</v>
      </c>
      <c r="M529" s="2" t="s">
        <v>120</v>
      </c>
      <c r="N529" s="445">
        <v>0.8</v>
      </c>
      <c r="O529" s="446">
        <v>0.2</v>
      </c>
      <c r="P529" s="447">
        <v>2022</v>
      </c>
      <c r="Q529" s="448" t="s">
        <v>56</v>
      </c>
      <c r="R529" s="448" t="s">
        <v>56</v>
      </c>
      <c r="S529" s="448" t="s">
        <v>56</v>
      </c>
      <c r="T529" s="449" t="s">
        <v>66</v>
      </c>
      <c r="U529" s="3" t="s">
        <v>53</v>
      </c>
      <c r="V529" s="2">
        <f t="shared" si="151"/>
        <v>2.5600000000000012E-2</v>
      </c>
      <c r="W529" s="17"/>
    </row>
    <row r="530" spans="1:23" s="21" customFormat="1" x14ac:dyDescent="0.25">
      <c r="A530" s="528"/>
      <c r="B530" s="2" t="str">
        <f t="shared" si="150"/>
        <v>AT.AT-EF.OE</v>
      </c>
      <c r="C530" s="2" t="str">
        <f t="shared" si="152"/>
        <v>AT.AT-EF.OE-Combustion N2 fixation-N2</v>
      </c>
      <c r="D530" s="2" t="s">
        <v>75</v>
      </c>
      <c r="E530" s="2" t="s">
        <v>75</v>
      </c>
      <c r="F530" s="2" t="str">
        <f>VLOOKUP(E530,'5.a Definitions'!E:F,2,FALSE)</f>
        <v>Atmosphere</v>
      </c>
      <c r="G530" s="2" t="s">
        <v>60</v>
      </c>
      <c r="H530" s="2" t="s">
        <v>70</v>
      </c>
      <c r="I530" s="2" t="str">
        <f>VLOOKUP(H530,'5.a Definitions'!E:F,2,FALSE)</f>
        <v>Other energy and fuels</v>
      </c>
      <c r="J530" s="2" t="s">
        <v>148</v>
      </c>
      <c r="K530" s="2" t="s">
        <v>451</v>
      </c>
      <c r="L530" s="2" t="s">
        <v>119</v>
      </c>
      <c r="M530" s="2" t="s">
        <v>120</v>
      </c>
      <c r="N530" s="445">
        <v>0.8</v>
      </c>
      <c r="O530" s="446">
        <v>0.2</v>
      </c>
      <c r="P530" s="447">
        <v>2022</v>
      </c>
      <c r="Q530" s="448" t="s">
        <v>56</v>
      </c>
      <c r="R530" s="448" t="s">
        <v>56</v>
      </c>
      <c r="S530" s="448" t="s">
        <v>56</v>
      </c>
      <c r="T530" s="449" t="s">
        <v>66</v>
      </c>
      <c r="U530" s="3" t="s">
        <v>53</v>
      </c>
      <c r="V530" s="2">
        <f t="shared" si="151"/>
        <v>2.5600000000000012E-2</v>
      </c>
      <c r="W530" s="17"/>
    </row>
    <row r="531" spans="1:23" s="21" customFormat="1" x14ac:dyDescent="0.25">
      <c r="A531" s="528"/>
      <c r="B531" s="2" t="str">
        <f t="shared" si="150"/>
        <v>AT.AT-EF.TR</v>
      </c>
      <c r="C531" s="2" t="str">
        <f t="shared" si="152"/>
        <v>AT.AT-EF.TR-Combustion N2 fixation-N2</v>
      </c>
      <c r="D531" s="2" t="s">
        <v>75</v>
      </c>
      <c r="E531" s="2" t="s">
        <v>75</v>
      </c>
      <c r="F531" s="2" t="str">
        <f>VLOOKUP(E531,'5.a Definitions'!E:F,2,FALSE)</f>
        <v>Atmosphere</v>
      </c>
      <c r="G531" s="2" t="s">
        <v>60</v>
      </c>
      <c r="H531" s="2" t="s">
        <v>68</v>
      </c>
      <c r="I531" s="2" t="str">
        <f>VLOOKUP(H531,'5.a Definitions'!E:F,2,FALSE)</f>
        <v>Transport</v>
      </c>
      <c r="J531" s="2" t="s">
        <v>148</v>
      </c>
      <c r="K531" s="2" t="s">
        <v>452</v>
      </c>
      <c r="L531" s="2" t="s">
        <v>119</v>
      </c>
      <c r="M531" s="2" t="s">
        <v>120</v>
      </c>
      <c r="N531" s="445">
        <v>0.8</v>
      </c>
      <c r="O531" s="446">
        <v>0.2</v>
      </c>
      <c r="P531" s="447">
        <v>2022</v>
      </c>
      <c r="Q531" s="448" t="s">
        <v>56</v>
      </c>
      <c r="R531" s="448" t="s">
        <v>56</v>
      </c>
      <c r="S531" s="448" t="s">
        <v>56</v>
      </c>
      <c r="T531" s="449" t="s">
        <v>66</v>
      </c>
      <c r="U531" s="3" t="s">
        <v>53</v>
      </c>
      <c r="V531" s="2">
        <f t="shared" si="151"/>
        <v>2.5600000000000012E-2</v>
      </c>
      <c r="W531" s="17"/>
    </row>
    <row r="532" spans="1:23" s="21" customFormat="1" x14ac:dyDescent="0.25">
      <c r="A532" s="528"/>
      <c r="B532" s="2" t="str">
        <f t="shared" si="150"/>
        <v>AT.AT-EF.EC</v>
      </c>
      <c r="C532" s="2" t="str">
        <f t="shared" si="152"/>
        <v>AT.AT-EF.EC-Combustion N2 fixation-N2</v>
      </c>
      <c r="D532" s="2" t="s">
        <v>75</v>
      </c>
      <c r="E532" s="2" t="s">
        <v>75</v>
      </c>
      <c r="F532" s="2" t="str">
        <f>VLOOKUP(E532,'5.a Definitions'!E:F,2,FALSE)</f>
        <v>Atmosphere</v>
      </c>
      <c r="G532" s="2" t="s">
        <v>60</v>
      </c>
      <c r="H532" s="2" t="s">
        <v>61</v>
      </c>
      <c r="I532" s="2" t="str">
        <f>VLOOKUP(H532,'5.a Definitions'!E:F,2,FALSE)</f>
        <v>Energy conversion</v>
      </c>
      <c r="J532" s="2" t="s">
        <v>148</v>
      </c>
      <c r="K532" s="2" t="s">
        <v>954</v>
      </c>
      <c r="L532" s="2" t="s">
        <v>119</v>
      </c>
      <c r="M532" s="2" t="s">
        <v>120</v>
      </c>
      <c r="N532" s="445">
        <v>0.8</v>
      </c>
      <c r="O532" s="446">
        <v>0.2</v>
      </c>
      <c r="P532" s="447">
        <v>2022</v>
      </c>
      <c r="Q532" s="448" t="s">
        <v>56</v>
      </c>
      <c r="R532" s="448" t="s">
        <v>56</v>
      </c>
      <c r="S532" s="448" t="s">
        <v>56</v>
      </c>
      <c r="T532" s="449" t="s">
        <v>66</v>
      </c>
      <c r="U532" s="3" t="s">
        <v>53</v>
      </c>
      <c r="V532" s="2">
        <f t="shared" si="151"/>
        <v>2.5600000000000012E-2</v>
      </c>
      <c r="W532" s="17"/>
    </row>
    <row r="533" spans="1:23" s="21" customFormat="1" x14ac:dyDescent="0.25">
      <c r="A533" s="528"/>
      <c r="B533" s="2" t="str">
        <f t="shared" si="150"/>
        <v>AT.AT-MP.OP</v>
      </c>
      <c r="C533" s="2" t="str">
        <f t="shared" si="152"/>
        <v>AT.AT-MP.OP-Ammonia synthesis N2 fixation-N2</v>
      </c>
      <c r="D533" s="2" t="s">
        <v>75</v>
      </c>
      <c r="E533" s="2" t="s">
        <v>75</v>
      </c>
      <c r="F533" s="2" t="str">
        <f>VLOOKUP(E533,'5.a Definitions'!E:F,2,FALSE)</f>
        <v>Atmosphere</v>
      </c>
      <c r="G533" s="2" t="s">
        <v>72</v>
      </c>
      <c r="H533" s="2" t="s">
        <v>73</v>
      </c>
      <c r="I533" s="2" t="str">
        <f>VLOOKUP(H533,'5.a Definitions'!E:F,2,FALSE)</f>
        <v>Other producing industry</v>
      </c>
      <c r="J533" s="2" t="s">
        <v>454</v>
      </c>
      <c r="K533" s="2" t="s">
        <v>453</v>
      </c>
      <c r="L533" s="2" t="s">
        <v>119</v>
      </c>
      <c r="M533" s="2" t="s">
        <v>120</v>
      </c>
      <c r="N533" s="445">
        <v>0.8</v>
      </c>
      <c r="O533" s="446">
        <v>0.2</v>
      </c>
      <c r="P533" s="447">
        <v>2022</v>
      </c>
      <c r="Q533" s="448" t="s">
        <v>56</v>
      </c>
      <c r="R533" s="448" t="s">
        <v>56</v>
      </c>
      <c r="S533" s="448" t="s">
        <v>56</v>
      </c>
      <c r="T533" s="449" t="s">
        <v>66</v>
      </c>
      <c r="U533" s="3" t="s">
        <v>53</v>
      </c>
      <c r="V533" s="2">
        <f t="shared" si="151"/>
        <v>2.5600000000000012E-2</v>
      </c>
      <c r="W533" s="17"/>
    </row>
    <row r="534" spans="1:23" s="21" customFormat="1" x14ac:dyDescent="0.25">
      <c r="A534" s="528"/>
      <c r="B534" s="2" t="str">
        <f t="shared" ref="B534:B597" si="154">D534&amp;"."&amp;E534&amp;"-"&amp;G534&amp;"."&amp;H534</f>
        <v>AT.AT-AG.SM</v>
      </c>
      <c r="C534" s="2" t="str">
        <f t="shared" si="152"/>
        <v>AT.AT-AG.SM-Deposition-OXN</v>
      </c>
      <c r="D534" s="2" t="s">
        <v>75</v>
      </c>
      <c r="E534" s="2" t="s">
        <v>75</v>
      </c>
      <c r="F534" s="2" t="str">
        <f>VLOOKUP(E534,'5.a Definitions'!E:F,2,FALSE)</f>
        <v>Atmosphere</v>
      </c>
      <c r="G534" s="2" t="s">
        <v>86</v>
      </c>
      <c r="H534" s="2" t="s">
        <v>102</v>
      </c>
      <c r="I534" s="2" t="str">
        <f>VLOOKUP(H534,'5.a Definitions'!E:F,2,FALSE)</f>
        <v>Soil management</v>
      </c>
      <c r="J534" s="2" t="s">
        <v>149</v>
      </c>
      <c r="K534" s="2" t="s">
        <v>567</v>
      </c>
      <c r="L534" s="2" t="s">
        <v>64</v>
      </c>
      <c r="M534" s="2" t="s">
        <v>475</v>
      </c>
      <c r="N534" s="445">
        <v>0.8</v>
      </c>
      <c r="O534" s="446">
        <v>0.2</v>
      </c>
      <c r="P534" s="447">
        <v>2022</v>
      </c>
      <c r="Q534" s="448" t="s">
        <v>56</v>
      </c>
      <c r="R534" s="448" t="s">
        <v>56</v>
      </c>
      <c r="S534" s="448" t="s">
        <v>56</v>
      </c>
      <c r="T534" s="449" t="s">
        <v>66</v>
      </c>
      <c r="U534" s="3" t="s">
        <v>53</v>
      </c>
      <c r="V534" s="2">
        <f t="shared" si="151"/>
        <v>2.5600000000000012E-2</v>
      </c>
      <c r="W534" s="17"/>
    </row>
    <row r="535" spans="1:23" s="21" customFormat="1" x14ac:dyDescent="0.25">
      <c r="A535" s="528"/>
      <c r="B535" s="2" t="str">
        <f t="shared" si="154"/>
        <v>AT.AT-AG.SM</v>
      </c>
      <c r="C535" s="2" t="str">
        <f t="shared" si="152"/>
        <v>AT.AT-AG.SM-Deposition-RDN</v>
      </c>
      <c r="D535" s="2" t="s">
        <v>75</v>
      </c>
      <c r="E535" s="2" t="s">
        <v>75</v>
      </c>
      <c r="F535" s="2" t="str">
        <f>VLOOKUP(E535,'5.a Definitions'!E:F,2,FALSE)</f>
        <v>Atmosphere</v>
      </c>
      <c r="G535" s="2" t="s">
        <v>86</v>
      </c>
      <c r="H535" s="2" t="s">
        <v>102</v>
      </c>
      <c r="I535" s="2" t="str">
        <f>VLOOKUP(H535,'5.a Definitions'!E:F,2,FALSE)</f>
        <v>Soil management</v>
      </c>
      <c r="J535" s="2" t="s">
        <v>149</v>
      </c>
      <c r="K535" s="2" t="s">
        <v>567</v>
      </c>
      <c r="L535" s="2" t="s">
        <v>64</v>
      </c>
      <c r="M535" s="2" t="s">
        <v>484</v>
      </c>
      <c r="N535" s="445">
        <v>0.8</v>
      </c>
      <c r="O535" s="446">
        <v>0.2</v>
      </c>
      <c r="P535" s="447">
        <v>2022</v>
      </c>
      <c r="Q535" s="448" t="s">
        <v>56</v>
      </c>
      <c r="R535" s="448" t="s">
        <v>56</v>
      </c>
      <c r="S535" s="448" t="s">
        <v>56</v>
      </c>
      <c r="T535" s="449" t="s">
        <v>66</v>
      </c>
      <c r="U535" s="3" t="s">
        <v>53</v>
      </c>
      <c r="V535" s="2">
        <f t="shared" si="151"/>
        <v>2.5600000000000012E-2</v>
      </c>
      <c r="W535" s="17"/>
    </row>
    <row r="536" spans="1:23" s="21" customFormat="1" x14ac:dyDescent="0.25">
      <c r="A536" s="528"/>
      <c r="B536" s="2" t="str">
        <f t="shared" si="154"/>
        <v>AT.AT-AG.SM</v>
      </c>
      <c r="C536" s="2" t="str">
        <f t="shared" si="152"/>
        <v>AT.AT-AG.SM-Biological N2 fixation-N2</v>
      </c>
      <c r="D536" s="2" t="s">
        <v>75</v>
      </c>
      <c r="E536" s="2" t="s">
        <v>75</v>
      </c>
      <c r="F536" s="2" t="str">
        <f>VLOOKUP(E536,'5.a Definitions'!E:F,2,FALSE)</f>
        <v>Atmosphere</v>
      </c>
      <c r="G536" s="2" t="s">
        <v>86</v>
      </c>
      <c r="H536" s="2" t="s">
        <v>102</v>
      </c>
      <c r="I536" s="2" t="str">
        <f>VLOOKUP(H536,'5.a Definitions'!E:F,2,FALSE)</f>
        <v>Soil management</v>
      </c>
      <c r="J536" s="2" t="s">
        <v>597</v>
      </c>
      <c r="K536" s="2" t="s">
        <v>568</v>
      </c>
      <c r="L536" s="2" t="s">
        <v>119</v>
      </c>
      <c r="M536" s="2" t="s">
        <v>120</v>
      </c>
      <c r="N536" s="445">
        <v>0.8</v>
      </c>
      <c r="O536" s="446">
        <v>0.2</v>
      </c>
      <c r="P536" s="447">
        <v>2022</v>
      </c>
      <c r="Q536" s="448" t="s">
        <v>56</v>
      </c>
      <c r="R536" s="448" t="s">
        <v>56</v>
      </c>
      <c r="S536" s="448" t="s">
        <v>56</v>
      </c>
      <c r="T536" s="449" t="s">
        <v>66</v>
      </c>
      <c r="U536" s="3" t="s">
        <v>53</v>
      </c>
      <c r="V536" s="2">
        <f t="shared" si="151"/>
        <v>2.5600000000000012E-2</v>
      </c>
      <c r="W536" s="17"/>
    </row>
    <row r="537" spans="1:23" s="17" customFormat="1" x14ac:dyDescent="0.25">
      <c r="A537" s="528"/>
      <c r="B537" s="2" t="str">
        <f t="shared" si="154"/>
        <v>AT.AT-FS.FO</v>
      </c>
      <c r="C537" s="2" t="str">
        <f t="shared" si="152"/>
        <v>AT.AT-FS.FO-Deposition-OXN</v>
      </c>
      <c r="D537" s="2" t="s">
        <v>75</v>
      </c>
      <c r="E537" s="2" t="s">
        <v>75</v>
      </c>
      <c r="F537" s="2" t="str">
        <f>VLOOKUP(E537,'5.a Definitions'!E:F,2,FALSE)</f>
        <v>Atmosphere</v>
      </c>
      <c r="G537" s="2" t="s">
        <v>115</v>
      </c>
      <c r="H537" s="2" t="s">
        <v>116</v>
      </c>
      <c r="I537" s="2" t="str">
        <f>VLOOKUP(H537,'5.a Definitions'!E:F,2,FALSE)</f>
        <v>Forests</v>
      </c>
      <c r="J537" s="2" t="s">
        <v>149</v>
      </c>
      <c r="K537" s="2" t="s">
        <v>949</v>
      </c>
      <c r="L537" s="2" t="s">
        <v>64</v>
      </c>
      <c r="M537" s="2" t="s">
        <v>475</v>
      </c>
      <c r="N537" s="445">
        <v>0.8</v>
      </c>
      <c r="O537" s="446">
        <v>0.2</v>
      </c>
      <c r="P537" s="447">
        <v>2022</v>
      </c>
      <c r="Q537" s="448" t="s">
        <v>56</v>
      </c>
      <c r="R537" s="448" t="s">
        <v>56</v>
      </c>
      <c r="S537" s="448" t="s">
        <v>56</v>
      </c>
      <c r="T537" s="449" t="s">
        <v>66</v>
      </c>
      <c r="U537" s="3" t="s">
        <v>53</v>
      </c>
      <c r="V537" s="2">
        <f t="shared" si="151"/>
        <v>2.5600000000000012E-2</v>
      </c>
    </row>
    <row r="538" spans="1:23" s="21" customFormat="1" x14ac:dyDescent="0.25">
      <c r="A538" s="528"/>
      <c r="B538" s="2" t="str">
        <f t="shared" si="154"/>
        <v>AT.AT-FS.FO</v>
      </c>
      <c r="C538" s="2" t="str">
        <f t="shared" si="152"/>
        <v>AT.AT-FS.FO-Deposition-RDN</v>
      </c>
      <c r="D538" s="2" t="s">
        <v>75</v>
      </c>
      <c r="E538" s="2" t="s">
        <v>75</v>
      </c>
      <c r="F538" s="2" t="str">
        <f>VLOOKUP(E538,'5.a Definitions'!E:F,2,FALSE)</f>
        <v>Atmosphere</v>
      </c>
      <c r="G538" s="2" t="s">
        <v>115</v>
      </c>
      <c r="H538" s="2" t="s">
        <v>116</v>
      </c>
      <c r="I538" s="2" t="s">
        <v>132</v>
      </c>
      <c r="J538" s="2" t="s">
        <v>149</v>
      </c>
      <c r="K538" s="2" t="s">
        <v>949</v>
      </c>
      <c r="L538" s="2" t="s">
        <v>64</v>
      </c>
      <c r="M538" s="2" t="s">
        <v>484</v>
      </c>
      <c r="N538" s="445">
        <v>0.8</v>
      </c>
      <c r="O538" s="446">
        <v>0.2</v>
      </c>
      <c r="P538" s="447">
        <v>2022</v>
      </c>
      <c r="Q538" s="448" t="s">
        <v>56</v>
      </c>
      <c r="R538" s="448" t="s">
        <v>56</v>
      </c>
      <c r="S538" s="448" t="s">
        <v>56</v>
      </c>
      <c r="T538" s="449" t="s">
        <v>66</v>
      </c>
      <c r="U538" s="3" t="s">
        <v>53</v>
      </c>
      <c r="V538" s="2">
        <f t="shared" si="151"/>
        <v>2.5600000000000012E-2</v>
      </c>
      <c r="W538" s="17"/>
    </row>
    <row r="539" spans="1:23" s="21" customFormat="1" x14ac:dyDescent="0.25">
      <c r="A539" s="528"/>
      <c r="B539" s="2" t="str">
        <f t="shared" si="154"/>
        <v>AT.AT-FS.FO</v>
      </c>
      <c r="C539" s="2" t="str">
        <f t="shared" si="152"/>
        <v>AT.AT-FS.FO-N2 fixation-N2</v>
      </c>
      <c r="D539" s="2" t="s">
        <v>75</v>
      </c>
      <c r="E539" s="2" t="s">
        <v>75</v>
      </c>
      <c r="F539" s="2" t="str">
        <f>VLOOKUP(E539,'5.a Definitions'!E:F,2,FALSE)</f>
        <v>Atmosphere</v>
      </c>
      <c r="G539" s="2" t="s">
        <v>115</v>
      </c>
      <c r="H539" s="2" t="s">
        <v>116</v>
      </c>
      <c r="I539" s="2" t="s">
        <v>132</v>
      </c>
      <c r="J539" s="2" t="s">
        <v>150</v>
      </c>
      <c r="K539" s="2" t="s">
        <v>950</v>
      </c>
      <c r="L539" s="2" t="s">
        <v>119</v>
      </c>
      <c r="M539" s="2" t="s">
        <v>120</v>
      </c>
      <c r="N539" s="445">
        <v>0.8</v>
      </c>
      <c r="O539" s="446">
        <v>0.2</v>
      </c>
      <c r="P539" s="447">
        <v>2022</v>
      </c>
      <c r="Q539" s="448" t="s">
        <v>56</v>
      </c>
      <c r="R539" s="448" t="s">
        <v>56</v>
      </c>
      <c r="S539" s="448" t="s">
        <v>56</v>
      </c>
      <c r="T539" s="449" t="s">
        <v>66</v>
      </c>
      <c r="U539" s="3" t="s">
        <v>53</v>
      </c>
      <c r="V539" s="2">
        <f t="shared" si="151"/>
        <v>2.5600000000000012E-2</v>
      </c>
      <c r="W539" s="17"/>
    </row>
    <row r="540" spans="1:23" s="21" customFormat="1" x14ac:dyDescent="0.25">
      <c r="A540" s="528"/>
      <c r="B540" s="2" t="str">
        <f t="shared" si="154"/>
        <v>AT.AT-FS.WL</v>
      </c>
      <c r="C540" s="2" t="str">
        <f t="shared" si="152"/>
        <v>AT.AT-FS.WL-Deposition-OXN</v>
      </c>
      <c r="D540" s="2" t="s">
        <v>75</v>
      </c>
      <c r="E540" s="2" t="s">
        <v>75</v>
      </c>
      <c r="F540" s="2" t="str">
        <f>VLOOKUP(E540,'5.a Definitions'!E:F,2,FALSE)</f>
        <v>Atmosphere</v>
      </c>
      <c r="G540" s="2" t="s">
        <v>115</v>
      </c>
      <c r="H540" s="2" t="s">
        <v>117</v>
      </c>
      <c r="I540" s="2" t="str">
        <f>VLOOKUP(H540,'5.a Definitions'!E:F,2,FALSE)</f>
        <v>Wetland</v>
      </c>
      <c r="J540" s="2" t="s">
        <v>149</v>
      </c>
      <c r="K540" s="2" t="s">
        <v>570</v>
      </c>
      <c r="L540" s="2" t="s">
        <v>64</v>
      </c>
      <c r="M540" s="2" t="s">
        <v>475</v>
      </c>
      <c r="N540" s="445">
        <v>0.8</v>
      </c>
      <c r="O540" s="446">
        <v>0.2</v>
      </c>
      <c r="P540" s="447">
        <v>2022</v>
      </c>
      <c r="Q540" s="448" t="s">
        <v>56</v>
      </c>
      <c r="R540" s="448" t="s">
        <v>56</v>
      </c>
      <c r="S540" s="448" t="s">
        <v>56</v>
      </c>
      <c r="T540" s="449" t="s">
        <v>66</v>
      </c>
      <c r="U540" s="3" t="s">
        <v>53</v>
      </c>
      <c r="V540" s="2">
        <f t="shared" si="151"/>
        <v>2.5600000000000012E-2</v>
      </c>
      <c r="W540" s="17"/>
    </row>
    <row r="541" spans="1:23" s="21" customFormat="1" x14ac:dyDescent="0.25">
      <c r="A541" s="528"/>
      <c r="B541" s="2" t="str">
        <f t="shared" si="154"/>
        <v>AT.AT-FS.WL</v>
      </c>
      <c r="C541" s="2" t="str">
        <f t="shared" si="152"/>
        <v>AT.AT-FS.WL-Deposition-RDN</v>
      </c>
      <c r="D541" s="2" t="s">
        <v>75</v>
      </c>
      <c r="E541" s="2" t="s">
        <v>75</v>
      </c>
      <c r="F541" s="2" t="str">
        <f>VLOOKUP(E541,'5.a Definitions'!E:F,2,FALSE)</f>
        <v>Atmosphere</v>
      </c>
      <c r="G541" s="2" t="s">
        <v>115</v>
      </c>
      <c r="H541" s="2" t="s">
        <v>117</v>
      </c>
      <c r="I541" s="2" t="str">
        <f>VLOOKUP(H541,'5.a Definitions'!E:F,2,FALSE)</f>
        <v>Wetland</v>
      </c>
      <c r="J541" s="2" t="s">
        <v>149</v>
      </c>
      <c r="K541" s="2" t="s">
        <v>570</v>
      </c>
      <c r="L541" s="2" t="s">
        <v>64</v>
      </c>
      <c r="M541" s="2" t="s">
        <v>484</v>
      </c>
      <c r="N541" s="445">
        <v>0.8</v>
      </c>
      <c r="O541" s="446">
        <v>0.2</v>
      </c>
      <c r="P541" s="447">
        <v>2022</v>
      </c>
      <c r="Q541" s="448" t="s">
        <v>56</v>
      </c>
      <c r="R541" s="448" t="s">
        <v>56</v>
      </c>
      <c r="S541" s="448" t="s">
        <v>56</v>
      </c>
      <c r="T541" s="449" t="s">
        <v>66</v>
      </c>
      <c r="U541" s="3" t="s">
        <v>53</v>
      </c>
      <c r="V541" s="2">
        <f t="shared" si="151"/>
        <v>2.5600000000000012E-2</v>
      </c>
      <c r="W541" s="17"/>
    </row>
    <row r="542" spans="1:23" s="21" customFormat="1" x14ac:dyDescent="0.25">
      <c r="A542" s="528"/>
      <c r="B542" s="2" t="str">
        <f t="shared" si="154"/>
        <v>AT.AT-FS.WL</v>
      </c>
      <c r="C542" s="2" t="str">
        <f t="shared" si="152"/>
        <v>AT.AT-FS.WL-N2 fixation-N2</v>
      </c>
      <c r="D542" s="2" t="s">
        <v>75</v>
      </c>
      <c r="E542" s="2" t="s">
        <v>75</v>
      </c>
      <c r="F542" s="2" t="str">
        <f>VLOOKUP(E542,'5.a Definitions'!E:F,2,FALSE)</f>
        <v>Atmosphere</v>
      </c>
      <c r="G542" s="2" t="s">
        <v>115</v>
      </c>
      <c r="H542" s="2" t="s">
        <v>117</v>
      </c>
      <c r="I542" s="2" t="str">
        <f>VLOOKUP(H542,'5.a Definitions'!E:F,2,FALSE)</f>
        <v>Wetland</v>
      </c>
      <c r="J542" s="2" t="s">
        <v>150</v>
      </c>
      <c r="K542" s="2" t="s">
        <v>455</v>
      </c>
      <c r="L542" s="2" t="s">
        <v>119</v>
      </c>
      <c r="M542" s="2" t="s">
        <v>120</v>
      </c>
      <c r="N542" s="445">
        <v>0.8</v>
      </c>
      <c r="O542" s="446">
        <v>0.2</v>
      </c>
      <c r="P542" s="447">
        <v>2022</v>
      </c>
      <c r="Q542" s="448" t="s">
        <v>56</v>
      </c>
      <c r="R542" s="448" t="s">
        <v>56</v>
      </c>
      <c r="S542" s="448" t="s">
        <v>56</v>
      </c>
      <c r="T542" s="449" t="s">
        <v>66</v>
      </c>
      <c r="U542" s="3" t="s">
        <v>53</v>
      </c>
      <c r="V542" s="2">
        <f t="shared" si="151"/>
        <v>2.5600000000000012E-2</v>
      </c>
      <c r="W542" s="17"/>
    </row>
    <row r="543" spans="1:23" s="21" customFormat="1" x14ac:dyDescent="0.25">
      <c r="A543" s="528"/>
      <c r="B543" s="2" t="str">
        <f t="shared" si="154"/>
        <v>AT.AT-FS.OL</v>
      </c>
      <c r="C543" s="2" t="str">
        <f t="shared" si="152"/>
        <v>AT.AT-FS.OL-Deposition-OXN</v>
      </c>
      <c r="D543" s="2" t="s">
        <v>75</v>
      </c>
      <c r="E543" s="2" t="s">
        <v>75</v>
      </c>
      <c r="F543" s="2" t="str">
        <f>VLOOKUP(E543,'5.a Definitions'!E:F,2,FALSE)</f>
        <v>Atmosphere</v>
      </c>
      <c r="G543" s="2" t="s">
        <v>115</v>
      </c>
      <c r="H543" s="2" t="s">
        <v>118</v>
      </c>
      <c r="I543" s="2" t="str">
        <f>VLOOKUP(H543,'5.a Definitions'!E:F,2,FALSE)</f>
        <v>Other land</v>
      </c>
      <c r="J543" s="2" t="s">
        <v>149</v>
      </c>
      <c r="K543" s="2" t="s">
        <v>571</v>
      </c>
      <c r="L543" s="2" t="s">
        <v>64</v>
      </c>
      <c r="M543" s="2" t="s">
        <v>475</v>
      </c>
      <c r="N543" s="445">
        <v>0.8</v>
      </c>
      <c r="O543" s="446">
        <v>0.2</v>
      </c>
      <c r="P543" s="447">
        <v>2022</v>
      </c>
      <c r="Q543" s="448" t="s">
        <v>56</v>
      </c>
      <c r="R543" s="448" t="s">
        <v>56</v>
      </c>
      <c r="S543" s="448" t="s">
        <v>56</v>
      </c>
      <c r="T543" s="449" t="s">
        <v>66</v>
      </c>
      <c r="U543" s="3" t="s">
        <v>53</v>
      </c>
      <c r="V543" s="2">
        <f t="shared" si="151"/>
        <v>2.5600000000000012E-2</v>
      </c>
      <c r="W543" s="17"/>
    </row>
    <row r="544" spans="1:23" s="21" customFormat="1" x14ac:dyDescent="0.25">
      <c r="A544" s="528"/>
      <c r="B544" s="2" t="str">
        <f t="shared" si="154"/>
        <v>AT.AT-FS.OL</v>
      </c>
      <c r="C544" s="2" t="str">
        <f t="shared" si="152"/>
        <v>AT.AT-FS.OL-Deposition-RDN</v>
      </c>
      <c r="D544" s="2" t="s">
        <v>75</v>
      </c>
      <c r="E544" s="2" t="s">
        <v>75</v>
      </c>
      <c r="F544" s="2" t="str">
        <f>VLOOKUP(E544,'5.a Definitions'!E:F,2,FALSE)</f>
        <v>Atmosphere</v>
      </c>
      <c r="G544" s="2" t="s">
        <v>115</v>
      </c>
      <c r="H544" s="2" t="s">
        <v>118</v>
      </c>
      <c r="I544" s="2" t="str">
        <f>VLOOKUP(H544,'5.a Definitions'!E:F,2,FALSE)</f>
        <v>Other land</v>
      </c>
      <c r="J544" s="2" t="s">
        <v>149</v>
      </c>
      <c r="K544" s="2" t="s">
        <v>571</v>
      </c>
      <c r="L544" s="2" t="s">
        <v>64</v>
      </c>
      <c r="M544" s="2" t="s">
        <v>484</v>
      </c>
      <c r="N544" s="445">
        <v>0.8</v>
      </c>
      <c r="O544" s="446">
        <v>0.2</v>
      </c>
      <c r="P544" s="447">
        <v>2022</v>
      </c>
      <c r="Q544" s="448" t="s">
        <v>56</v>
      </c>
      <c r="R544" s="448" t="s">
        <v>56</v>
      </c>
      <c r="S544" s="448" t="s">
        <v>56</v>
      </c>
      <c r="T544" s="449" t="s">
        <v>66</v>
      </c>
      <c r="U544" s="3" t="s">
        <v>53</v>
      </c>
      <c r="V544" s="2">
        <f t="shared" si="151"/>
        <v>2.5600000000000012E-2</v>
      </c>
      <c r="W544" s="17"/>
    </row>
    <row r="545" spans="1:23" s="21" customFormat="1" x14ac:dyDescent="0.25">
      <c r="A545" s="528"/>
      <c r="B545" s="2" t="str">
        <f t="shared" si="154"/>
        <v>AT.AT-FS.OL</v>
      </c>
      <c r="C545" s="2" t="str">
        <f t="shared" si="152"/>
        <v>AT.AT-FS.OL-N2 fixation-N2</v>
      </c>
      <c r="D545" s="2" t="s">
        <v>75</v>
      </c>
      <c r="E545" s="2" t="s">
        <v>75</v>
      </c>
      <c r="F545" s="2" t="str">
        <f>VLOOKUP(E545,'5.a Definitions'!E:F,2,FALSE)</f>
        <v>Atmosphere</v>
      </c>
      <c r="G545" s="2" t="s">
        <v>115</v>
      </c>
      <c r="H545" s="2" t="s">
        <v>118</v>
      </c>
      <c r="I545" s="2" t="str">
        <f>VLOOKUP(H545,'5.a Definitions'!E:F,2,FALSE)</f>
        <v>Other land</v>
      </c>
      <c r="J545" s="2" t="s">
        <v>150</v>
      </c>
      <c r="K545" s="2" t="s">
        <v>456</v>
      </c>
      <c r="L545" s="2" t="s">
        <v>119</v>
      </c>
      <c r="M545" s="2" t="s">
        <v>120</v>
      </c>
      <c r="N545" s="445">
        <v>0.8</v>
      </c>
      <c r="O545" s="446">
        <v>0.2</v>
      </c>
      <c r="P545" s="447">
        <v>2022</v>
      </c>
      <c r="Q545" s="448" t="s">
        <v>56</v>
      </c>
      <c r="R545" s="448" t="s">
        <v>56</v>
      </c>
      <c r="S545" s="448" t="s">
        <v>56</v>
      </c>
      <c r="T545" s="449" t="s">
        <v>66</v>
      </c>
      <c r="U545" s="3" t="s">
        <v>53</v>
      </c>
      <c r="V545" s="2">
        <f t="shared" si="151"/>
        <v>2.5600000000000012E-2</v>
      </c>
      <c r="W545" s="17"/>
    </row>
    <row r="546" spans="1:23" s="21" customFormat="1" x14ac:dyDescent="0.25">
      <c r="A546" s="528"/>
      <c r="B546" s="2" t="str">
        <f t="shared" si="154"/>
        <v>AT.AT-HS.HS</v>
      </c>
      <c r="C546" s="2" t="str">
        <f t="shared" si="152"/>
        <v>AT.AT-HS.HS-Deposition-OXN</v>
      </c>
      <c r="D546" s="2" t="s">
        <v>75</v>
      </c>
      <c r="E546" s="2" t="s">
        <v>75</v>
      </c>
      <c r="F546" s="2" t="str">
        <f>VLOOKUP(E546,'5.a Definitions'!E:F,2,FALSE)</f>
        <v>Atmosphere</v>
      </c>
      <c r="G546" s="2" t="s">
        <v>95</v>
      </c>
      <c r="H546" s="2" t="s">
        <v>95</v>
      </c>
      <c r="I546" s="2" t="str">
        <f>VLOOKUP(H546,'5.a Definitions'!E:F,2,FALSE)</f>
        <v>Humans and settlements</v>
      </c>
      <c r="J546" s="2" t="s">
        <v>149</v>
      </c>
      <c r="K546" s="2" t="s">
        <v>569</v>
      </c>
      <c r="L546" s="2" t="s">
        <v>64</v>
      </c>
      <c r="M546" s="2" t="s">
        <v>475</v>
      </c>
      <c r="N546" s="445">
        <v>0.8</v>
      </c>
      <c r="O546" s="446">
        <v>0.2</v>
      </c>
      <c r="P546" s="447">
        <v>2022</v>
      </c>
      <c r="Q546" s="448" t="s">
        <v>56</v>
      </c>
      <c r="R546" s="448" t="s">
        <v>56</v>
      </c>
      <c r="S546" s="448" t="s">
        <v>56</v>
      </c>
      <c r="T546" s="449" t="s">
        <v>66</v>
      </c>
      <c r="U546" s="3" t="s">
        <v>53</v>
      </c>
      <c r="V546" s="2">
        <f t="shared" si="151"/>
        <v>2.5600000000000012E-2</v>
      </c>
      <c r="W546" s="17"/>
    </row>
    <row r="547" spans="1:23" s="21" customFormat="1" x14ac:dyDescent="0.25">
      <c r="A547" s="528"/>
      <c r="B547" s="2" t="str">
        <f t="shared" si="154"/>
        <v>AT.AT-HS.HS</v>
      </c>
      <c r="C547" s="2" t="str">
        <f t="shared" si="152"/>
        <v>AT.AT-HS.HS-Deposition-RDN</v>
      </c>
      <c r="D547" s="2" t="s">
        <v>75</v>
      </c>
      <c r="E547" s="2" t="s">
        <v>75</v>
      </c>
      <c r="F547" s="2" t="str">
        <f>VLOOKUP(E547,'5.a Definitions'!E:F,2,FALSE)</f>
        <v>Atmosphere</v>
      </c>
      <c r="G547" s="2" t="s">
        <v>95</v>
      </c>
      <c r="H547" s="2" t="s">
        <v>95</v>
      </c>
      <c r="I547" s="2" t="str">
        <f>VLOOKUP(H547,'5.a Definitions'!E:F,2,FALSE)</f>
        <v>Humans and settlements</v>
      </c>
      <c r="J547" s="2" t="s">
        <v>149</v>
      </c>
      <c r="K547" s="2" t="s">
        <v>569</v>
      </c>
      <c r="L547" s="2" t="s">
        <v>64</v>
      </c>
      <c r="M547" s="2" t="s">
        <v>484</v>
      </c>
      <c r="N547" s="445">
        <v>0.8</v>
      </c>
      <c r="O547" s="446">
        <v>0.2</v>
      </c>
      <c r="P547" s="447">
        <v>2022</v>
      </c>
      <c r="Q547" s="448" t="s">
        <v>56</v>
      </c>
      <c r="R547" s="448" t="s">
        <v>56</v>
      </c>
      <c r="S547" s="448" t="s">
        <v>56</v>
      </c>
      <c r="T547" s="449" t="s">
        <v>66</v>
      </c>
      <c r="U547" s="3" t="s">
        <v>53</v>
      </c>
      <c r="V547" s="2">
        <f t="shared" si="151"/>
        <v>2.5600000000000012E-2</v>
      </c>
      <c r="W547" s="17"/>
    </row>
    <row r="548" spans="1:23" s="21" customFormat="1" x14ac:dyDescent="0.25">
      <c r="A548" s="528"/>
      <c r="B548" s="2" t="str">
        <f t="shared" si="154"/>
        <v>AT.AT-HY.SW</v>
      </c>
      <c r="C548" s="2" t="str">
        <f t="shared" si="152"/>
        <v>AT.AT-HY.SW-Deposition-OXN</v>
      </c>
      <c r="D548" s="2" t="s">
        <v>75</v>
      </c>
      <c r="E548" s="2" t="s">
        <v>75</v>
      </c>
      <c r="F548" s="2" t="str">
        <f>VLOOKUP(E548,'5.a Definitions'!E:F,2,FALSE)</f>
        <v>Atmosphere</v>
      </c>
      <c r="G548" s="2" t="s">
        <v>97</v>
      </c>
      <c r="H548" s="2" t="s">
        <v>98</v>
      </c>
      <c r="I548" s="2" t="str">
        <f>VLOOKUP(H548,'5.a Definitions'!E:F,2,FALSE)</f>
        <v>Surface water</v>
      </c>
      <c r="J548" s="2" t="s">
        <v>149</v>
      </c>
      <c r="K548" s="2" t="s">
        <v>572</v>
      </c>
      <c r="L548" s="2" t="s">
        <v>64</v>
      </c>
      <c r="M548" s="2" t="s">
        <v>475</v>
      </c>
      <c r="N548" s="445">
        <v>0.8</v>
      </c>
      <c r="O548" s="446">
        <v>0.2</v>
      </c>
      <c r="P548" s="447">
        <v>2022</v>
      </c>
      <c r="Q548" s="448" t="s">
        <v>56</v>
      </c>
      <c r="R548" s="448" t="s">
        <v>56</v>
      </c>
      <c r="S548" s="448" t="s">
        <v>56</v>
      </c>
      <c r="T548" s="449" t="s">
        <v>66</v>
      </c>
      <c r="U548" s="3" t="s">
        <v>53</v>
      </c>
      <c r="V548" s="2">
        <f t="shared" ref="V548:V598" si="155">(O548*N548)^2</f>
        <v>2.5600000000000012E-2</v>
      </c>
      <c r="W548" s="17"/>
    </row>
    <row r="549" spans="1:23" s="21" customFormat="1" x14ac:dyDescent="0.25">
      <c r="A549" s="528"/>
      <c r="B549" s="2" t="str">
        <f t="shared" si="154"/>
        <v>AT.AT-HY.SW</v>
      </c>
      <c r="C549" s="2" t="str">
        <f t="shared" si="152"/>
        <v>AT.AT-HY.SW-Deposition-RDN</v>
      </c>
      <c r="D549" s="2" t="s">
        <v>75</v>
      </c>
      <c r="E549" s="2" t="s">
        <v>75</v>
      </c>
      <c r="F549" s="2" t="str">
        <f>VLOOKUP(E549,'5.a Definitions'!E:F,2,FALSE)</f>
        <v>Atmosphere</v>
      </c>
      <c r="G549" s="2" t="s">
        <v>97</v>
      </c>
      <c r="H549" s="2" t="s">
        <v>98</v>
      </c>
      <c r="I549" s="2" t="str">
        <f>VLOOKUP(H549,'5.a Definitions'!E:F,2,FALSE)</f>
        <v>Surface water</v>
      </c>
      <c r="J549" s="2" t="s">
        <v>149</v>
      </c>
      <c r="K549" s="2" t="s">
        <v>572</v>
      </c>
      <c r="L549" s="2" t="s">
        <v>64</v>
      </c>
      <c r="M549" s="2" t="s">
        <v>484</v>
      </c>
      <c r="N549" s="445">
        <v>0.8</v>
      </c>
      <c r="O549" s="446">
        <v>0.2</v>
      </c>
      <c r="P549" s="447">
        <v>2022</v>
      </c>
      <c r="Q549" s="448" t="s">
        <v>56</v>
      </c>
      <c r="R549" s="448" t="s">
        <v>56</v>
      </c>
      <c r="S549" s="448" t="s">
        <v>56</v>
      </c>
      <c r="T549" s="449" t="s">
        <v>66</v>
      </c>
      <c r="U549" s="3" t="s">
        <v>53</v>
      </c>
      <c r="V549" s="2">
        <f t="shared" si="155"/>
        <v>2.5600000000000012E-2</v>
      </c>
      <c r="W549" s="17"/>
    </row>
    <row r="550" spans="1:23" s="21" customFormat="1" x14ac:dyDescent="0.25">
      <c r="A550" s="528"/>
      <c r="B550" s="2" t="str">
        <f t="shared" si="154"/>
        <v>AT.AT-HY.SW</v>
      </c>
      <c r="C550" s="2" t="str">
        <f t="shared" si="152"/>
        <v>AT.AT-HY.SW-N2 fixation-N2</v>
      </c>
      <c r="D550" s="2" t="s">
        <v>75</v>
      </c>
      <c r="E550" s="2" t="s">
        <v>75</v>
      </c>
      <c r="F550" s="2" t="str">
        <f>VLOOKUP(E550,'5.a Definitions'!E:F,2,FALSE)</f>
        <v>Atmosphere</v>
      </c>
      <c r="G550" s="2" t="s">
        <v>97</v>
      </c>
      <c r="H550" s="2" t="s">
        <v>98</v>
      </c>
      <c r="I550" s="2" t="str">
        <f>VLOOKUP(H550,'5.a Definitions'!E:F,2,FALSE)</f>
        <v>Surface water</v>
      </c>
      <c r="J550" s="2" t="s">
        <v>150</v>
      </c>
      <c r="K550" s="2" t="s">
        <v>457</v>
      </c>
      <c r="L550" s="2" t="s">
        <v>119</v>
      </c>
      <c r="M550" s="2" t="s">
        <v>120</v>
      </c>
      <c r="N550" s="445">
        <v>0.8</v>
      </c>
      <c r="O550" s="446">
        <v>0.2</v>
      </c>
      <c r="P550" s="447">
        <v>2022</v>
      </c>
      <c r="Q550" s="448" t="s">
        <v>56</v>
      </c>
      <c r="R550" s="448" t="s">
        <v>56</v>
      </c>
      <c r="S550" s="448" t="s">
        <v>56</v>
      </c>
      <c r="T550" s="449" t="s">
        <v>66</v>
      </c>
      <c r="U550" s="3" t="s">
        <v>53</v>
      </c>
      <c r="V550" s="2">
        <f t="shared" si="155"/>
        <v>2.5600000000000012E-2</v>
      </c>
      <c r="W550" s="17"/>
    </row>
    <row r="551" spans="1:23" s="21" customFormat="1" x14ac:dyDescent="0.25">
      <c r="A551" s="528"/>
      <c r="B551" s="2" t="str">
        <f t="shared" si="154"/>
        <v>AT.AT-HY.CW</v>
      </c>
      <c r="C551" s="2" t="str">
        <f t="shared" ref="C551:C598" si="156">B551&amp;"-"&amp;J551&amp;"-"&amp;M551</f>
        <v>AT.AT-HY.CW-Deposition-OXN</v>
      </c>
      <c r="D551" s="2" t="s">
        <v>75</v>
      </c>
      <c r="E551" s="2" t="s">
        <v>75</v>
      </c>
      <c r="F551" s="2" t="str">
        <f>VLOOKUP(E551,'5.a Definitions'!E:F,2,FALSE)</f>
        <v>Atmosphere</v>
      </c>
      <c r="G551" s="2" t="s">
        <v>97</v>
      </c>
      <c r="H551" s="2" t="s">
        <v>142</v>
      </c>
      <c r="I551" s="2" t="str">
        <f>VLOOKUP(H551,'5.a Definitions'!E:F,2,FALSE)</f>
        <v>Coastal water</v>
      </c>
      <c r="J551" s="2" t="s">
        <v>149</v>
      </c>
      <c r="K551" s="2" t="s">
        <v>573</v>
      </c>
      <c r="L551" s="2" t="s">
        <v>64</v>
      </c>
      <c r="M551" s="2" t="s">
        <v>475</v>
      </c>
      <c r="N551" s="445">
        <v>0.8</v>
      </c>
      <c r="O551" s="446">
        <v>0.2</v>
      </c>
      <c r="P551" s="447">
        <v>2022</v>
      </c>
      <c r="Q551" s="448" t="s">
        <v>56</v>
      </c>
      <c r="R551" s="448" t="s">
        <v>56</v>
      </c>
      <c r="S551" s="448" t="s">
        <v>56</v>
      </c>
      <c r="T551" s="449" t="s">
        <v>66</v>
      </c>
      <c r="U551" s="3" t="s">
        <v>53</v>
      </c>
      <c r="V551" s="2">
        <f t="shared" si="155"/>
        <v>2.5600000000000012E-2</v>
      </c>
      <c r="W551" s="17"/>
    </row>
    <row r="552" spans="1:23" s="17" customFormat="1" x14ac:dyDescent="0.25">
      <c r="A552" s="528"/>
      <c r="B552" s="2" t="str">
        <f t="shared" si="154"/>
        <v>AT.AT-HY.CW</v>
      </c>
      <c r="C552" s="2" t="str">
        <f t="shared" si="156"/>
        <v>AT.AT-HY.CW-Deposition-RDN</v>
      </c>
      <c r="D552" s="2" t="s">
        <v>75</v>
      </c>
      <c r="E552" s="2" t="s">
        <v>75</v>
      </c>
      <c r="F552" s="2" t="str">
        <f>VLOOKUP(E552,'5.a Definitions'!E:F,2,FALSE)</f>
        <v>Atmosphere</v>
      </c>
      <c r="G552" s="2" t="s">
        <v>97</v>
      </c>
      <c r="H552" s="2" t="s">
        <v>142</v>
      </c>
      <c r="I552" s="2" t="str">
        <f>VLOOKUP(H552,'5.a Definitions'!E:F,2,FALSE)</f>
        <v>Coastal water</v>
      </c>
      <c r="J552" s="2" t="s">
        <v>149</v>
      </c>
      <c r="K552" s="2" t="s">
        <v>573</v>
      </c>
      <c r="L552" s="2" t="s">
        <v>64</v>
      </c>
      <c r="M552" s="2" t="s">
        <v>484</v>
      </c>
      <c r="N552" s="445">
        <v>0.8</v>
      </c>
      <c r="O552" s="446">
        <v>0.2</v>
      </c>
      <c r="P552" s="447">
        <v>2022</v>
      </c>
      <c r="Q552" s="448" t="s">
        <v>56</v>
      </c>
      <c r="R552" s="448" t="s">
        <v>56</v>
      </c>
      <c r="S552" s="448" t="s">
        <v>56</v>
      </c>
      <c r="T552" s="449" t="s">
        <v>66</v>
      </c>
      <c r="U552" s="3" t="s">
        <v>53</v>
      </c>
      <c r="V552" s="2">
        <f t="shared" si="155"/>
        <v>2.5600000000000012E-2</v>
      </c>
    </row>
    <row r="553" spans="1:23" s="21" customFormat="1" x14ac:dyDescent="0.25">
      <c r="A553" s="528"/>
      <c r="B553" s="3" t="str">
        <f t="shared" si="154"/>
        <v>AT.AT-HY.CW</v>
      </c>
      <c r="C553" s="3" t="str">
        <f t="shared" si="156"/>
        <v>AT.AT-HY.CW-N2 fixation-N2</v>
      </c>
      <c r="D553" s="3" t="s">
        <v>75</v>
      </c>
      <c r="E553" s="3" t="s">
        <v>75</v>
      </c>
      <c r="F553" s="3" t="str">
        <f>VLOOKUP(E553,'5.a Definitions'!E:F,2,FALSE)</f>
        <v>Atmosphere</v>
      </c>
      <c r="G553" s="3" t="s">
        <v>97</v>
      </c>
      <c r="H553" s="3" t="s">
        <v>142</v>
      </c>
      <c r="I553" s="3" t="str">
        <f>VLOOKUP(H553,'5.a Definitions'!E:F,2,FALSE)</f>
        <v>Coastal water</v>
      </c>
      <c r="J553" s="3" t="s">
        <v>150</v>
      </c>
      <c r="K553" s="3" t="s">
        <v>458</v>
      </c>
      <c r="L553" s="3" t="s">
        <v>119</v>
      </c>
      <c r="M553" s="3" t="s">
        <v>120</v>
      </c>
      <c r="N553" s="460">
        <v>0.8</v>
      </c>
      <c r="O553" s="461">
        <v>0.2</v>
      </c>
      <c r="P553" s="462">
        <v>2022</v>
      </c>
      <c r="Q553" s="463" t="s">
        <v>56</v>
      </c>
      <c r="R553" s="463" t="s">
        <v>56</v>
      </c>
      <c r="S553" s="463" t="s">
        <v>56</v>
      </c>
      <c r="T553" s="464" t="s">
        <v>66</v>
      </c>
      <c r="U553" s="3" t="s">
        <v>53</v>
      </c>
      <c r="V553" s="3">
        <f t="shared" si="155"/>
        <v>2.5600000000000012E-2</v>
      </c>
      <c r="W553" s="17"/>
    </row>
    <row r="554" spans="1:23" s="21" customFormat="1" x14ac:dyDescent="0.25">
      <c r="A554" s="528"/>
      <c r="B554" s="3" t="str">
        <f t="shared" si="154"/>
        <v>AT.AT-RW.RW</v>
      </c>
      <c r="C554" s="3" t="str">
        <f t="shared" si="156"/>
        <v>AT.AT-RW.RW-Atmospheric outflow-RDN</v>
      </c>
      <c r="D554" s="3" t="s">
        <v>75</v>
      </c>
      <c r="E554" s="3" t="s">
        <v>75</v>
      </c>
      <c r="F554" s="3" t="str">
        <f>VLOOKUP(E554,'5.a Definitions'!E:F,2,FALSE)</f>
        <v>Atmosphere</v>
      </c>
      <c r="G554" s="3" t="s">
        <v>81</v>
      </c>
      <c r="H554" s="3" t="s">
        <v>81</v>
      </c>
      <c r="I554" s="3" t="str">
        <f>VLOOKUP(H554,'5.a Definitions'!E:F,2,FALSE)</f>
        <v>Rest of the world</v>
      </c>
      <c r="J554" s="3" t="s">
        <v>151</v>
      </c>
      <c r="K554" s="3" t="s">
        <v>459</v>
      </c>
      <c r="L554" s="3" t="s">
        <v>64</v>
      </c>
      <c r="M554" s="3" t="s">
        <v>484</v>
      </c>
      <c r="N554" s="460">
        <v>0.8</v>
      </c>
      <c r="O554" s="461">
        <v>0.2</v>
      </c>
      <c r="P554" s="462">
        <v>2022</v>
      </c>
      <c r="Q554" s="463" t="s">
        <v>56</v>
      </c>
      <c r="R554" s="463" t="s">
        <v>56</v>
      </c>
      <c r="S554" s="463" t="s">
        <v>56</v>
      </c>
      <c r="T554" s="464" t="s">
        <v>66</v>
      </c>
      <c r="U554" s="3" t="s">
        <v>53</v>
      </c>
      <c r="V554" s="3">
        <f t="shared" si="155"/>
        <v>2.5600000000000012E-2</v>
      </c>
      <c r="W554" s="17"/>
    </row>
    <row r="555" spans="1:23" s="21" customFormat="1" ht="15.75" thickBot="1" x14ac:dyDescent="0.3">
      <c r="A555" s="529"/>
      <c r="B555" s="18" t="str">
        <f t="shared" si="154"/>
        <v>AT.AT-RW.RW</v>
      </c>
      <c r="C555" s="18" t="str">
        <f t="shared" si="156"/>
        <v>AT.AT-RW.RW-Atmospheric outflow-OXN</v>
      </c>
      <c r="D555" s="18" t="s">
        <v>75</v>
      </c>
      <c r="E555" s="18" t="s">
        <v>75</v>
      </c>
      <c r="F555" s="18" t="str">
        <f>VLOOKUP(E555,'5.a Definitions'!E:F,2,FALSE)</f>
        <v>Atmosphere</v>
      </c>
      <c r="G555" s="18" t="s">
        <v>81</v>
      </c>
      <c r="H555" s="18" t="s">
        <v>81</v>
      </c>
      <c r="I555" s="18" t="str">
        <f>VLOOKUP(H555,'5.a Definitions'!E:F,2,FALSE)</f>
        <v>Rest of the world</v>
      </c>
      <c r="J555" s="18" t="s">
        <v>151</v>
      </c>
      <c r="K555" s="18" t="s">
        <v>459</v>
      </c>
      <c r="L555" s="18" t="s">
        <v>64</v>
      </c>
      <c r="M555" s="18" t="s">
        <v>475</v>
      </c>
      <c r="N555" s="450">
        <v>0.8</v>
      </c>
      <c r="O555" s="451">
        <v>0.2</v>
      </c>
      <c r="P555" s="452">
        <v>2022</v>
      </c>
      <c r="Q555" s="453" t="s">
        <v>56</v>
      </c>
      <c r="R555" s="453" t="s">
        <v>56</v>
      </c>
      <c r="S555" s="453" t="s">
        <v>56</v>
      </c>
      <c r="T555" s="454" t="s">
        <v>66</v>
      </c>
      <c r="U555" s="18" t="s">
        <v>53</v>
      </c>
      <c r="V555" s="18">
        <f t="shared" si="155"/>
        <v>2.5600000000000012E-2</v>
      </c>
      <c r="W555" s="17"/>
    </row>
    <row r="556" spans="1:23" s="21" customFormat="1" x14ac:dyDescent="0.25">
      <c r="A556" s="533" t="s">
        <v>152</v>
      </c>
      <c r="B556" s="2" t="str">
        <f t="shared" si="154"/>
        <v>HY.GW-AG.MM</v>
      </c>
      <c r="C556" s="2" t="str">
        <f t="shared" si="156"/>
        <v>HY.GW-AG.MM-Animal drinking water-Nmix</v>
      </c>
      <c r="D556" s="2" t="s">
        <v>97</v>
      </c>
      <c r="E556" s="2" t="s">
        <v>121</v>
      </c>
      <c r="F556" s="2" t="str">
        <f>VLOOKUP(E556,'5.a Definitions'!E:F,2,FALSE)</f>
        <v>Groundwater</v>
      </c>
      <c r="G556" s="2" t="s">
        <v>86</v>
      </c>
      <c r="H556" s="2" t="s">
        <v>87</v>
      </c>
      <c r="I556" s="2" t="str">
        <f>VLOOKUP(H556,'5.a Definitions'!E:F,2,FALSE)</f>
        <v>Manure management, storage and animal husbandry</v>
      </c>
      <c r="J556" s="2" t="s">
        <v>154</v>
      </c>
      <c r="K556" s="2" t="s">
        <v>578</v>
      </c>
      <c r="L556" s="2" t="s">
        <v>64</v>
      </c>
      <c r="M556" s="2" t="s">
        <v>65</v>
      </c>
      <c r="N556" s="445">
        <v>0.8</v>
      </c>
      <c r="O556" s="446">
        <v>0.2</v>
      </c>
      <c r="P556" s="447">
        <v>2022</v>
      </c>
      <c r="Q556" s="448" t="s">
        <v>56</v>
      </c>
      <c r="R556" s="448" t="s">
        <v>56</v>
      </c>
      <c r="S556" s="448" t="s">
        <v>56</v>
      </c>
      <c r="T556" s="449" t="s">
        <v>66</v>
      </c>
      <c r="U556" s="2" t="s">
        <v>67</v>
      </c>
      <c r="V556" s="2">
        <f t="shared" si="155"/>
        <v>2.5600000000000012E-2</v>
      </c>
      <c r="W556" s="17"/>
    </row>
    <row r="557" spans="1:23" s="21" customFormat="1" x14ac:dyDescent="0.25">
      <c r="A557" s="533"/>
      <c r="B557" s="2" t="str">
        <f t="shared" si="154"/>
        <v>HY.GW-AG.SM</v>
      </c>
      <c r="C557" s="2" t="str">
        <f t="shared" si="156"/>
        <v>HY.GW-AG.SM-Irrigation-Nmix</v>
      </c>
      <c r="D557" s="2" t="s">
        <v>97</v>
      </c>
      <c r="E557" s="2" t="s">
        <v>121</v>
      </c>
      <c r="F557" s="2" t="str">
        <f>VLOOKUP(E557,'5.a Definitions'!E:F,2,FALSE)</f>
        <v>Groundwater</v>
      </c>
      <c r="G557" s="2" t="s">
        <v>86</v>
      </c>
      <c r="H557" s="2" t="s">
        <v>102</v>
      </c>
      <c r="I557" s="2" t="str">
        <f>VLOOKUP(H557,'5.a Definitions'!E:F,2,FALSE)</f>
        <v>Soil management</v>
      </c>
      <c r="J557" s="2" t="s">
        <v>155</v>
      </c>
      <c r="K557" s="2" t="s">
        <v>460</v>
      </c>
      <c r="L557" s="2" t="s">
        <v>64</v>
      </c>
      <c r="M557" s="2" t="s">
        <v>65</v>
      </c>
      <c r="N557" s="445">
        <v>0.8</v>
      </c>
      <c r="O557" s="446">
        <v>0.2</v>
      </c>
      <c r="P557" s="447">
        <v>2022</v>
      </c>
      <c r="Q557" s="448" t="s">
        <v>56</v>
      </c>
      <c r="R557" s="448" t="s">
        <v>56</v>
      </c>
      <c r="S557" s="448" t="s">
        <v>56</v>
      </c>
      <c r="T557" s="449" t="s">
        <v>66</v>
      </c>
      <c r="U557" s="2" t="s">
        <v>67</v>
      </c>
      <c r="V557" s="2">
        <f t="shared" si="155"/>
        <v>2.5600000000000012E-2</v>
      </c>
      <c r="W557" s="17"/>
    </row>
    <row r="558" spans="1:23" s="21" customFormat="1" x14ac:dyDescent="0.25">
      <c r="A558" s="533"/>
      <c r="B558" s="2" t="str">
        <f t="shared" si="154"/>
        <v>HY.GW-HS.HS</v>
      </c>
      <c r="C558" s="2" t="str">
        <f t="shared" si="156"/>
        <v>HY.GW-HS.HS-Drinking water-Nmix</v>
      </c>
      <c r="D558" s="2" t="s">
        <v>97</v>
      </c>
      <c r="E558" s="2" t="s">
        <v>121</v>
      </c>
      <c r="F558" s="2" t="str">
        <f>VLOOKUP(E558,'5.a Definitions'!E:F,2,FALSE)</f>
        <v>Groundwater</v>
      </c>
      <c r="G558" s="2" t="s">
        <v>95</v>
      </c>
      <c r="H558" s="2" t="s">
        <v>95</v>
      </c>
      <c r="I558" s="2" t="str">
        <f>VLOOKUP(H558,'5.a Definitions'!E:F,2,FALSE)</f>
        <v>Humans and settlements</v>
      </c>
      <c r="J558" s="2" t="s">
        <v>153</v>
      </c>
      <c r="K558" s="2" t="s">
        <v>577</v>
      </c>
      <c r="L558" s="2" t="s">
        <v>64</v>
      </c>
      <c r="M558" s="2" t="s">
        <v>65</v>
      </c>
      <c r="N558" s="445">
        <v>0.8</v>
      </c>
      <c r="O558" s="446">
        <v>0.2</v>
      </c>
      <c r="P558" s="447">
        <v>2022</v>
      </c>
      <c r="Q558" s="448" t="s">
        <v>56</v>
      </c>
      <c r="R558" s="448" t="s">
        <v>56</v>
      </c>
      <c r="S558" s="448" t="s">
        <v>56</v>
      </c>
      <c r="T558" s="449" t="s">
        <v>66</v>
      </c>
      <c r="U558" s="2" t="s">
        <v>67</v>
      </c>
      <c r="V558" s="2">
        <f t="shared" si="155"/>
        <v>2.5600000000000012E-2</v>
      </c>
      <c r="W558" s="17"/>
    </row>
    <row r="559" spans="1:23" s="21" customFormat="1" x14ac:dyDescent="0.25">
      <c r="A559" s="533"/>
      <c r="B559" s="2" t="str">
        <f t="shared" si="154"/>
        <v>HY.GW-AT.AT</v>
      </c>
      <c r="C559" s="2" t="str">
        <f t="shared" si="156"/>
        <v>HY.GW-AT.AT-Emissions-N2</v>
      </c>
      <c r="D559" s="2" t="s">
        <v>97</v>
      </c>
      <c r="E559" s="2" t="s">
        <v>121</v>
      </c>
      <c r="F559" s="2" t="str">
        <f>VLOOKUP(E559,'5.a Definitions'!E:F,2,FALSE)</f>
        <v>Groundwater</v>
      </c>
      <c r="G559" s="2" t="s">
        <v>75</v>
      </c>
      <c r="H559" s="2" t="s">
        <v>75</v>
      </c>
      <c r="I559" s="2" t="str">
        <f>VLOOKUP(H559,'5.a Definitions'!E:F,2,FALSE)</f>
        <v>Atmosphere</v>
      </c>
      <c r="J559" s="2" t="s">
        <v>76</v>
      </c>
      <c r="K559" s="2" t="s">
        <v>574</v>
      </c>
      <c r="L559" s="2" t="s">
        <v>119</v>
      </c>
      <c r="M559" s="2" t="s">
        <v>120</v>
      </c>
      <c r="N559" s="445">
        <v>0.8</v>
      </c>
      <c r="O559" s="446">
        <v>0.2</v>
      </c>
      <c r="P559" s="447">
        <v>2022</v>
      </c>
      <c r="Q559" s="448" t="s">
        <v>56</v>
      </c>
      <c r="R559" s="448" t="s">
        <v>56</v>
      </c>
      <c r="S559" s="448" t="s">
        <v>56</v>
      </c>
      <c r="T559" s="449" t="s">
        <v>66</v>
      </c>
      <c r="U559" s="2" t="s">
        <v>929</v>
      </c>
      <c r="V559" s="2">
        <f t="shared" si="155"/>
        <v>2.5600000000000012E-2</v>
      </c>
      <c r="W559" s="17"/>
    </row>
    <row r="560" spans="1:23" s="21" customFormat="1" x14ac:dyDescent="0.25">
      <c r="A560" s="533"/>
      <c r="B560" s="2" t="str">
        <f t="shared" si="154"/>
        <v>HY.GW-AT.AT</v>
      </c>
      <c r="C560" s="2" t="str">
        <f t="shared" si="156"/>
        <v>HY.GW-AT.AT-Emissions-N2O</v>
      </c>
      <c r="D560" s="2" t="s">
        <v>97</v>
      </c>
      <c r="E560" s="2" t="s">
        <v>121</v>
      </c>
      <c r="F560" s="2" t="str">
        <f>VLOOKUP(E560,'5.a Definitions'!E:F,2,FALSE)</f>
        <v>Groundwater</v>
      </c>
      <c r="G560" s="2" t="s">
        <v>75</v>
      </c>
      <c r="H560" s="2" t="s">
        <v>75</v>
      </c>
      <c r="I560" s="2" t="str">
        <f>VLOOKUP(H560,'5.a Definitions'!E:F,2,FALSE)</f>
        <v>Atmosphere</v>
      </c>
      <c r="J560" s="2" t="s">
        <v>76</v>
      </c>
      <c r="K560" s="2" t="s">
        <v>574</v>
      </c>
      <c r="L560" s="2" t="s">
        <v>64</v>
      </c>
      <c r="M560" s="2" t="s">
        <v>80</v>
      </c>
      <c r="N560" s="445">
        <v>0.8</v>
      </c>
      <c r="O560" s="446">
        <v>0.2</v>
      </c>
      <c r="P560" s="447">
        <v>2022</v>
      </c>
      <c r="Q560" s="448" t="s">
        <v>56</v>
      </c>
      <c r="R560" s="448" t="s">
        <v>56</v>
      </c>
      <c r="S560" s="448" t="s">
        <v>56</v>
      </c>
      <c r="T560" s="449" t="s">
        <v>66</v>
      </c>
      <c r="U560" s="2" t="s">
        <v>929</v>
      </c>
      <c r="V560" s="2">
        <f t="shared" ref="V560" si="157">(O560*N560)^2</f>
        <v>2.5600000000000012E-2</v>
      </c>
      <c r="W560" s="17"/>
    </row>
    <row r="561" spans="1:23" s="21" customFormat="1" x14ac:dyDescent="0.25">
      <c r="A561" s="533"/>
      <c r="B561" s="2" t="str">
        <f t="shared" si="154"/>
        <v>HY.GW-AT.AT</v>
      </c>
      <c r="C561" s="2" t="str">
        <f t="shared" si="156"/>
        <v>HY.GW-AT.AT-Emissions-NOx</v>
      </c>
      <c r="D561" s="2" t="s">
        <v>97</v>
      </c>
      <c r="E561" s="2" t="s">
        <v>121</v>
      </c>
      <c r="F561" s="2" t="str">
        <f>VLOOKUP(E561,'5.a Definitions'!E:F,2,FALSE)</f>
        <v>Groundwater</v>
      </c>
      <c r="G561" s="2" t="s">
        <v>75</v>
      </c>
      <c r="H561" s="2" t="s">
        <v>75</v>
      </c>
      <c r="I561" s="2" t="str">
        <f>VLOOKUP(H561,'5.a Definitions'!E:F,2,FALSE)</f>
        <v>Atmosphere</v>
      </c>
      <c r="J561" s="2" t="s">
        <v>76</v>
      </c>
      <c r="K561" s="2" t="s">
        <v>574</v>
      </c>
      <c r="L561" s="2" t="s">
        <v>64</v>
      </c>
      <c r="M561" s="2" t="s">
        <v>79</v>
      </c>
      <c r="N561" s="445">
        <v>0.8</v>
      </c>
      <c r="O561" s="446">
        <v>0.2</v>
      </c>
      <c r="P561" s="447">
        <v>2022</v>
      </c>
      <c r="Q561" s="448" t="s">
        <v>56</v>
      </c>
      <c r="R561" s="448" t="s">
        <v>56</v>
      </c>
      <c r="S561" s="448" t="s">
        <v>56</v>
      </c>
      <c r="T561" s="449" t="s">
        <v>66</v>
      </c>
      <c r="U561" s="2" t="s">
        <v>929</v>
      </c>
      <c r="V561" s="2">
        <f t="shared" si="155"/>
        <v>2.5600000000000012E-2</v>
      </c>
      <c r="W561" s="17"/>
    </row>
    <row r="562" spans="1:23" s="21" customFormat="1" x14ac:dyDescent="0.25">
      <c r="A562" s="533"/>
      <c r="B562" s="2" t="str">
        <f t="shared" si="154"/>
        <v>HY.GW-HY.CW</v>
      </c>
      <c r="C562" s="2" t="str">
        <f t="shared" si="156"/>
        <v>HY.GW-HY.CW-Inflow to coastal waters-Nmix</v>
      </c>
      <c r="D562" s="2" t="s">
        <v>97</v>
      </c>
      <c r="E562" s="2" t="s">
        <v>121</v>
      </c>
      <c r="F562" s="2" t="str">
        <f>VLOOKUP(E562,'5.a Definitions'!E:F,2,FALSE)</f>
        <v>Groundwater</v>
      </c>
      <c r="G562" s="2" t="s">
        <v>97</v>
      </c>
      <c r="H562" s="2" t="s">
        <v>142</v>
      </c>
      <c r="I562" s="2" t="str">
        <f>VLOOKUP(H562,'5.a Definitions'!E:F,2,FALSE)</f>
        <v>Coastal water</v>
      </c>
      <c r="J562" s="2" t="s">
        <v>157</v>
      </c>
      <c r="K562" s="2" t="s">
        <v>579</v>
      </c>
      <c r="L562" s="2" t="s">
        <v>64</v>
      </c>
      <c r="M562" s="2" t="s">
        <v>65</v>
      </c>
      <c r="N562" s="445">
        <v>0.8</v>
      </c>
      <c r="O562" s="446">
        <v>0.2</v>
      </c>
      <c r="P562" s="447">
        <v>2022</v>
      </c>
      <c r="Q562" s="448" t="s">
        <v>56</v>
      </c>
      <c r="R562" s="448" t="s">
        <v>56</v>
      </c>
      <c r="S562" s="448" t="s">
        <v>56</v>
      </c>
      <c r="T562" s="449" t="s">
        <v>66</v>
      </c>
      <c r="U562" s="2" t="s">
        <v>53</v>
      </c>
      <c r="V562" s="2">
        <f t="shared" si="155"/>
        <v>2.5600000000000012E-2</v>
      </c>
      <c r="W562" s="17"/>
    </row>
    <row r="563" spans="1:23" s="21" customFormat="1" x14ac:dyDescent="0.25">
      <c r="A563" s="533"/>
      <c r="B563" s="2" t="str">
        <f t="shared" si="154"/>
        <v>HY.GW-HY.SW</v>
      </c>
      <c r="C563" s="2" t="str">
        <f t="shared" si="156"/>
        <v>HY.GW-HY.SW-Groundwater outflow-Nmix</v>
      </c>
      <c r="D563" s="2" t="s">
        <v>97</v>
      </c>
      <c r="E563" s="2" t="s">
        <v>121</v>
      </c>
      <c r="F563" s="2" t="str">
        <f>VLOOKUP(E563,'5.a Definitions'!E:F,2,FALSE)</f>
        <v>Groundwater</v>
      </c>
      <c r="G563" s="2" t="s">
        <v>97</v>
      </c>
      <c r="H563" s="2" t="s">
        <v>98</v>
      </c>
      <c r="I563" s="2" t="str">
        <f>VLOOKUP(H563,'5.a Definitions'!E:F,2,FALSE)</f>
        <v>Surface water</v>
      </c>
      <c r="J563" s="2" t="s">
        <v>658</v>
      </c>
      <c r="K563" s="2" t="s">
        <v>655</v>
      </c>
      <c r="L563" s="2" t="s">
        <v>64</v>
      </c>
      <c r="M563" s="2" t="s">
        <v>65</v>
      </c>
      <c r="N563" s="445">
        <v>0.8</v>
      </c>
      <c r="O563" s="446">
        <v>0.2</v>
      </c>
      <c r="P563" s="447">
        <v>2022</v>
      </c>
      <c r="Q563" s="448" t="s">
        <v>56</v>
      </c>
      <c r="R563" s="448" t="s">
        <v>56</v>
      </c>
      <c r="S563" s="448" t="s">
        <v>56</v>
      </c>
      <c r="T563" s="449" t="s">
        <v>66</v>
      </c>
      <c r="U563" s="2" t="s">
        <v>53</v>
      </c>
      <c r="V563" s="2">
        <f t="shared" si="155"/>
        <v>2.5600000000000012E-2</v>
      </c>
      <c r="W563" s="17"/>
    </row>
    <row r="564" spans="1:23" s="21" customFormat="1" x14ac:dyDescent="0.25">
      <c r="A564" s="533"/>
      <c r="B564" s="2" t="str">
        <f t="shared" si="154"/>
        <v>HY.GW-RW.RW</v>
      </c>
      <c r="C564" s="2" t="str">
        <f t="shared" si="156"/>
        <v>HY.GW-RW.RW-Export of groundwater-Nmix</v>
      </c>
      <c r="D564" s="2" t="s">
        <v>97</v>
      </c>
      <c r="E564" s="2" t="s">
        <v>121</v>
      </c>
      <c r="F564" s="2" t="str">
        <f>VLOOKUP(E564,'5.a Definitions'!E:F,2,FALSE)</f>
        <v>Groundwater</v>
      </c>
      <c r="G564" s="2" t="s">
        <v>81</v>
      </c>
      <c r="H564" s="2" t="s">
        <v>81</v>
      </c>
      <c r="I564" s="2" t="str">
        <f>VLOOKUP(H564,'5.a Definitions'!E:F,2,FALSE)</f>
        <v>Rest of the world</v>
      </c>
      <c r="J564" s="2" t="s">
        <v>158</v>
      </c>
      <c r="K564" s="2" t="s">
        <v>656</v>
      </c>
      <c r="L564" s="2" t="s">
        <v>64</v>
      </c>
      <c r="M564" s="2" t="s">
        <v>65</v>
      </c>
      <c r="N564" s="445">
        <v>0.8</v>
      </c>
      <c r="O564" s="446">
        <v>0.2</v>
      </c>
      <c r="P564" s="447">
        <v>2022</v>
      </c>
      <c r="Q564" s="448" t="s">
        <v>56</v>
      </c>
      <c r="R564" s="448" t="s">
        <v>56</v>
      </c>
      <c r="S564" s="448" t="s">
        <v>56</v>
      </c>
      <c r="T564" s="449" t="s">
        <v>66</v>
      </c>
      <c r="U564" s="2" t="s">
        <v>53</v>
      </c>
      <c r="V564" s="2">
        <f t="shared" si="155"/>
        <v>2.5600000000000012E-2</v>
      </c>
      <c r="W564" s="17"/>
    </row>
    <row r="565" spans="1:23" s="21" customFormat="1" x14ac:dyDescent="0.25">
      <c r="A565" s="533"/>
      <c r="B565" s="2" t="str">
        <f t="shared" si="154"/>
        <v>HY.SW-MP.FP</v>
      </c>
      <c r="C565" s="2" t="str">
        <f t="shared" si="156"/>
        <v>HY.SW-MP.FP-Fish (wild catch)-Nmix</v>
      </c>
      <c r="D565" s="2" t="s">
        <v>97</v>
      </c>
      <c r="E565" s="2" t="s">
        <v>98</v>
      </c>
      <c r="F565" s="2" t="str">
        <f>VLOOKUP(E565,'5.a Definitions'!E:F,2,FALSE)</f>
        <v>Surface water</v>
      </c>
      <c r="G565" s="2" t="s">
        <v>72</v>
      </c>
      <c r="H565" s="2" t="s">
        <v>85</v>
      </c>
      <c r="I565" s="2" t="str">
        <f>VLOOKUP(H565,'5.a Definitions'!E:F,2,FALSE)</f>
        <v>Food processing</v>
      </c>
      <c r="J565" s="2" t="s">
        <v>659</v>
      </c>
      <c r="K565" s="2" t="s">
        <v>663</v>
      </c>
      <c r="L565" s="2" t="s">
        <v>64</v>
      </c>
      <c r="M565" s="2" t="s">
        <v>65</v>
      </c>
      <c r="N565" s="445">
        <v>0.8</v>
      </c>
      <c r="O565" s="446">
        <v>0.2</v>
      </c>
      <c r="P565" s="447">
        <v>2022</v>
      </c>
      <c r="Q565" s="448" t="s">
        <v>56</v>
      </c>
      <c r="R565" s="448" t="s">
        <v>56</v>
      </c>
      <c r="S565" s="448" t="s">
        <v>56</v>
      </c>
      <c r="T565" s="449" t="s">
        <v>66</v>
      </c>
      <c r="U565" s="2" t="s">
        <v>67</v>
      </c>
      <c r="V565" s="2">
        <f t="shared" si="155"/>
        <v>2.5600000000000012E-2</v>
      </c>
      <c r="W565" s="17"/>
    </row>
    <row r="566" spans="1:23" s="21" customFormat="1" x14ac:dyDescent="0.25">
      <c r="A566" s="533"/>
      <c r="B566" s="2" t="str">
        <f t="shared" si="154"/>
        <v>HY.SW-AG.BC</v>
      </c>
      <c r="C566" s="2" t="str">
        <f t="shared" si="156"/>
        <v>HY.SW-AG.BC-Biomass for energy production-Nmix</v>
      </c>
      <c r="D566" s="2" t="s">
        <v>97</v>
      </c>
      <c r="E566" s="2" t="s">
        <v>98</v>
      </c>
      <c r="F566" s="2" t="str">
        <f>VLOOKUP(E566,'5.a Definitions'!E:F,2,FALSE)</f>
        <v>Surface water</v>
      </c>
      <c r="G566" s="2" t="s">
        <v>86</v>
      </c>
      <c r="H566" s="2" t="s">
        <v>89</v>
      </c>
      <c r="I566" s="2" t="str">
        <f>VLOOKUP(H566,'5.a Definitions'!E:F,2,FALSE)</f>
        <v>Biofuel production and composting</v>
      </c>
      <c r="J566" s="2" t="s">
        <v>156</v>
      </c>
      <c r="K566" s="2" t="s">
        <v>951</v>
      </c>
      <c r="L566" s="2" t="s">
        <v>64</v>
      </c>
      <c r="M566" s="2" t="s">
        <v>65</v>
      </c>
      <c r="N566" s="445">
        <v>0.8</v>
      </c>
      <c r="O566" s="446">
        <v>0.2</v>
      </c>
      <c r="P566" s="447">
        <v>2022</v>
      </c>
      <c r="Q566" s="448" t="s">
        <v>56</v>
      </c>
      <c r="R566" s="448" t="s">
        <v>56</v>
      </c>
      <c r="S566" s="448" t="s">
        <v>56</v>
      </c>
      <c r="T566" s="449" t="s">
        <v>66</v>
      </c>
      <c r="U566" s="2" t="s">
        <v>67</v>
      </c>
      <c r="V566" s="2">
        <f t="shared" si="155"/>
        <v>2.5600000000000012E-2</v>
      </c>
      <c r="W566" s="17"/>
    </row>
    <row r="567" spans="1:23" s="21" customFormat="1" x14ac:dyDescent="0.25">
      <c r="A567" s="533"/>
      <c r="B567" s="2" t="str">
        <f t="shared" si="154"/>
        <v>HY.SW-AT.AT</v>
      </c>
      <c r="C567" s="2" t="str">
        <f t="shared" si="156"/>
        <v>HY.SW-AT.AT-Emissions-N2</v>
      </c>
      <c r="D567" s="2" t="s">
        <v>97</v>
      </c>
      <c r="E567" s="2" t="s">
        <v>98</v>
      </c>
      <c r="F567" s="2" t="str">
        <f>VLOOKUP(E567,'5.a Definitions'!E:F,2,FALSE)</f>
        <v>Surface water</v>
      </c>
      <c r="G567" s="2" t="s">
        <v>75</v>
      </c>
      <c r="H567" s="2" t="s">
        <v>75</v>
      </c>
      <c r="I567" s="2" t="str">
        <f>VLOOKUP(H567,'5.a Definitions'!E:F,2,FALSE)</f>
        <v>Atmosphere</v>
      </c>
      <c r="J567" s="2" t="s">
        <v>76</v>
      </c>
      <c r="K567" s="2" t="s">
        <v>575</v>
      </c>
      <c r="L567" s="2" t="s">
        <v>119</v>
      </c>
      <c r="M567" s="2" t="s">
        <v>120</v>
      </c>
      <c r="N567" s="445">
        <v>0.8</v>
      </c>
      <c r="O567" s="446">
        <v>0.2</v>
      </c>
      <c r="P567" s="447">
        <v>2022</v>
      </c>
      <c r="Q567" s="448" t="s">
        <v>56</v>
      </c>
      <c r="R567" s="448" t="s">
        <v>56</v>
      </c>
      <c r="S567" s="448" t="s">
        <v>56</v>
      </c>
      <c r="T567" s="449" t="s">
        <v>66</v>
      </c>
      <c r="U567" s="2" t="s">
        <v>929</v>
      </c>
      <c r="V567" s="2">
        <f t="shared" si="155"/>
        <v>2.5600000000000012E-2</v>
      </c>
      <c r="W567" s="17"/>
    </row>
    <row r="568" spans="1:23" s="21" customFormat="1" x14ac:dyDescent="0.25">
      <c r="A568" s="533"/>
      <c r="B568" s="2" t="str">
        <f t="shared" si="154"/>
        <v>HY.SW-AT.AT</v>
      </c>
      <c r="C568" s="2" t="str">
        <f t="shared" si="156"/>
        <v>HY.SW-AT.AT-Emissions-N2O</v>
      </c>
      <c r="D568" s="2" t="s">
        <v>97</v>
      </c>
      <c r="E568" s="2" t="s">
        <v>98</v>
      </c>
      <c r="F568" s="2" t="str">
        <f>VLOOKUP(E568,'5.a Definitions'!E:F,2,FALSE)</f>
        <v>Surface water</v>
      </c>
      <c r="G568" s="2" t="s">
        <v>75</v>
      </c>
      <c r="H568" s="2" t="s">
        <v>75</v>
      </c>
      <c r="I568" s="2" t="str">
        <f>VLOOKUP(H568,'5.a Definitions'!E:F,2,FALSE)</f>
        <v>Atmosphere</v>
      </c>
      <c r="J568" s="2" t="s">
        <v>76</v>
      </c>
      <c r="K568" s="2" t="s">
        <v>575</v>
      </c>
      <c r="L568" s="2" t="s">
        <v>64</v>
      </c>
      <c r="M568" s="2" t="s">
        <v>80</v>
      </c>
      <c r="N568" s="445">
        <v>0.8</v>
      </c>
      <c r="O568" s="446">
        <v>0.2</v>
      </c>
      <c r="P568" s="447">
        <v>2022</v>
      </c>
      <c r="Q568" s="448" t="s">
        <v>56</v>
      </c>
      <c r="R568" s="448" t="s">
        <v>56</v>
      </c>
      <c r="S568" s="448" t="s">
        <v>56</v>
      </c>
      <c r="T568" s="449" t="s">
        <v>66</v>
      </c>
      <c r="U568" s="2" t="s">
        <v>929</v>
      </c>
      <c r="V568" s="2">
        <f t="shared" si="155"/>
        <v>2.5600000000000012E-2</v>
      </c>
      <c r="W568" s="17"/>
    </row>
    <row r="569" spans="1:23" s="21" customFormat="1" x14ac:dyDescent="0.25">
      <c r="A569" s="533"/>
      <c r="B569" s="2" t="str">
        <f t="shared" si="154"/>
        <v>HY.SW-AT.AT</v>
      </c>
      <c r="C569" s="2" t="str">
        <f t="shared" si="156"/>
        <v>HY.SW-AT.AT-Emissions-NOx</v>
      </c>
      <c r="D569" s="2" t="s">
        <v>97</v>
      </c>
      <c r="E569" s="2" t="s">
        <v>98</v>
      </c>
      <c r="F569" s="2" t="str">
        <f>VLOOKUP(E569,'5.a Definitions'!E:F,2,FALSE)</f>
        <v>Surface water</v>
      </c>
      <c r="G569" s="2" t="s">
        <v>75</v>
      </c>
      <c r="H569" s="2" t="s">
        <v>75</v>
      </c>
      <c r="I569" s="2" t="str">
        <f>VLOOKUP(H569,'5.a Definitions'!E:F,2,FALSE)</f>
        <v>Atmosphere</v>
      </c>
      <c r="J569" s="2" t="s">
        <v>76</v>
      </c>
      <c r="K569" s="2" t="s">
        <v>575</v>
      </c>
      <c r="L569" s="2" t="s">
        <v>64</v>
      </c>
      <c r="M569" s="2" t="s">
        <v>79</v>
      </c>
      <c r="N569" s="445">
        <v>0.8</v>
      </c>
      <c r="O569" s="446">
        <v>0.2</v>
      </c>
      <c r="P569" s="447">
        <v>2022</v>
      </c>
      <c r="Q569" s="448" t="s">
        <v>56</v>
      </c>
      <c r="R569" s="448" t="s">
        <v>56</v>
      </c>
      <c r="S569" s="448" t="s">
        <v>56</v>
      </c>
      <c r="T569" s="449" t="s">
        <v>66</v>
      </c>
      <c r="U569" s="2" t="s">
        <v>929</v>
      </c>
      <c r="V569" s="2">
        <f t="shared" si="155"/>
        <v>2.5600000000000012E-2</v>
      </c>
      <c r="W569" s="17"/>
    </row>
    <row r="570" spans="1:23" s="21" customFormat="1" x14ac:dyDescent="0.25">
      <c r="A570" s="533"/>
      <c r="B570" s="2" t="str">
        <f t="shared" si="154"/>
        <v>HY.SW-HY.GW</v>
      </c>
      <c r="C570" s="2" t="str">
        <f t="shared" si="156"/>
        <v>HY.SW-HY.GW-Inflow to groundwater-Nmix</v>
      </c>
      <c r="D570" s="2" t="s">
        <v>97</v>
      </c>
      <c r="E570" s="2" t="s">
        <v>98</v>
      </c>
      <c r="F570" s="2" t="str">
        <f>VLOOKUP(E570,'5.a Definitions'!E:F,2,FALSE)</f>
        <v>Surface water</v>
      </c>
      <c r="G570" s="2" t="s">
        <v>97</v>
      </c>
      <c r="H570" s="2" t="s">
        <v>121</v>
      </c>
      <c r="I570" s="2" t="str">
        <f>VLOOKUP(H570,'5.a Definitions'!E:F,2,FALSE)</f>
        <v>Groundwater</v>
      </c>
      <c r="J570" s="2" t="s">
        <v>679</v>
      </c>
      <c r="K570" s="2" t="s">
        <v>672</v>
      </c>
      <c r="L570" s="2" t="s">
        <v>64</v>
      </c>
      <c r="M570" s="2" t="s">
        <v>65</v>
      </c>
      <c r="N570" s="445">
        <v>0.8</v>
      </c>
      <c r="O570" s="446">
        <v>0.2</v>
      </c>
      <c r="P570" s="447">
        <v>2022</v>
      </c>
      <c r="Q570" s="448" t="s">
        <v>56</v>
      </c>
      <c r="R570" s="448" t="s">
        <v>56</v>
      </c>
      <c r="S570" s="448" t="s">
        <v>56</v>
      </c>
      <c r="T570" s="449" t="s">
        <v>66</v>
      </c>
      <c r="U570" s="2" t="s">
        <v>53</v>
      </c>
      <c r="V570" s="2">
        <f t="shared" si="155"/>
        <v>2.5600000000000012E-2</v>
      </c>
      <c r="W570" s="17"/>
    </row>
    <row r="571" spans="1:23" s="21" customFormat="1" x14ac:dyDescent="0.25">
      <c r="A571" s="533"/>
      <c r="B571" s="2" t="str">
        <f t="shared" si="154"/>
        <v>HY.SW-HY.CW</v>
      </c>
      <c r="C571" s="2" t="str">
        <f t="shared" si="156"/>
        <v>HY.SW-HY.CW-Inflow to coastal waters-Nmix</v>
      </c>
      <c r="D571" s="2" t="s">
        <v>97</v>
      </c>
      <c r="E571" s="2" t="s">
        <v>98</v>
      </c>
      <c r="F571" s="2" t="str">
        <f>VLOOKUP(E571,'5.a Definitions'!E:F,2,FALSE)</f>
        <v>Surface water</v>
      </c>
      <c r="G571" s="2" t="s">
        <v>97</v>
      </c>
      <c r="H571" s="2" t="s">
        <v>142</v>
      </c>
      <c r="I571" s="2" t="str">
        <f>VLOOKUP(H571,'5.a Definitions'!E:F,2,FALSE)</f>
        <v>Coastal water</v>
      </c>
      <c r="J571" s="2" t="s">
        <v>157</v>
      </c>
      <c r="K571" s="2" t="s">
        <v>579</v>
      </c>
      <c r="L571" s="2" t="s">
        <v>64</v>
      </c>
      <c r="M571" s="2" t="s">
        <v>65</v>
      </c>
      <c r="N571" s="445">
        <v>0.8</v>
      </c>
      <c r="O571" s="446">
        <v>0.2</v>
      </c>
      <c r="P571" s="447">
        <v>2022</v>
      </c>
      <c r="Q571" s="448" t="s">
        <v>56</v>
      </c>
      <c r="R571" s="448" t="s">
        <v>56</v>
      </c>
      <c r="S571" s="448" t="s">
        <v>56</v>
      </c>
      <c r="T571" s="449" t="s">
        <v>66</v>
      </c>
      <c r="U571" s="2" t="s">
        <v>53</v>
      </c>
      <c r="V571" s="2">
        <f t="shared" si="155"/>
        <v>2.5600000000000012E-2</v>
      </c>
      <c r="W571" s="17"/>
    </row>
    <row r="572" spans="1:23" s="21" customFormat="1" x14ac:dyDescent="0.25">
      <c r="A572" s="533"/>
      <c r="B572" s="2" t="str">
        <f t="shared" si="154"/>
        <v>HY.SW-RW.RW</v>
      </c>
      <c r="C572" s="2" t="str">
        <f t="shared" si="156"/>
        <v>HY.SW-RW.RW-Export of surface water-Nmix</v>
      </c>
      <c r="D572" s="2" t="s">
        <v>97</v>
      </c>
      <c r="E572" s="2" t="s">
        <v>98</v>
      </c>
      <c r="F572" s="2" t="str">
        <f>VLOOKUP(E572,'5.a Definitions'!E:F,2,FALSE)</f>
        <v>Surface water</v>
      </c>
      <c r="G572" s="2" t="s">
        <v>81</v>
      </c>
      <c r="H572" s="2" t="s">
        <v>81</v>
      </c>
      <c r="I572" s="2" t="str">
        <f>VLOOKUP(H572,'5.a Definitions'!E:F,2,FALSE)</f>
        <v>Rest of the world</v>
      </c>
      <c r="J572" s="2" t="s">
        <v>159</v>
      </c>
      <c r="K572" s="2" t="s">
        <v>657</v>
      </c>
      <c r="L572" s="2" t="s">
        <v>64</v>
      </c>
      <c r="M572" s="2" t="s">
        <v>65</v>
      </c>
      <c r="N572" s="445">
        <v>0.8</v>
      </c>
      <c r="O572" s="446">
        <v>0.2</v>
      </c>
      <c r="P572" s="447">
        <v>2022</v>
      </c>
      <c r="Q572" s="448" t="s">
        <v>56</v>
      </c>
      <c r="R572" s="448" t="s">
        <v>56</v>
      </c>
      <c r="S572" s="448" t="s">
        <v>56</v>
      </c>
      <c r="T572" s="449" t="s">
        <v>66</v>
      </c>
      <c r="U572" s="2" t="s">
        <v>53</v>
      </c>
      <c r="V572" s="2">
        <f t="shared" si="155"/>
        <v>2.5600000000000012E-2</v>
      </c>
      <c r="W572" s="17"/>
    </row>
    <row r="573" spans="1:23" s="21" customFormat="1" x14ac:dyDescent="0.25">
      <c r="A573" s="533"/>
      <c r="B573" s="2" t="str">
        <f t="shared" si="154"/>
        <v>HY.CW-MP.FP</v>
      </c>
      <c r="C573" s="2" t="str">
        <f t="shared" si="156"/>
        <v>HY.CW-MP.FP-Shellfish-Nmix</v>
      </c>
      <c r="D573" s="2" t="s">
        <v>97</v>
      </c>
      <c r="E573" s="2" t="s">
        <v>142</v>
      </c>
      <c r="F573" s="2" t="str">
        <f>VLOOKUP(E573,'5.a Definitions'!E:F,2,FALSE)</f>
        <v>Coastal water</v>
      </c>
      <c r="G573" s="2" t="s">
        <v>72</v>
      </c>
      <c r="H573" s="2" t="s">
        <v>85</v>
      </c>
      <c r="I573" s="2" t="str">
        <f>VLOOKUP(H573,'5.a Definitions'!E:F,2,FALSE)</f>
        <v>Food processing</v>
      </c>
      <c r="J573" s="2" t="s">
        <v>582</v>
      </c>
      <c r="K573" s="2" t="s">
        <v>662</v>
      </c>
      <c r="L573" s="2" t="s">
        <v>64</v>
      </c>
      <c r="M573" s="2" t="s">
        <v>65</v>
      </c>
      <c r="N573" s="445">
        <v>0.8</v>
      </c>
      <c r="O573" s="446">
        <v>0.2</v>
      </c>
      <c r="P573" s="447">
        <v>2022</v>
      </c>
      <c r="Q573" s="448" t="s">
        <v>56</v>
      </c>
      <c r="R573" s="448" t="s">
        <v>56</v>
      </c>
      <c r="S573" s="448" t="s">
        <v>56</v>
      </c>
      <c r="T573" s="449" t="s">
        <v>66</v>
      </c>
      <c r="U573" s="2" t="s">
        <v>67</v>
      </c>
      <c r="V573" s="2">
        <f t="shared" si="155"/>
        <v>2.5600000000000012E-2</v>
      </c>
      <c r="W573" s="17"/>
    </row>
    <row r="574" spans="1:23" s="21" customFormat="1" x14ac:dyDescent="0.25">
      <c r="A574" s="533"/>
      <c r="B574" s="2" t="str">
        <f t="shared" si="154"/>
        <v>HY.CW-AG.BC</v>
      </c>
      <c r="C574" s="2" t="str">
        <f t="shared" si="156"/>
        <v>HY.CW-AG.BC-Biomass for energy production-Nmix</v>
      </c>
      <c r="D574" s="2" t="s">
        <v>97</v>
      </c>
      <c r="E574" s="2" t="s">
        <v>142</v>
      </c>
      <c r="F574" s="2" t="str">
        <f>VLOOKUP(E574,'5.a Definitions'!E:F,2,FALSE)</f>
        <v>Coastal water</v>
      </c>
      <c r="G574" s="2" t="s">
        <v>86</v>
      </c>
      <c r="H574" s="2" t="s">
        <v>89</v>
      </c>
      <c r="I574" s="2" t="str">
        <f>VLOOKUP(H574,'5.a Definitions'!E:F,2,FALSE)</f>
        <v>Biofuel production and composting</v>
      </c>
      <c r="J574" s="2" t="s">
        <v>156</v>
      </c>
      <c r="K574" s="2" t="s">
        <v>952</v>
      </c>
      <c r="L574" s="2" t="s">
        <v>64</v>
      </c>
      <c r="M574" s="2" t="s">
        <v>65</v>
      </c>
      <c r="N574" s="445">
        <v>0.8</v>
      </c>
      <c r="O574" s="446">
        <v>0.2</v>
      </c>
      <c r="P574" s="447">
        <v>2022</v>
      </c>
      <c r="Q574" s="448" t="s">
        <v>56</v>
      </c>
      <c r="R574" s="448" t="s">
        <v>56</v>
      </c>
      <c r="S574" s="448" t="s">
        <v>56</v>
      </c>
      <c r="T574" s="449" t="s">
        <v>66</v>
      </c>
      <c r="U574" s="2" t="s">
        <v>67</v>
      </c>
      <c r="V574" s="2">
        <f t="shared" si="155"/>
        <v>2.5600000000000012E-2</v>
      </c>
      <c r="W574" s="17"/>
    </row>
    <row r="575" spans="1:23" s="21" customFormat="1" x14ac:dyDescent="0.25">
      <c r="A575" s="533"/>
      <c r="B575" s="2" t="str">
        <f t="shared" si="154"/>
        <v>HY.CW-AT.AT</v>
      </c>
      <c r="C575" s="2" t="str">
        <f t="shared" si="156"/>
        <v>HY.CW-AT.AT-Emissions-N2</v>
      </c>
      <c r="D575" s="2" t="s">
        <v>97</v>
      </c>
      <c r="E575" s="2" t="s">
        <v>142</v>
      </c>
      <c r="F575" s="2" t="str">
        <f>VLOOKUP(E575,'5.a Definitions'!E:F,2,FALSE)</f>
        <v>Coastal water</v>
      </c>
      <c r="G575" s="2" t="s">
        <v>75</v>
      </c>
      <c r="H575" s="2" t="s">
        <v>75</v>
      </c>
      <c r="I575" s="2" t="str">
        <f>VLOOKUP(H575,'5.a Definitions'!E:F,2,FALSE)</f>
        <v>Atmosphere</v>
      </c>
      <c r="J575" s="2" t="s">
        <v>76</v>
      </c>
      <c r="K575" s="2" t="s">
        <v>576</v>
      </c>
      <c r="L575" s="2" t="s">
        <v>119</v>
      </c>
      <c r="M575" s="2" t="s">
        <v>120</v>
      </c>
      <c r="N575" s="445">
        <v>0.8</v>
      </c>
      <c r="O575" s="446">
        <v>0.2</v>
      </c>
      <c r="P575" s="447">
        <v>2022</v>
      </c>
      <c r="Q575" s="448" t="s">
        <v>56</v>
      </c>
      <c r="R575" s="448" t="s">
        <v>56</v>
      </c>
      <c r="S575" s="448" t="s">
        <v>56</v>
      </c>
      <c r="T575" s="449" t="s">
        <v>66</v>
      </c>
      <c r="U575" s="2" t="s">
        <v>929</v>
      </c>
      <c r="V575" s="2">
        <f t="shared" si="155"/>
        <v>2.5600000000000012E-2</v>
      </c>
      <c r="W575" s="17"/>
    </row>
    <row r="576" spans="1:23" s="21" customFormat="1" x14ac:dyDescent="0.25">
      <c r="A576" s="533"/>
      <c r="B576" s="2" t="str">
        <f t="shared" si="154"/>
        <v>HY.CW-AT.AT</v>
      </c>
      <c r="C576" s="2" t="str">
        <f t="shared" si="156"/>
        <v>HY.CW-AT.AT-Emissions-N2O</v>
      </c>
      <c r="D576" s="2" t="s">
        <v>97</v>
      </c>
      <c r="E576" s="2" t="s">
        <v>142</v>
      </c>
      <c r="F576" s="2" t="str">
        <f>VLOOKUP(E576,'5.a Definitions'!E:F,2,FALSE)</f>
        <v>Coastal water</v>
      </c>
      <c r="G576" s="2" t="s">
        <v>75</v>
      </c>
      <c r="H576" s="2" t="s">
        <v>75</v>
      </c>
      <c r="I576" s="2" t="str">
        <f>VLOOKUP(H576,'5.a Definitions'!E:F,2,FALSE)</f>
        <v>Atmosphere</v>
      </c>
      <c r="J576" s="2" t="s">
        <v>76</v>
      </c>
      <c r="K576" s="2" t="s">
        <v>576</v>
      </c>
      <c r="L576" s="2" t="s">
        <v>64</v>
      </c>
      <c r="M576" s="2" t="s">
        <v>80</v>
      </c>
      <c r="N576" s="445">
        <v>0.8</v>
      </c>
      <c r="O576" s="446">
        <v>0.2</v>
      </c>
      <c r="P576" s="447">
        <v>2022</v>
      </c>
      <c r="Q576" s="448" t="s">
        <v>56</v>
      </c>
      <c r="R576" s="448" t="s">
        <v>56</v>
      </c>
      <c r="S576" s="448" t="s">
        <v>56</v>
      </c>
      <c r="T576" s="449" t="s">
        <v>66</v>
      </c>
      <c r="U576" s="2" t="s">
        <v>929</v>
      </c>
      <c r="V576" s="2">
        <f t="shared" si="155"/>
        <v>2.5600000000000012E-2</v>
      </c>
      <c r="W576" s="17"/>
    </row>
    <row r="577" spans="1:23" s="21" customFormat="1" x14ac:dyDescent="0.25">
      <c r="A577" s="533"/>
      <c r="B577" s="2" t="str">
        <f t="shared" si="154"/>
        <v>HY.CW-AT.AT</v>
      </c>
      <c r="C577" s="2" t="str">
        <f t="shared" si="156"/>
        <v>HY.CW-AT.AT-Emissions-NOx</v>
      </c>
      <c r="D577" s="2" t="s">
        <v>97</v>
      </c>
      <c r="E577" s="2" t="s">
        <v>142</v>
      </c>
      <c r="F577" s="2" t="str">
        <f>VLOOKUP(E577,'5.a Definitions'!E:F,2,FALSE)</f>
        <v>Coastal water</v>
      </c>
      <c r="G577" s="2" t="s">
        <v>75</v>
      </c>
      <c r="H577" s="2" t="s">
        <v>75</v>
      </c>
      <c r="I577" s="2" t="str">
        <f>VLOOKUP(H577,'5.a Definitions'!E:F,2,FALSE)</f>
        <v>Atmosphere</v>
      </c>
      <c r="J577" s="2" t="s">
        <v>76</v>
      </c>
      <c r="K577" s="2" t="s">
        <v>576</v>
      </c>
      <c r="L577" s="2" t="s">
        <v>64</v>
      </c>
      <c r="M577" s="2" t="s">
        <v>79</v>
      </c>
      <c r="N577" s="445">
        <v>0.8</v>
      </c>
      <c r="O577" s="446">
        <v>0.2</v>
      </c>
      <c r="P577" s="447">
        <v>2022</v>
      </c>
      <c r="Q577" s="448" t="s">
        <v>56</v>
      </c>
      <c r="R577" s="448" t="s">
        <v>56</v>
      </c>
      <c r="S577" s="448" t="s">
        <v>56</v>
      </c>
      <c r="T577" s="449" t="s">
        <v>66</v>
      </c>
      <c r="U577" s="2" t="s">
        <v>929</v>
      </c>
      <c r="V577" s="2">
        <f t="shared" si="155"/>
        <v>2.5600000000000012E-2</v>
      </c>
      <c r="W577" s="17"/>
    </row>
    <row r="578" spans="1:23" s="21" customFormat="1" x14ac:dyDescent="0.25">
      <c r="A578" s="533"/>
      <c r="B578" s="2" t="str">
        <f t="shared" si="154"/>
        <v>HY.AC-MP.FP</v>
      </c>
      <c r="C578" s="2" t="str">
        <f t="shared" si="156"/>
        <v>HY.AC-MP.FP-Coastal fish and seafood-Nmix</v>
      </c>
      <c r="D578" s="2" t="s">
        <v>97</v>
      </c>
      <c r="E578" s="2" t="s">
        <v>544</v>
      </c>
      <c r="F578" s="2" t="str">
        <f>VLOOKUP(E578,'5.a Definitions'!E:F,2,FALSE)</f>
        <v>Aquaculture</v>
      </c>
      <c r="G578" s="2" t="s">
        <v>72</v>
      </c>
      <c r="H578" s="2" t="s">
        <v>85</v>
      </c>
      <c r="I578" s="2" t="str">
        <f>VLOOKUP(H578,'5.a Definitions'!E:F,2,FALSE)</f>
        <v>Food processing</v>
      </c>
      <c r="J578" s="2" t="s">
        <v>638</v>
      </c>
      <c r="K578" s="2" t="s">
        <v>677</v>
      </c>
      <c r="L578" s="2" t="s">
        <v>64</v>
      </c>
      <c r="M578" s="2" t="s">
        <v>65</v>
      </c>
      <c r="N578" s="445">
        <v>0.8</v>
      </c>
      <c r="O578" s="446">
        <v>0.2</v>
      </c>
      <c r="P578" s="447">
        <v>2022</v>
      </c>
      <c r="Q578" s="448" t="s">
        <v>56</v>
      </c>
      <c r="R578" s="448" t="s">
        <v>56</v>
      </c>
      <c r="S578" s="448" t="s">
        <v>56</v>
      </c>
      <c r="T578" s="449" t="s">
        <v>66</v>
      </c>
      <c r="U578" s="2" t="s">
        <v>67</v>
      </c>
      <c r="V578" s="2">
        <f t="shared" si="155"/>
        <v>2.5600000000000012E-2</v>
      </c>
      <c r="W578" s="17"/>
    </row>
    <row r="579" spans="1:23" s="21" customFormat="1" x14ac:dyDescent="0.25">
      <c r="A579" s="533"/>
      <c r="B579" s="2" t="str">
        <f t="shared" si="154"/>
        <v>HY.AC-MP.FP</v>
      </c>
      <c r="C579" s="2" t="str">
        <f t="shared" si="156"/>
        <v>HY.AC-MP.FP-Freshwater fish and seafood-Nmix</v>
      </c>
      <c r="D579" s="2" t="s">
        <v>97</v>
      </c>
      <c r="E579" s="2" t="s">
        <v>544</v>
      </c>
      <c r="F579" s="2" t="str">
        <f>VLOOKUP(E579,'5.a Definitions'!E:F,2,FALSE)</f>
        <v>Aquaculture</v>
      </c>
      <c r="G579" s="2" t="s">
        <v>72</v>
      </c>
      <c r="H579" s="2" t="s">
        <v>85</v>
      </c>
      <c r="I579" s="2" t="str">
        <f>VLOOKUP(H579,'5.a Definitions'!E:F,2,FALSE)</f>
        <v>Food processing</v>
      </c>
      <c r="J579" s="2" t="s">
        <v>639</v>
      </c>
      <c r="K579" s="2" t="s">
        <v>678</v>
      </c>
      <c r="L579" s="2" t="s">
        <v>64</v>
      </c>
      <c r="M579" s="2" t="s">
        <v>65</v>
      </c>
      <c r="N579" s="445">
        <v>0.8</v>
      </c>
      <c r="O579" s="446">
        <v>0.2</v>
      </c>
      <c r="P579" s="447">
        <v>2022</v>
      </c>
      <c r="Q579" s="448" t="s">
        <v>56</v>
      </c>
      <c r="R579" s="448" t="s">
        <v>56</v>
      </c>
      <c r="S579" s="448" t="s">
        <v>56</v>
      </c>
      <c r="T579" s="449" t="s">
        <v>66</v>
      </c>
      <c r="U579" s="2" t="s">
        <v>67</v>
      </c>
      <c r="V579" s="2">
        <f t="shared" si="155"/>
        <v>2.5600000000000012E-2</v>
      </c>
      <c r="W579" s="17"/>
    </row>
    <row r="580" spans="1:23" s="21" customFormat="1" x14ac:dyDescent="0.25">
      <c r="A580" s="533"/>
      <c r="B580" s="2" t="str">
        <f t="shared" si="154"/>
        <v>HY.AC-AT.AT</v>
      </c>
      <c r="C580" s="2" t="str">
        <f t="shared" si="156"/>
        <v>HY.AC-AT.AT-Emissions-NH3</v>
      </c>
      <c r="D580" s="2" t="s">
        <v>97</v>
      </c>
      <c r="E580" s="2" t="s">
        <v>544</v>
      </c>
      <c r="F580" s="2" t="str">
        <f>VLOOKUP(E580,'5.a Definitions'!E:F,2,FALSE)</f>
        <v>Aquaculture</v>
      </c>
      <c r="G580" s="2" t="s">
        <v>75</v>
      </c>
      <c r="H580" s="2" t="s">
        <v>75</v>
      </c>
      <c r="I580" s="2" t="str">
        <f>VLOOKUP(H580,'5.a Definitions'!E:F,2,FALSE)</f>
        <v>Atmosphere</v>
      </c>
      <c r="J580" s="2" t="s">
        <v>76</v>
      </c>
      <c r="K580" s="2" t="s">
        <v>664</v>
      </c>
      <c r="L580" s="2" t="s">
        <v>64</v>
      </c>
      <c r="M580" s="2" t="s">
        <v>77</v>
      </c>
      <c r="N580" s="445">
        <v>0.8</v>
      </c>
      <c r="O580" s="446">
        <v>0.2</v>
      </c>
      <c r="P580" s="447">
        <v>2022</v>
      </c>
      <c r="Q580" s="448" t="s">
        <v>56</v>
      </c>
      <c r="R580" s="448" t="s">
        <v>56</v>
      </c>
      <c r="S580" s="448" t="s">
        <v>56</v>
      </c>
      <c r="T580" s="449" t="s">
        <v>66</v>
      </c>
      <c r="U580" s="2" t="s">
        <v>929</v>
      </c>
      <c r="V580" s="2">
        <f t="shared" si="155"/>
        <v>2.5600000000000012E-2</v>
      </c>
      <c r="W580" s="17"/>
    </row>
    <row r="581" spans="1:23" s="21" customFormat="1" x14ac:dyDescent="0.25">
      <c r="A581" s="533"/>
      <c r="B581" s="2" t="str">
        <f t="shared" si="154"/>
        <v>HY.AC-HY.CW</v>
      </c>
      <c r="C581" s="2" t="str">
        <f t="shared" si="156"/>
        <v>HY.AC-HY.CW-Waste feed-Nmix</v>
      </c>
      <c r="D581" s="2" t="s">
        <v>97</v>
      </c>
      <c r="E581" s="2" t="s">
        <v>544</v>
      </c>
      <c r="F581" s="2" t="str">
        <f>VLOOKUP(E581,'5.a Definitions'!E:F,2,FALSE)</f>
        <v>Aquaculture</v>
      </c>
      <c r="G581" s="2" t="s">
        <v>97</v>
      </c>
      <c r="H581" s="2" t="s">
        <v>142</v>
      </c>
      <c r="I581" s="2" t="str">
        <f>VLOOKUP(H581,'5.a Definitions'!E:F,2,FALSE)</f>
        <v>Coastal water</v>
      </c>
      <c r="J581" s="2" t="s">
        <v>660</v>
      </c>
      <c r="K581" s="2" t="s">
        <v>580</v>
      </c>
      <c r="L581" s="2" t="s">
        <v>64</v>
      </c>
      <c r="M581" s="2" t="s">
        <v>65</v>
      </c>
      <c r="N581" s="445">
        <v>0.8</v>
      </c>
      <c r="O581" s="446">
        <v>0.2</v>
      </c>
      <c r="P581" s="447">
        <v>2022</v>
      </c>
      <c r="Q581" s="448" t="s">
        <v>56</v>
      </c>
      <c r="R581" s="448" t="s">
        <v>56</v>
      </c>
      <c r="S581" s="448" t="s">
        <v>56</v>
      </c>
      <c r="T581" s="449" t="s">
        <v>66</v>
      </c>
      <c r="U581" s="2" t="s">
        <v>929</v>
      </c>
      <c r="V581" s="2">
        <f t="shared" si="155"/>
        <v>2.5600000000000012E-2</v>
      </c>
      <c r="W581" s="17"/>
    </row>
    <row r="582" spans="1:23" s="21" customFormat="1" x14ac:dyDescent="0.25">
      <c r="A582" s="533"/>
      <c r="B582" s="2" t="str">
        <f t="shared" si="154"/>
        <v>HY.AC-HY.CW</v>
      </c>
      <c r="C582" s="2" t="str">
        <f t="shared" si="156"/>
        <v>HY.AC-HY.CW-Excretia-Nmix</v>
      </c>
      <c r="D582" s="2" t="s">
        <v>97</v>
      </c>
      <c r="E582" s="2" t="s">
        <v>544</v>
      </c>
      <c r="F582" s="2" t="str">
        <f>VLOOKUP(E582,'5.a Definitions'!E:F,2,FALSE)</f>
        <v>Aquaculture</v>
      </c>
      <c r="G582" s="2" t="s">
        <v>97</v>
      </c>
      <c r="H582" s="2" t="s">
        <v>142</v>
      </c>
      <c r="I582" s="2" t="str">
        <f>VLOOKUP(H582,'5.a Definitions'!E:F,2,FALSE)</f>
        <v>Coastal water</v>
      </c>
      <c r="J582" s="2" t="s">
        <v>661</v>
      </c>
      <c r="K582" s="2" t="s">
        <v>665</v>
      </c>
      <c r="L582" s="2" t="s">
        <v>64</v>
      </c>
      <c r="M582" s="2" t="s">
        <v>65</v>
      </c>
      <c r="N582" s="445">
        <v>0.8</v>
      </c>
      <c r="O582" s="446">
        <v>0.2</v>
      </c>
      <c r="P582" s="447">
        <v>2022</v>
      </c>
      <c r="Q582" s="448" t="s">
        <v>56</v>
      </c>
      <c r="R582" s="448" t="s">
        <v>56</v>
      </c>
      <c r="S582" s="448" t="s">
        <v>56</v>
      </c>
      <c r="T582" s="449" t="s">
        <v>66</v>
      </c>
      <c r="U582" s="2" t="s">
        <v>929</v>
      </c>
      <c r="V582" s="2">
        <f t="shared" si="155"/>
        <v>2.5600000000000012E-2</v>
      </c>
      <c r="W582" s="17"/>
    </row>
    <row r="583" spans="1:23" s="21" customFormat="1" x14ac:dyDescent="0.25">
      <c r="A583" s="533"/>
      <c r="B583" s="2" t="str">
        <f t="shared" si="154"/>
        <v>HY.AC-HY.SW</v>
      </c>
      <c r="C583" s="2" t="str">
        <f t="shared" si="156"/>
        <v>HY.AC-HY.SW-Waste feed-Nmix</v>
      </c>
      <c r="D583" s="2" t="s">
        <v>97</v>
      </c>
      <c r="E583" s="2" t="s">
        <v>544</v>
      </c>
      <c r="F583" s="2" t="str">
        <f>VLOOKUP(E583,'5.a Definitions'!E:F,2,FALSE)</f>
        <v>Aquaculture</v>
      </c>
      <c r="G583" s="2" t="s">
        <v>97</v>
      </c>
      <c r="H583" s="2" t="s">
        <v>98</v>
      </c>
      <c r="I583" s="2" t="str">
        <f>VLOOKUP(H583,'5.a Definitions'!E:F,2,FALSE)</f>
        <v>Surface water</v>
      </c>
      <c r="J583" s="2" t="s">
        <v>660</v>
      </c>
      <c r="K583" s="2" t="s">
        <v>581</v>
      </c>
      <c r="L583" s="2" t="s">
        <v>64</v>
      </c>
      <c r="M583" s="2" t="s">
        <v>65</v>
      </c>
      <c r="N583" s="445">
        <v>0.8</v>
      </c>
      <c r="O583" s="446">
        <v>0.2</v>
      </c>
      <c r="P583" s="447">
        <v>2022</v>
      </c>
      <c r="Q583" s="448" t="s">
        <v>56</v>
      </c>
      <c r="R583" s="448" t="s">
        <v>56</v>
      </c>
      <c r="S583" s="448" t="s">
        <v>56</v>
      </c>
      <c r="T583" s="449" t="s">
        <v>66</v>
      </c>
      <c r="U583" s="2" t="s">
        <v>929</v>
      </c>
      <c r="V583" s="2">
        <f t="shared" si="155"/>
        <v>2.5600000000000012E-2</v>
      </c>
      <c r="W583" s="17"/>
    </row>
    <row r="584" spans="1:23" s="21" customFormat="1" ht="15.75" thickBot="1" x14ac:dyDescent="0.3">
      <c r="A584" s="533"/>
      <c r="B584" s="18" t="str">
        <f t="shared" si="154"/>
        <v>HY.AC-HY.SW</v>
      </c>
      <c r="C584" s="18" t="str">
        <f t="shared" si="156"/>
        <v>HY.AC-HY.SW-Excretia-Nmix</v>
      </c>
      <c r="D584" s="18" t="s">
        <v>97</v>
      </c>
      <c r="E584" s="18" t="s">
        <v>544</v>
      </c>
      <c r="F584" s="18" t="str">
        <f>VLOOKUP(E584,'5.a Definitions'!E:F,2,FALSE)</f>
        <v>Aquaculture</v>
      </c>
      <c r="G584" s="18" t="s">
        <v>97</v>
      </c>
      <c r="H584" s="18" t="s">
        <v>98</v>
      </c>
      <c r="I584" s="18" t="str">
        <f>VLOOKUP(H584,'5.a Definitions'!E:F,2,FALSE)</f>
        <v>Surface water</v>
      </c>
      <c r="J584" s="18" t="s">
        <v>661</v>
      </c>
      <c r="K584" s="18" t="s">
        <v>665</v>
      </c>
      <c r="L584" s="18" t="s">
        <v>64</v>
      </c>
      <c r="M584" s="18" t="s">
        <v>65</v>
      </c>
      <c r="N584" s="450">
        <v>0.8</v>
      </c>
      <c r="O584" s="451">
        <v>0.2</v>
      </c>
      <c r="P584" s="452">
        <v>2022</v>
      </c>
      <c r="Q584" s="453" t="s">
        <v>56</v>
      </c>
      <c r="R584" s="453" t="s">
        <v>56</v>
      </c>
      <c r="S584" s="453" t="s">
        <v>56</v>
      </c>
      <c r="T584" s="454" t="s">
        <v>66</v>
      </c>
      <c r="U584" s="18" t="s">
        <v>929</v>
      </c>
      <c r="V584" s="18">
        <f t="shared" si="155"/>
        <v>2.5600000000000012E-2</v>
      </c>
      <c r="W584" s="17"/>
    </row>
    <row r="585" spans="1:23" s="21" customFormat="1" x14ac:dyDescent="0.25">
      <c r="A585" s="531" t="s">
        <v>160</v>
      </c>
      <c r="B585" s="2" t="str">
        <f t="shared" si="154"/>
        <v>RW.RW-EF.EC</v>
      </c>
      <c r="C585" s="2" t="str">
        <f t="shared" si="156"/>
        <v>RW.RW-EF.EC-Fuel import-Nmix</v>
      </c>
      <c r="D585" s="2" t="s">
        <v>81</v>
      </c>
      <c r="E585" s="2" t="s">
        <v>81</v>
      </c>
      <c r="F585" s="2" t="str">
        <f>VLOOKUP(E585,'5.a Definitions'!E:F,2,FALSE)</f>
        <v>Rest of the world</v>
      </c>
      <c r="G585" s="2" t="s">
        <v>60</v>
      </c>
      <c r="H585" s="2" t="s">
        <v>61</v>
      </c>
      <c r="I585" s="2" t="str">
        <f>VLOOKUP(H585,'5.a Definitions'!E:F,2,FALSE)</f>
        <v>Energy conversion</v>
      </c>
      <c r="J585" s="2" t="s">
        <v>161</v>
      </c>
      <c r="K585" s="2" t="s">
        <v>461</v>
      </c>
      <c r="L585" s="2" t="s">
        <v>64</v>
      </c>
      <c r="M585" s="2" t="s">
        <v>65</v>
      </c>
      <c r="N585" s="445">
        <v>0.8</v>
      </c>
      <c r="O585" s="446">
        <v>0.2</v>
      </c>
      <c r="P585" s="447">
        <v>2022</v>
      </c>
      <c r="Q585" s="448" t="s">
        <v>56</v>
      </c>
      <c r="R585" s="448" t="s">
        <v>56</v>
      </c>
      <c r="S585" s="448" t="s">
        <v>56</v>
      </c>
      <c r="T585" s="449" t="s">
        <v>66</v>
      </c>
      <c r="U585" s="2" t="s">
        <v>162</v>
      </c>
      <c r="V585" s="2">
        <f t="shared" si="155"/>
        <v>2.5600000000000012E-2</v>
      </c>
      <c r="W585" s="17"/>
    </row>
    <row r="586" spans="1:23" s="21" customFormat="1" x14ac:dyDescent="0.25">
      <c r="A586" s="531"/>
      <c r="B586" s="2" t="str">
        <f t="shared" si="154"/>
        <v>RW.RW-EF.TR</v>
      </c>
      <c r="C586" s="2" t="str">
        <f t="shared" si="156"/>
        <v>RW.RW-EF.TR-Import of transport fuel-Nmix</v>
      </c>
      <c r="D586" s="2" t="s">
        <v>81</v>
      </c>
      <c r="E586" s="2" t="s">
        <v>81</v>
      </c>
      <c r="F586" s="2" t="s">
        <v>160</v>
      </c>
      <c r="G586" s="2" t="s">
        <v>60</v>
      </c>
      <c r="H586" s="2" t="s">
        <v>68</v>
      </c>
      <c r="I586" s="2" t="str">
        <f>VLOOKUP(H586,'5.a Definitions'!E:F,2,FALSE)</f>
        <v>Transport</v>
      </c>
      <c r="J586" s="2" t="s">
        <v>164</v>
      </c>
      <c r="K586" s="2" t="s">
        <v>462</v>
      </c>
      <c r="L586" s="2" t="s">
        <v>64</v>
      </c>
      <c r="M586" s="2" t="s">
        <v>65</v>
      </c>
      <c r="N586" s="445">
        <v>0.8</v>
      </c>
      <c r="O586" s="446">
        <v>0.2</v>
      </c>
      <c r="P586" s="447">
        <v>2022</v>
      </c>
      <c r="Q586" s="448" t="s">
        <v>56</v>
      </c>
      <c r="R586" s="448" t="s">
        <v>56</v>
      </c>
      <c r="S586" s="448" t="s">
        <v>56</v>
      </c>
      <c r="T586" s="449" t="s">
        <v>66</v>
      </c>
      <c r="U586" s="2" t="s">
        <v>162</v>
      </c>
      <c r="V586" s="2">
        <f t="shared" si="155"/>
        <v>2.5600000000000012E-2</v>
      </c>
      <c r="W586" s="17"/>
    </row>
    <row r="587" spans="1:23" s="21" customFormat="1" x14ac:dyDescent="0.25">
      <c r="A587" s="531"/>
      <c r="B587" s="2" t="str">
        <f t="shared" si="154"/>
        <v>RW.RW-MP.FP</v>
      </c>
      <c r="C587" s="2" t="str">
        <f t="shared" si="156"/>
        <v>RW.RW-MP.FP-Sea fish (landings)-Nmix</v>
      </c>
      <c r="D587" s="2" t="s">
        <v>81</v>
      </c>
      <c r="E587" s="2" t="s">
        <v>81</v>
      </c>
      <c r="F587" s="2" t="s">
        <v>160</v>
      </c>
      <c r="G587" s="2" t="s">
        <v>72</v>
      </c>
      <c r="H587" s="2" t="s">
        <v>85</v>
      </c>
      <c r="I587" s="2" t="str">
        <f>VLOOKUP(H587,'5.a Definitions'!E:F,2,FALSE)</f>
        <v>Food processing</v>
      </c>
      <c r="J587" s="2" t="s">
        <v>640</v>
      </c>
      <c r="K587" s="2" t="s">
        <v>630</v>
      </c>
      <c r="L587" s="2" t="s">
        <v>64</v>
      </c>
      <c r="M587" s="2" t="s">
        <v>65</v>
      </c>
      <c r="N587" s="445">
        <v>0.8</v>
      </c>
      <c r="O587" s="446">
        <v>0.2</v>
      </c>
      <c r="P587" s="447">
        <v>2022</v>
      </c>
      <c r="Q587" s="448" t="s">
        <v>56</v>
      </c>
      <c r="R587" s="448" t="s">
        <v>56</v>
      </c>
      <c r="S587" s="448" t="s">
        <v>56</v>
      </c>
      <c r="T587" s="449" t="s">
        <v>66</v>
      </c>
      <c r="U587" s="2" t="s">
        <v>162</v>
      </c>
      <c r="V587" s="2">
        <f t="shared" si="155"/>
        <v>2.5600000000000012E-2</v>
      </c>
      <c r="W587" s="17"/>
    </row>
    <row r="588" spans="1:23" s="21" customFormat="1" x14ac:dyDescent="0.25">
      <c r="A588" s="531"/>
      <c r="B588" s="2" t="str">
        <f t="shared" si="154"/>
        <v>RW.RW-MP.FP</v>
      </c>
      <c r="C588" s="2" t="str">
        <f t="shared" si="156"/>
        <v>RW.RW-MP.FP-Food import-Nmix</v>
      </c>
      <c r="D588" s="2" t="s">
        <v>81</v>
      </c>
      <c r="E588" s="2" t="s">
        <v>81</v>
      </c>
      <c r="F588" s="2" t="str">
        <f>VLOOKUP(E588,'5.a Definitions'!E:F,2,FALSE)</f>
        <v>Rest of the world</v>
      </c>
      <c r="G588" s="2" t="s">
        <v>72</v>
      </c>
      <c r="H588" s="2" t="s">
        <v>85</v>
      </c>
      <c r="I588" s="2" t="str">
        <f>VLOOKUP(H588,'5.a Definitions'!E:F,2,FALSE)</f>
        <v>Food processing</v>
      </c>
      <c r="J588" s="2" t="s">
        <v>169</v>
      </c>
      <c r="K588" s="2" t="s">
        <v>669</v>
      </c>
      <c r="L588" s="2" t="s">
        <v>64</v>
      </c>
      <c r="M588" s="2" t="s">
        <v>65</v>
      </c>
      <c r="N588" s="445">
        <v>0.8</v>
      </c>
      <c r="O588" s="446">
        <v>0.2</v>
      </c>
      <c r="P588" s="447">
        <v>2022</v>
      </c>
      <c r="Q588" s="448" t="s">
        <v>56</v>
      </c>
      <c r="R588" s="448" t="s">
        <v>56</v>
      </c>
      <c r="S588" s="448" t="s">
        <v>56</v>
      </c>
      <c r="T588" s="449" t="s">
        <v>66</v>
      </c>
      <c r="U588" s="2" t="s">
        <v>162</v>
      </c>
      <c r="V588" s="2">
        <f t="shared" si="155"/>
        <v>2.5600000000000012E-2</v>
      </c>
      <c r="W588" s="17"/>
    </row>
    <row r="589" spans="1:23" s="21" customFormat="1" x14ac:dyDescent="0.25">
      <c r="A589" s="531"/>
      <c r="B589" s="2" t="str">
        <f t="shared" si="154"/>
        <v>RW.RW-MP.OP</v>
      </c>
      <c r="C589" s="2" t="str">
        <f t="shared" si="156"/>
        <v>RW.RW-MP.OP-Other goods import -Nmix</v>
      </c>
      <c r="D589" s="2" t="s">
        <v>81</v>
      </c>
      <c r="E589" s="2" t="s">
        <v>81</v>
      </c>
      <c r="F589" s="2" t="str">
        <f>VLOOKUP(E589,'5.a Definitions'!E:F,2,FALSE)</f>
        <v>Rest of the world</v>
      </c>
      <c r="G589" s="2" t="s">
        <v>72</v>
      </c>
      <c r="H589" s="2" t="s">
        <v>73</v>
      </c>
      <c r="I589" s="2" t="str">
        <f>VLOOKUP(H589,'5.a Definitions'!E:F,2,FALSE)</f>
        <v>Other producing industry</v>
      </c>
      <c r="J589" s="2" t="s">
        <v>170</v>
      </c>
      <c r="K589" s="2" t="s">
        <v>467</v>
      </c>
      <c r="L589" s="2" t="s">
        <v>64</v>
      </c>
      <c r="M589" s="2" t="s">
        <v>65</v>
      </c>
      <c r="N589" s="445">
        <v>0.8</v>
      </c>
      <c r="O589" s="446">
        <v>0.2</v>
      </c>
      <c r="P589" s="447">
        <v>2022</v>
      </c>
      <c r="Q589" s="448" t="s">
        <v>56</v>
      </c>
      <c r="R589" s="448" t="s">
        <v>56</v>
      </c>
      <c r="S589" s="448" t="s">
        <v>56</v>
      </c>
      <c r="T589" s="449" t="s">
        <v>66</v>
      </c>
      <c r="U589" s="2" t="s">
        <v>162</v>
      </c>
      <c r="V589" s="2">
        <f t="shared" si="155"/>
        <v>2.5600000000000012E-2</v>
      </c>
      <c r="W589" s="17"/>
    </row>
    <row r="590" spans="1:23" s="21" customFormat="1" x14ac:dyDescent="0.25">
      <c r="A590" s="531"/>
      <c r="B590" s="2" t="str">
        <f t="shared" si="154"/>
        <v>RW.RW-AG.MM</v>
      </c>
      <c r="C590" s="2" t="str">
        <f t="shared" si="156"/>
        <v>RW.RW-AG.MM-Animal feed import-Nmix</v>
      </c>
      <c r="D590" s="2" t="s">
        <v>81</v>
      </c>
      <c r="E590" s="2" t="s">
        <v>81</v>
      </c>
      <c r="F590" s="2" t="str">
        <f>VLOOKUP(E590,'5.a Definitions'!E:F,2,FALSE)</f>
        <v>Rest of the world</v>
      </c>
      <c r="G590" s="2" t="s">
        <v>86</v>
      </c>
      <c r="H590" s="2" t="s">
        <v>87</v>
      </c>
      <c r="I590" s="2" t="str">
        <f>VLOOKUP(H590,'5.a Definitions'!E:F,2,FALSE)</f>
        <v>Manure management, storage and animal husbandry</v>
      </c>
      <c r="J590" s="2" t="s">
        <v>165</v>
      </c>
      <c r="K590" s="2" t="s">
        <v>463</v>
      </c>
      <c r="L590" s="2" t="s">
        <v>64</v>
      </c>
      <c r="M590" s="2" t="s">
        <v>65</v>
      </c>
      <c r="N590" s="445">
        <v>0.8</v>
      </c>
      <c r="O590" s="446">
        <v>0.2</v>
      </c>
      <c r="P590" s="447">
        <v>2022</v>
      </c>
      <c r="Q590" s="448" t="s">
        <v>56</v>
      </c>
      <c r="R590" s="448" t="s">
        <v>56</v>
      </c>
      <c r="S590" s="448" t="s">
        <v>56</v>
      </c>
      <c r="T590" s="449" t="s">
        <v>66</v>
      </c>
      <c r="U590" s="2" t="s">
        <v>162</v>
      </c>
      <c r="V590" s="2">
        <f t="shared" si="155"/>
        <v>2.5600000000000012E-2</v>
      </c>
      <c r="W590" s="17"/>
    </row>
    <row r="591" spans="1:23" s="21" customFormat="1" x14ac:dyDescent="0.25">
      <c r="A591" s="531"/>
      <c r="B591" s="2" t="str">
        <f t="shared" si="154"/>
        <v>RW.RW-AG.MM</v>
      </c>
      <c r="C591" s="2" t="str">
        <f t="shared" si="156"/>
        <v>RW.RW-AG.MM-Live animal import-Nmix</v>
      </c>
      <c r="D591" s="2" t="s">
        <v>81</v>
      </c>
      <c r="E591" s="2" t="s">
        <v>81</v>
      </c>
      <c r="F591" s="2" t="str">
        <f>VLOOKUP(E591,'5.a Definitions'!E:F,2,FALSE)</f>
        <v>Rest of the world</v>
      </c>
      <c r="G591" s="2" t="s">
        <v>86</v>
      </c>
      <c r="H591" s="2" t="s">
        <v>87</v>
      </c>
      <c r="I591" s="2" t="str">
        <f>VLOOKUP(H591,'5.a Definitions'!E:F,2,FALSE)</f>
        <v>Manure management, storage and animal husbandry</v>
      </c>
      <c r="J591" s="2" t="s">
        <v>166</v>
      </c>
      <c r="K591" s="2" t="s">
        <v>464</v>
      </c>
      <c r="L591" s="2" t="s">
        <v>64</v>
      </c>
      <c r="M591" s="2" t="s">
        <v>65</v>
      </c>
      <c r="N591" s="445">
        <v>0.8</v>
      </c>
      <c r="O591" s="446">
        <v>0.2</v>
      </c>
      <c r="P591" s="447">
        <v>2022</v>
      </c>
      <c r="Q591" s="448" t="s">
        <v>56</v>
      </c>
      <c r="R591" s="448" t="s">
        <v>56</v>
      </c>
      <c r="S591" s="448" t="s">
        <v>56</v>
      </c>
      <c r="T591" s="449" t="s">
        <v>66</v>
      </c>
      <c r="U591" s="2" t="s">
        <v>162</v>
      </c>
      <c r="V591" s="2">
        <f t="shared" si="155"/>
        <v>2.5600000000000012E-2</v>
      </c>
      <c r="W591" s="17"/>
    </row>
    <row r="592" spans="1:23" s="21" customFormat="1" x14ac:dyDescent="0.25">
      <c r="A592" s="531"/>
      <c r="B592" s="2" t="str">
        <f t="shared" si="154"/>
        <v>RW.RW-AG.SM</v>
      </c>
      <c r="C592" s="2" t="str">
        <f t="shared" si="156"/>
        <v>RW.RW-AG.SM-Manure import-Nmix</v>
      </c>
      <c r="D592" s="2" t="s">
        <v>81</v>
      </c>
      <c r="E592" s="2" t="s">
        <v>81</v>
      </c>
      <c r="F592" s="2" t="str">
        <f>VLOOKUP(E592,'5.a Definitions'!E:F,2,FALSE)</f>
        <v>Rest of the world</v>
      </c>
      <c r="G592" s="2" t="s">
        <v>86</v>
      </c>
      <c r="H592" s="2" t="s">
        <v>102</v>
      </c>
      <c r="I592" s="2" t="str">
        <f>VLOOKUP(H592,'5.a Definitions'!E:F,2,FALSE)</f>
        <v>Soil management</v>
      </c>
      <c r="J592" s="2" t="s">
        <v>167</v>
      </c>
      <c r="K592" s="2" t="s">
        <v>465</v>
      </c>
      <c r="L592" s="2" t="s">
        <v>64</v>
      </c>
      <c r="M592" s="2" t="s">
        <v>65</v>
      </c>
      <c r="N592" s="445">
        <v>0.8</v>
      </c>
      <c r="O592" s="446">
        <v>0.2</v>
      </c>
      <c r="P592" s="447">
        <v>2022</v>
      </c>
      <c r="Q592" s="448" t="s">
        <v>56</v>
      </c>
      <c r="R592" s="448" t="s">
        <v>56</v>
      </c>
      <c r="S592" s="448" t="s">
        <v>56</v>
      </c>
      <c r="T592" s="449" t="s">
        <v>66</v>
      </c>
      <c r="U592" s="2" t="s">
        <v>162</v>
      </c>
      <c r="V592" s="2">
        <f t="shared" si="155"/>
        <v>2.5600000000000012E-2</v>
      </c>
      <c r="W592" s="17"/>
    </row>
    <row r="593" spans="1:23" s="21" customFormat="1" x14ac:dyDescent="0.25">
      <c r="A593" s="531"/>
      <c r="B593" s="2" t="str">
        <f t="shared" si="154"/>
        <v>RW.RW-AG.SM</v>
      </c>
      <c r="C593" s="2" t="str">
        <f t="shared" si="156"/>
        <v>RW.RW-AG.SM-Mineral fertilizer import-Nmix</v>
      </c>
      <c r="D593" s="2" t="s">
        <v>81</v>
      </c>
      <c r="E593" s="2" t="s">
        <v>81</v>
      </c>
      <c r="F593" s="2" t="str">
        <f>VLOOKUP(E593,'5.a Definitions'!E:F,2,FALSE)</f>
        <v>Rest of the world</v>
      </c>
      <c r="G593" s="2" t="s">
        <v>86</v>
      </c>
      <c r="H593" s="2" t="s">
        <v>102</v>
      </c>
      <c r="I593" s="2" t="str">
        <f>VLOOKUP(H593,'5.a Definitions'!E:F,2,FALSE)</f>
        <v>Soil management</v>
      </c>
      <c r="J593" s="2" t="s">
        <v>168</v>
      </c>
      <c r="K593" s="2" t="s">
        <v>466</v>
      </c>
      <c r="L593" s="2" t="s">
        <v>64</v>
      </c>
      <c r="M593" s="2" t="s">
        <v>65</v>
      </c>
      <c r="N593" s="445">
        <v>0.8</v>
      </c>
      <c r="O593" s="446">
        <v>0.2</v>
      </c>
      <c r="P593" s="447">
        <v>2022</v>
      </c>
      <c r="Q593" s="448" t="s">
        <v>56</v>
      </c>
      <c r="R593" s="448" t="s">
        <v>56</v>
      </c>
      <c r="S593" s="448" t="s">
        <v>56</v>
      </c>
      <c r="T593" s="449" t="s">
        <v>66</v>
      </c>
      <c r="U593" s="2" t="s">
        <v>162</v>
      </c>
      <c r="V593" s="2">
        <f t="shared" si="155"/>
        <v>2.5600000000000012E-2</v>
      </c>
      <c r="W593" s="17"/>
    </row>
    <row r="594" spans="1:23" s="21" customFormat="1" x14ac:dyDescent="0.25">
      <c r="A594" s="531"/>
      <c r="B594" s="2" t="str">
        <f t="shared" si="154"/>
        <v>RW.RW-PR.SO</v>
      </c>
      <c r="C594" s="2" t="str">
        <f t="shared" si="156"/>
        <v>RW.RW-PR.SO-Solid waste import-Nmix</v>
      </c>
      <c r="D594" s="2" t="s">
        <v>81</v>
      </c>
      <c r="E594" s="2" t="s">
        <v>81</v>
      </c>
      <c r="F594" s="2" t="str">
        <f>VLOOKUP(E594,'5.a Definitions'!E:F,2,FALSE)</f>
        <v>Rest of the world</v>
      </c>
      <c r="G594" s="2" t="s">
        <v>892</v>
      </c>
      <c r="H594" s="2" t="s">
        <v>93</v>
      </c>
      <c r="I594" s="2" t="str">
        <f>VLOOKUP(H594,'5.a Definitions'!E:F,2,FALSE)</f>
        <v>Solid waste</v>
      </c>
      <c r="J594" s="2" t="s">
        <v>171</v>
      </c>
      <c r="K594" s="2" t="s">
        <v>468</v>
      </c>
      <c r="L594" s="2" t="s">
        <v>64</v>
      </c>
      <c r="M594" s="2" t="s">
        <v>65</v>
      </c>
      <c r="N594" s="445">
        <v>0.8</v>
      </c>
      <c r="O594" s="446">
        <v>0.2</v>
      </c>
      <c r="P594" s="447">
        <v>2022</v>
      </c>
      <c r="Q594" s="448" t="s">
        <v>56</v>
      </c>
      <c r="R594" s="448" t="s">
        <v>56</v>
      </c>
      <c r="S594" s="448" t="s">
        <v>56</v>
      </c>
      <c r="T594" s="449" t="s">
        <v>66</v>
      </c>
      <c r="U594" s="2" t="s">
        <v>162</v>
      </c>
      <c r="V594" s="2">
        <f t="shared" si="155"/>
        <v>2.5600000000000012E-2</v>
      </c>
      <c r="W594" s="17"/>
    </row>
    <row r="595" spans="1:23" s="21" customFormat="1" x14ac:dyDescent="0.25">
      <c r="A595" s="531"/>
      <c r="B595" s="2" t="str">
        <f t="shared" si="154"/>
        <v>RW.RW-AT.AT</v>
      </c>
      <c r="C595" s="2" t="str">
        <f t="shared" si="156"/>
        <v>RW.RW-AT.AT-Atmospheric inflow-OXN</v>
      </c>
      <c r="D595" s="2" t="s">
        <v>81</v>
      </c>
      <c r="E595" s="2" t="s">
        <v>81</v>
      </c>
      <c r="F595" s="2" t="str">
        <f>VLOOKUP(E595,'5.a Definitions'!E:F,2,FALSE)</f>
        <v>Rest of the world</v>
      </c>
      <c r="G595" s="2" t="s">
        <v>75</v>
      </c>
      <c r="H595" s="2" t="s">
        <v>75</v>
      </c>
      <c r="I595" s="2" t="str">
        <f>VLOOKUP(H595,'5.a Definitions'!E:F,2,FALSE)</f>
        <v>Atmosphere</v>
      </c>
      <c r="J595" s="2" t="s">
        <v>472</v>
      </c>
      <c r="K595" s="2" t="s">
        <v>473</v>
      </c>
      <c r="L595" s="2" t="s">
        <v>64</v>
      </c>
      <c r="M595" s="2" t="s">
        <v>475</v>
      </c>
      <c r="N595" s="445">
        <v>0.8</v>
      </c>
      <c r="O595" s="446">
        <v>0.2</v>
      </c>
      <c r="P595" s="447">
        <v>2022</v>
      </c>
      <c r="Q595" s="448" t="s">
        <v>56</v>
      </c>
      <c r="R595" s="448" t="s">
        <v>56</v>
      </c>
      <c r="S595" s="448" t="s">
        <v>56</v>
      </c>
      <c r="T595" s="449" t="s">
        <v>66</v>
      </c>
      <c r="U595" s="2" t="s">
        <v>162</v>
      </c>
      <c r="V595" s="2">
        <f t="shared" si="155"/>
        <v>2.5600000000000012E-2</v>
      </c>
      <c r="W595" s="17"/>
    </row>
    <row r="596" spans="1:23" s="21" customFormat="1" x14ac:dyDescent="0.25">
      <c r="A596" s="531"/>
      <c r="B596" s="2" t="str">
        <f t="shared" si="154"/>
        <v>RW.RW-AT.AT</v>
      </c>
      <c r="C596" s="2" t="str">
        <f t="shared" si="156"/>
        <v>RW.RW-AT.AT-Atmospheric inflow-RDN</v>
      </c>
      <c r="D596" s="2" t="s">
        <v>81</v>
      </c>
      <c r="E596" s="2" t="s">
        <v>81</v>
      </c>
      <c r="F596" s="2" t="str">
        <f>VLOOKUP(E596,'5.a Definitions'!E:F,2,FALSE)</f>
        <v>Rest of the world</v>
      </c>
      <c r="G596" s="2" t="s">
        <v>75</v>
      </c>
      <c r="H596" s="2" t="s">
        <v>75</v>
      </c>
      <c r="I596" s="2" t="str">
        <f>VLOOKUP(H596,'5.a Definitions'!E:F,2,FALSE)</f>
        <v>Atmosphere</v>
      </c>
      <c r="J596" s="2" t="s">
        <v>472</v>
      </c>
      <c r="K596" s="2" t="s">
        <v>473</v>
      </c>
      <c r="L596" s="2" t="s">
        <v>64</v>
      </c>
      <c r="M596" s="2" t="s">
        <v>484</v>
      </c>
      <c r="N596" s="445">
        <v>0.8</v>
      </c>
      <c r="O596" s="446">
        <v>0.2</v>
      </c>
      <c r="P596" s="447">
        <v>2022</v>
      </c>
      <c r="Q596" s="448" t="s">
        <v>56</v>
      </c>
      <c r="R596" s="448" t="s">
        <v>56</v>
      </c>
      <c r="S596" s="448" t="s">
        <v>56</v>
      </c>
      <c r="T596" s="449" t="s">
        <v>66</v>
      </c>
      <c r="U596" s="2" t="s">
        <v>162</v>
      </c>
      <c r="V596" s="2">
        <f t="shared" si="155"/>
        <v>2.5600000000000012E-2</v>
      </c>
      <c r="W596" s="17"/>
    </row>
    <row r="597" spans="1:23" s="21" customFormat="1" x14ac:dyDescent="0.25">
      <c r="A597" s="531"/>
      <c r="B597" s="2" t="str">
        <f t="shared" si="154"/>
        <v>RW.RW-HY.GW</v>
      </c>
      <c r="C597" s="2" t="str">
        <f t="shared" si="156"/>
        <v>RW.RW-HY.GW-Import of groundwater-Nmix</v>
      </c>
      <c r="D597" s="2" t="s">
        <v>81</v>
      </c>
      <c r="E597" s="2" t="s">
        <v>81</v>
      </c>
      <c r="F597" s="2" t="str">
        <f>VLOOKUP(E597,'5.a Definitions'!E:F,2,FALSE)</f>
        <v>Rest of the world</v>
      </c>
      <c r="G597" s="2" t="s">
        <v>97</v>
      </c>
      <c r="H597" s="2" t="s">
        <v>121</v>
      </c>
      <c r="I597" s="2" t="str">
        <f>VLOOKUP(H597,'5.a Definitions'!E:F,2,FALSE)</f>
        <v>Groundwater</v>
      </c>
      <c r="J597" s="2" t="s">
        <v>172</v>
      </c>
      <c r="K597" s="2" t="s">
        <v>474</v>
      </c>
      <c r="L597" s="2" t="s">
        <v>64</v>
      </c>
      <c r="M597" s="2" t="s">
        <v>65</v>
      </c>
      <c r="N597" s="445">
        <v>0.8</v>
      </c>
      <c r="O597" s="446">
        <v>0.2</v>
      </c>
      <c r="P597" s="447">
        <v>2022</v>
      </c>
      <c r="Q597" s="448" t="s">
        <v>56</v>
      </c>
      <c r="R597" s="448" t="s">
        <v>56</v>
      </c>
      <c r="S597" s="448" t="s">
        <v>56</v>
      </c>
      <c r="T597" s="449" t="s">
        <v>66</v>
      </c>
      <c r="U597" s="2" t="s">
        <v>162</v>
      </c>
      <c r="V597" s="2">
        <f t="shared" si="155"/>
        <v>2.5600000000000012E-2</v>
      </c>
      <c r="W597" s="17"/>
    </row>
    <row r="598" spans="1:23" s="21" customFormat="1" ht="15.75" thickBot="1" x14ac:dyDescent="0.3">
      <c r="A598" s="531"/>
      <c r="B598" s="18" t="str">
        <f t="shared" ref="B598" si="158">D598&amp;"."&amp;E598&amp;"-"&amp;G598&amp;"."&amp;H598</f>
        <v>RW.RW-HY.SW</v>
      </c>
      <c r="C598" s="18" t="str">
        <f t="shared" si="156"/>
        <v>RW.RW-HY.SW-Import of surface water-Nmix</v>
      </c>
      <c r="D598" s="18" t="s">
        <v>81</v>
      </c>
      <c r="E598" s="18" t="s">
        <v>81</v>
      </c>
      <c r="F598" s="18" t="str">
        <f>VLOOKUP(E598,'5.a Definitions'!E:F,2,FALSE)</f>
        <v>Rest of the world</v>
      </c>
      <c r="G598" s="18" t="s">
        <v>97</v>
      </c>
      <c r="H598" s="18" t="s">
        <v>98</v>
      </c>
      <c r="I598" s="18" t="str">
        <f>VLOOKUP(H598,'5.a Definitions'!E:F,2,FALSE)</f>
        <v>Surface water</v>
      </c>
      <c r="J598" s="18" t="s">
        <v>173</v>
      </c>
      <c r="K598" s="18" t="s">
        <v>673</v>
      </c>
      <c r="L598" s="18" t="s">
        <v>64</v>
      </c>
      <c r="M598" s="18" t="s">
        <v>65</v>
      </c>
      <c r="N598" s="450">
        <v>0.8</v>
      </c>
      <c r="O598" s="451">
        <v>0.2</v>
      </c>
      <c r="P598" s="452">
        <v>2022</v>
      </c>
      <c r="Q598" s="453" t="s">
        <v>56</v>
      </c>
      <c r="R598" s="453" t="s">
        <v>56</v>
      </c>
      <c r="S598" s="453" t="s">
        <v>56</v>
      </c>
      <c r="T598" s="454" t="s">
        <v>66</v>
      </c>
      <c r="U598" s="18" t="s">
        <v>162</v>
      </c>
      <c r="V598" s="18">
        <f t="shared" si="155"/>
        <v>2.5600000000000012E-2</v>
      </c>
    </row>
    <row r="599" spans="1:23" x14ac:dyDescent="0.25">
      <c r="A599" s="217"/>
      <c r="B599" s="217"/>
      <c r="C599" s="217"/>
      <c r="D599" s="217"/>
      <c r="E599" s="217"/>
      <c r="F599" s="217"/>
      <c r="G599" s="217"/>
      <c r="H599" s="217"/>
      <c r="I599" s="217"/>
      <c r="J599" s="217"/>
      <c r="K599" s="217"/>
      <c r="L599" s="217"/>
      <c r="M599" s="217"/>
      <c r="N599" s="417"/>
      <c r="O599" s="217"/>
      <c r="P599" s="217"/>
      <c r="Q599" s="398"/>
      <c r="R599" s="398"/>
      <c r="S599" s="398"/>
      <c r="T599" s="217"/>
      <c r="U599" s="217"/>
      <c r="V599" s="217"/>
      <c r="W599" s="17"/>
    </row>
  </sheetData>
  <sheetProtection sheet="1" objects="1" scenarios="1"/>
  <autoFilter ref="A1:U599" xr:uid="{DCA555EB-A4BC-4742-801D-D22868F457F5}"/>
  <mergeCells count="27">
    <mergeCell ref="A585:A598"/>
    <mergeCell ref="A401:A422"/>
    <mergeCell ref="A423:A446"/>
    <mergeCell ref="A447:A480"/>
    <mergeCell ref="A517:A528"/>
    <mergeCell ref="A529:A555"/>
    <mergeCell ref="A481:A496"/>
    <mergeCell ref="A556:A584"/>
    <mergeCell ref="A3:A23"/>
    <mergeCell ref="A83:A98"/>
    <mergeCell ref="A131:A157"/>
    <mergeCell ref="A187:A200"/>
    <mergeCell ref="A202:A223"/>
    <mergeCell ref="A25:A48"/>
    <mergeCell ref="A49:A82"/>
    <mergeCell ref="A119:A130"/>
    <mergeCell ref="A158:A186"/>
    <mergeCell ref="A99:A118"/>
    <mergeCell ref="A298:A317"/>
    <mergeCell ref="A497:A516"/>
    <mergeCell ref="A224:A247"/>
    <mergeCell ref="A318:A329"/>
    <mergeCell ref="A330:A356"/>
    <mergeCell ref="A248:A281"/>
    <mergeCell ref="A386:A399"/>
    <mergeCell ref="A282:A297"/>
    <mergeCell ref="A357:A385"/>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A32F-A8FE-4627-90D0-DA789758EB15}">
  <sheetPr codeName="Tabelle18">
    <tabColor theme="0" tint="0.79998168889431442"/>
  </sheetPr>
  <dimension ref="A1:W67"/>
  <sheetViews>
    <sheetView zoomScaleNormal="100" workbookViewId="0">
      <pane xSplit="3" ySplit="2" topLeftCell="I3" activePane="bottomRight" state="frozen"/>
      <selection pane="topRight"/>
      <selection pane="bottomLeft"/>
      <selection pane="bottomRight"/>
    </sheetView>
  </sheetViews>
  <sheetFormatPr baseColWidth="10" defaultColWidth="0" defaultRowHeight="15" x14ac:dyDescent="0.25"/>
  <cols>
    <col min="1" max="1" width="20.28515625" style="216" customWidth="1"/>
    <col min="2" max="2" width="15.28515625" style="12" bestFit="1" customWidth="1"/>
    <col min="3" max="3" width="32.28515625" style="12" bestFit="1" customWidth="1"/>
    <col min="4" max="4" width="10.7109375" style="12" bestFit="1" customWidth="1"/>
    <col min="5" max="5" width="13.7109375" style="12" bestFit="1" customWidth="1"/>
    <col min="6" max="6" width="49.7109375" style="12" bestFit="1" customWidth="1"/>
    <col min="7" max="7" width="9.28515625" style="12" bestFit="1" customWidth="1"/>
    <col min="8" max="8" width="12.140625" style="12" bestFit="1" customWidth="1"/>
    <col min="9" max="9" width="49.7109375" style="12" bestFit="1" customWidth="1"/>
    <col min="10" max="10" width="13.140625" style="12" bestFit="1" customWidth="1"/>
    <col min="11" max="11" width="17.42578125" style="12" bestFit="1" customWidth="1"/>
    <col min="12" max="12" width="17.28515625" style="12" bestFit="1" customWidth="1"/>
    <col min="13" max="13" width="10.42578125" style="12" bestFit="1" customWidth="1"/>
    <col min="14" max="14" width="15.7109375" style="418" customWidth="1"/>
    <col min="15" max="15" width="15.7109375" style="215" customWidth="1"/>
    <col min="16" max="16" width="15.7109375" style="178" customWidth="1" collapsed="1"/>
    <col min="17" max="19" width="15.7109375" style="399" customWidth="1"/>
    <col min="20" max="20" width="15.7109375" style="12" customWidth="1"/>
    <col min="21" max="21" width="15.7109375" style="12" customWidth="1" collapsed="1"/>
    <col min="22" max="22" width="23.7109375" style="12" bestFit="1" customWidth="1" collapsed="1"/>
    <col min="23" max="23" width="15.7109375" style="12" customWidth="1"/>
    <col min="24" max="16384" width="15.7109375" style="12" hidden="1"/>
  </cols>
  <sheetData>
    <row r="1" spans="1:23" s="16" customFormat="1" x14ac:dyDescent="0.25">
      <c r="A1" s="130"/>
      <c r="B1" s="10" t="s">
        <v>34</v>
      </c>
      <c r="C1" s="10" t="s">
        <v>35</v>
      </c>
      <c r="D1" s="10" t="s">
        <v>36</v>
      </c>
      <c r="E1" s="10" t="s">
        <v>37</v>
      </c>
      <c r="F1" s="10" t="s">
        <v>38</v>
      </c>
      <c r="G1" s="10" t="s">
        <v>39</v>
      </c>
      <c r="H1" s="10" t="s">
        <v>40</v>
      </c>
      <c r="I1" s="10" t="s">
        <v>41</v>
      </c>
      <c r="J1" s="10" t="s">
        <v>42</v>
      </c>
      <c r="K1" s="10" t="s">
        <v>405</v>
      </c>
      <c r="L1" s="11" t="s">
        <v>43</v>
      </c>
      <c r="M1" s="10" t="s">
        <v>44</v>
      </c>
      <c r="N1" s="413" t="s">
        <v>45</v>
      </c>
      <c r="O1" s="211" t="s">
        <v>46</v>
      </c>
      <c r="P1" s="220" t="s">
        <v>47</v>
      </c>
      <c r="Q1" s="10" t="s">
        <v>48</v>
      </c>
      <c r="R1" s="10" t="s">
        <v>49</v>
      </c>
      <c r="S1" s="10" t="s">
        <v>50</v>
      </c>
      <c r="T1" s="10" t="s">
        <v>51</v>
      </c>
      <c r="U1" s="10" t="s">
        <v>52</v>
      </c>
      <c r="V1" s="10"/>
    </row>
    <row r="2" spans="1:23" s="21" customFormat="1" x14ac:dyDescent="0.25">
      <c r="A2" s="242"/>
      <c r="B2" s="13"/>
      <c r="C2" s="15"/>
      <c r="D2" s="13" t="s">
        <v>53</v>
      </c>
      <c r="E2" s="13" t="s">
        <v>53</v>
      </c>
      <c r="F2" s="14"/>
      <c r="G2" s="13" t="s">
        <v>53</v>
      </c>
      <c r="H2" s="13" t="s">
        <v>53</v>
      </c>
      <c r="I2" s="13"/>
      <c r="J2" s="13"/>
      <c r="K2" s="13"/>
      <c r="L2" s="14"/>
      <c r="M2" s="14"/>
      <c r="N2" s="414" t="s">
        <v>54</v>
      </c>
      <c r="O2" s="212" t="s">
        <v>55</v>
      </c>
      <c r="P2" s="221" t="s">
        <v>53</v>
      </c>
      <c r="Q2" s="13" t="s">
        <v>56</v>
      </c>
      <c r="R2" s="13" t="s">
        <v>56</v>
      </c>
      <c r="S2" s="13" t="s">
        <v>56</v>
      </c>
      <c r="T2" s="13" t="s">
        <v>51</v>
      </c>
      <c r="U2" s="14" t="s">
        <v>57</v>
      </c>
      <c r="V2" s="14" t="s">
        <v>58</v>
      </c>
    </row>
    <row r="3" spans="1:23" s="17" customFormat="1" x14ac:dyDescent="0.25">
      <c r="A3" s="540" t="s">
        <v>59</v>
      </c>
      <c r="B3" s="485" t="str">
        <f t="shared" ref="B3:B23" si="0">D3&amp;"."&amp;E3&amp;"-"&amp;G3&amp;"."&amp;H3</f>
        <v>EF.EC-EF.EC</v>
      </c>
      <c r="C3" s="485" t="str">
        <f t="shared" ref="C3:C23" si="1">B3&amp;"-"&amp;J3&amp;"-"&amp;M3</f>
        <v>EF.EC-EF.EC-Stock change-Nmix</v>
      </c>
      <c r="D3" s="12" t="s">
        <v>60</v>
      </c>
      <c r="E3" s="12" t="s">
        <v>61</v>
      </c>
      <c r="F3" s="485" t="str">
        <f>VLOOKUP(E3,'5.a Definitions'!E:F,2,FALSE)</f>
        <v>Energy conversion</v>
      </c>
      <c r="G3" s="12" t="s">
        <v>60</v>
      </c>
      <c r="H3" s="12" t="s">
        <v>61</v>
      </c>
      <c r="I3" s="485" t="str">
        <f>VLOOKUP(H3,'5.a Definitions'!E:F,2,FALSE)</f>
        <v>Energy conversion</v>
      </c>
      <c r="J3" s="485" t="s">
        <v>212</v>
      </c>
      <c r="K3" s="485" t="str">
        <f>J3</f>
        <v>Stock change</v>
      </c>
      <c r="L3" s="485" t="s">
        <v>64</v>
      </c>
      <c r="M3" s="485" t="s">
        <v>65</v>
      </c>
      <c r="N3" s="460">
        <v>1</v>
      </c>
      <c r="O3" s="461">
        <v>0.2</v>
      </c>
      <c r="P3" s="462">
        <v>2018</v>
      </c>
      <c r="Q3" s="463" t="s">
        <v>56</v>
      </c>
      <c r="R3" s="463" t="s">
        <v>56</v>
      </c>
      <c r="S3" s="463" t="s">
        <v>56</v>
      </c>
      <c r="T3" s="464" t="s">
        <v>66</v>
      </c>
      <c r="U3" s="485" t="s">
        <v>53</v>
      </c>
      <c r="V3" s="485">
        <f>(O3*N3)^2</f>
        <v>4.0000000000000008E-2</v>
      </c>
    </row>
    <row r="4" spans="1:23" s="17" customFormat="1" x14ac:dyDescent="0.25">
      <c r="A4" s="540"/>
      <c r="B4" s="485" t="str">
        <f t="shared" si="0"/>
        <v>EF.IC-EF.IC</v>
      </c>
      <c r="C4" s="485" t="str">
        <f t="shared" si="1"/>
        <v>EF.IC-EF.IC-Stock change-Nmix</v>
      </c>
      <c r="D4" s="12" t="s">
        <v>60</v>
      </c>
      <c r="E4" s="12" t="s">
        <v>62</v>
      </c>
      <c r="F4" s="485" t="str">
        <f>VLOOKUP(E4,'5.a Definitions'!E:F,2,FALSE)</f>
        <v>Manufacturing industries and construction</v>
      </c>
      <c r="G4" s="12" t="s">
        <v>60</v>
      </c>
      <c r="H4" s="12" t="s">
        <v>62</v>
      </c>
      <c r="I4" s="485" t="str">
        <f>VLOOKUP(H4,'5.a Definitions'!E:F,2,FALSE)</f>
        <v>Manufacturing industries and construction</v>
      </c>
      <c r="J4" s="485" t="s">
        <v>212</v>
      </c>
      <c r="K4" s="485" t="str">
        <f t="shared" ref="K4:K23" si="2">J4</f>
        <v>Stock change</v>
      </c>
      <c r="L4" s="485" t="s">
        <v>64</v>
      </c>
      <c r="M4" s="485" t="s">
        <v>65</v>
      </c>
      <c r="N4" s="460">
        <v>1</v>
      </c>
      <c r="O4" s="461">
        <v>0.2</v>
      </c>
      <c r="P4" s="462">
        <v>2018</v>
      </c>
      <c r="Q4" s="463" t="s">
        <v>56</v>
      </c>
      <c r="R4" s="463" t="s">
        <v>56</v>
      </c>
      <c r="S4" s="463" t="s">
        <v>56</v>
      </c>
      <c r="T4" s="464" t="s">
        <v>66</v>
      </c>
      <c r="U4" s="485" t="s">
        <v>53</v>
      </c>
      <c r="V4" s="485">
        <f t="shared" ref="V4:V23" si="3">(O4*N4)^2</f>
        <v>4.0000000000000008E-2</v>
      </c>
    </row>
    <row r="5" spans="1:23" s="17" customFormat="1" x14ac:dyDescent="0.25">
      <c r="A5" s="540"/>
      <c r="B5" s="485" t="str">
        <f t="shared" si="0"/>
        <v>EF.TR-EF.TR</v>
      </c>
      <c r="C5" s="485" t="str">
        <f t="shared" si="1"/>
        <v>EF.TR-EF.TR-Stock change-Nmix</v>
      </c>
      <c r="D5" s="12" t="s">
        <v>60</v>
      </c>
      <c r="E5" s="12" t="s">
        <v>68</v>
      </c>
      <c r="F5" s="485" t="str">
        <f>VLOOKUP(E5,'5.a Definitions'!E:F,2,FALSE)</f>
        <v>Transport</v>
      </c>
      <c r="G5" s="12" t="s">
        <v>60</v>
      </c>
      <c r="H5" s="12" t="s">
        <v>68</v>
      </c>
      <c r="I5" s="485" t="str">
        <f>VLOOKUP(H5,'5.a Definitions'!E:F,2,FALSE)</f>
        <v>Transport</v>
      </c>
      <c r="J5" s="485" t="s">
        <v>212</v>
      </c>
      <c r="K5" s="485" t="str">
        <f t="shared" si="2"/>
        <v>Stock change</v>
      </c>
      <c r="L5" s="485" t="s">
        <v>64</v>
      </c>
      <c r="M5" s="485" t="s">
        <v>65</v>
      </c>
      <c r="N5" s="460">
        <v>1</v>
      </c>
      <c r="O5" s="461">
        <v>0.2</v>
      </c>
      <c r="P5" s="462">
        <v>2018</v>
      </c>
      <c r="Q5" s="463" t="s">
        <v>56</v>
      </c>
      <c r="R5" s="463" t="s">
        <v>56</v>
      </c>
      <c r="S5" s="463" t="s">
        <v>56</v>
      </c>
      <c r="T5" s="464" t="s">
        <v>66</v>
      </c>
      <c r="U5" s="485" t="s">
        <v>53</v>
      </c>
      <c r="V5" s="485">
        <f t="shared" si="3"/>
        <v>4.0000000000000008E-2</v>
      </c>
    </row>
    <row r="6" spans="1:23" s="17" customFormat="1" x14ac:dyDescent="0.25">
      <c r="A6" s="540"/>
      <c r="B6" s="485" t="str">
        <f t="shared" si="0"/>
        <v>EF.OE-EF.OE</v>
      </c>
      <c r="C6" s="485" t="str">
        <f t="shared" si="1"/>
        <v>EF.OE-EF.OE-Stock change-Nmix</v>
      </c>
      <c r="D6" s="12" t="s">
        <v>60</v>
      </c>
      <c r="E6" s="12" t="s">
        <v>70</v>
      </c>
      <c r="F6" s="485" t="str">
        <f>VLOOKUP(E6,'5.a Definitions'!E:F,2,FALSE)</f>
        <v>Other energy and fuels</v>
      </c>
      <c r="G6" s="12" t="s">
        <v>60</v>
      </c>
      <c r="H6" s="12" t="s">
        <v>70</v>
      </c>
      <c r="I6" s="485" t="str">
        <f>VLOOKUP(H6,'5.a Definitions'!E:F,2,FALSE)</f>
        <v>Other energy and fuels</v>
      </c>
      <c r="J6" s="485" t="s">
        <v>212</v>
      </c>
      <c r="K6" s="485" t="str">
        <f t="shared" si="2"/>
        <v>Stock change</v>
      </c>
      <c r="L6" s="485" t="s">
        <v>64</v>
      </c>
      <c r="M6" s="485" t="s">
        <v>65</v>
      </c>
      <c r="N6" s="460">
        <v>1</v>
      </c>
      <c r="O6" s="461">
        <v>0.2</v>
      </c>
      <c r="P6" s="462">
        <v>2018</v>
      </c>
      <c r="Q6" s="463" t="s">
        <v>56</v>
      </c>
      <c r="R6" s="463" t="s">
        <v>56</v>
      </c>
      <c r="S6" s="463" t="s">
        <v>56</v>
      </c>
      <c r="T6" s="464" t="s">
        <v>66</v>
      </c>
      <c r="U6" s="485" t="s">
        <v>53</v>
      </c>
      <c r="V6" s="485">
        <f t="shared" si="3"/>
        <v>4.0000000000000008E-2</v>
      </c>
    </row>
    <row r="7" spans="1:23" s="17" customFormat="1" x14ac:dyDescent="0.25">
      <c r="A7" s="541" t="s">
        <v>84</v>
      </c>
      <c r="B7" s="485" t="str">
        <f t="shared" si="0"/>
        <v>MP.FP-MP.FP</v>
      </c>
      <c r="C7" s="485" t="str">
        <f t="shared" si="1"/>
        <v>MP.FP-MP.FP-Stock change-Nmix</v>
      </c>
      <c r="D7" s="12" t="s">
        <v>72</v>
      </c>
      <c r="E7" s="12" t="s">
        <v>85</v>
      </c>
      <c r="F7" s="485" t="str">
        <f>VLOOKUP(E7,'5.a Definitions'!E:F,2,FALSE)</f>
        <v>Food processing</v>
      </c>
      <c r="G7" s="12" t="s">
        <v>72</v>
      </c>
      <c r="H7" s="12" t="s">
        <v>85</v>
      </c>
      <c r="I7" s="485" t="str">
        <f>VLOOKUP(H7,'5.a Definitions'!E:F,2,FALSE)</f>
        <v>Food processing</v>
      </c>
      <c r="J7" s="485" t="s">
        <v>212</v>
      </c>
      <c r="K7" s="485" t="str">
        <f t="shared" si="2"/>
        <v>Stock change</v>
      </c>
      <c r="L7" s="485" t="s">
        <v>64</v>
      </c>
      <c r="M7" s="485" t="s">
        <v>65</v>
      </c>
      <c r="N7" s="460">
        <v>1</v>
      </c>
      <c r="O7" s="461">
        <v>0.2</v>
      </c>
      <c r="P7" s="462">
        <v>2018</v>
      </c>
      <c r="Q7" s="463" t="s">
        <v>56</v>
      </c>
      <c r="R7" s="463" t="s">
        <v>56</v>
      </c>
      <c r="S7" s="463" t="s">
        <v>56</v>
      </c>
      <c r="T7" s="464" t="s">
        <v>66</v>
      </c>
      <c r="U7" s="485" t="s">
        <v>53</v>
      </c>
      <c r="V7" s="485">
        <f t="shared" si="3"/>
        <v>4.0000000000000008E-2</v>
      </c>
    </row>
    <row r="8" spans="1:23" s="17" customFormat="1" x14ac:dyDescent="0.25">
      <c r="A8" s="541"/>
      <c r="B8" s="485" t="str">
        <f t="shared" si="0"/>
        <v>MP.OP-MP.OP</v>
      </c>
      <c r="C8" s="485" t="str">
        <f t="shared" si="1"/>
        <v>MP.OP-MP.OP-Stock change-Nmix</v>
      </c>
      <c r="D8" s="12" t="s">
        <v>72</v>
      </c>
      <c r="E8" s="12" t="s">
        <v>73</v>
      </c>
      <c r="F8" s="485" t="str">
        <f>VLOOKUP(E8,'5.a Definitions'!E:F,2,FALSE)</f>
        <v>Other producing industry</v>
      </c>
      <c r="G8" s="12" t="s">
        <v>72</v>
      </c>
      <c r="H8" s="12" t="s">
        <v>73</v>
      </c>
      <c r="I8" s="485" t="str">
        <f>VLOOKUP(H8,'5.a Definitions'!E:F,2,FALSE)</f>
        <v>Other producing industry</v>
      </c>
      <c r="J8" s="485" t="s">
        <v>212</v>
      </c>
      <c r="K8" s="485" t="str">
        <f t="shared" si="2"/>
        <v>Stock change</v>
      </c>
      <c r="L8" s="485" t="s">
        <v>64</v>
      </c>
      <c r="M8" s="485" t="s">
        <v>65</v>
      </c>
      <c r="N8" s="460">
        <v>1</v>
      </c>
      <c r="O8" s="461">
        <v>0.2</v>
      </c>
      <c r="P8" s="462">
        <v>2018</v>
      </c>
      <c r="Q8" s="463" t="s">
        <v>56</v>
      </c>
      <c r="R8" s="463" t="s">
        <v>56</v>
      </c>
      <c r="S8" s="463" t="s">
        <v>56</v>
      </c>
      <c r="T8" s="464" t="s">
        <v>66</v>
      </c>
      <c r="U8" s="485" t="s">
        <v>53</v>
      </c>
      <c r="V8" s="485">
        <f t="shared" si="3"/>
        <v>4.0000000000000008E-2</v>
      </c>
    </row>
    <row r="9" spans="1:23" s="17" customFormat="1" x14ac:dyDescent="0.25">
      <c r="A9" s="536" t="s">
        <v>110</v>
      </c>
      <c r="B9" s="485" t="str">
        <f t="shared" si="0"/>
        <v>AG.MM-AG.MM</v>
      </c>
      <c r="C9" s="485" t="str">
        <f t="shared" si="1"/>
        <v>AG.MM-AG.MM-Stock change-Nmix</v>
      </c>
      <c r="D9" s="12" t="s">
        <v>86</v>
      </c>
      <c r="E9" s="12" t="s">
        <v>87</v>
      </c>
      <c r="F9" s="485" t="str">
        <f>VLOOKUP(E9,'5.a Definitions'!E:F,2,FALSE)</f>
        <v>Manure management, storage and animal husbandry</v>
      </c>
      <c r="G9" s="12" t="s">
        <v>86</v>
      </c>
      <c r="H9" s="12" t="s">
        <v>87</v>
      </c>
      <c r="I9" s="485" t="str">
        <f>VLOOKUP(H9,'5.a Definitions'!E:F,2,FALSE)</f>
        <v>Manure management, storage and animal husbandry</v>
      </c>
      <c r="J9" s="485" t="s">
        <v>212</v>
      </c>
      <c r="K9" s="485" t="str">
        <f t="shared" si="2"/>
        <v>Stock change</v>
      </c>
      <c r="L9" s="485" t="s">
        <v>64</v>
      </c>
      <c r="M9" s="485" t="s">
        <v>65</v>
      </c>
      <c r="N9" s="460">
        <v>1</v>
      </c>
      <c r="O9" s="461">
        <v>0.2</v>
      </c>
      <c r="P9" s="462">
        <v>2018</v>
      </c>
      <c r="Q9" s="463" t="s">
        <v>56</v>
      </c>
      <c r="R9" s="463" t="s">
        <v>56</v>
      </c>
      <c r="S9" s="463" t="s">
        <v>56</v>
      </c>
      <c r="T9" s="464" t="s">
        <v>66</v>
      </c>
      <c r="U9" s="485" t="s">
        <v>53</v>
      </c>
      <c r="V9" s="485">
        <f t="shared" si="3"/>
        <v>4.0000000000000008E-2</v>
      </c>
    </row>
    <row r="10" spans="1:23" s="17" customFormat="1" x14ac:dyDescent="0.25">
      <c r="A10" s="536"/>
      <c r="B10" s="485" t="str">
        <f t="shared" si="0"/>
        <v>AG.SM-AG.SM</v>
      </c>
      <c r="C10" s="485" t="str">
        <f t="shared" si="1"/>
        <v>AG.SM-AG.SM-Stock change-Nmix</v>
      </c>
      <c r="D10" s="12" t="s">
        <v>86</v>
      </c>
      <c r="E10" s="12" t="s">
        <v>102</v>
      </c>
      <c r="F10" s="485" t="str">
        <f>VLOOKUP(E10,'5.a Definitions'!E:F,2,FALSE)</f>
        <v>Soil management</v>
      </c>
      <c r="G10" s="12" t="s">
        <v>86</v>
      </c>
      <c r="H10" s="12" t="s">
        <v>102</v>
      </c>
      <c r="I10" s="485" t="str">
        <f>VLOOKUP(H10,'5.a Definitions'!E:F,2,FALSE)</f>
        <v>Soil management</v>
      </c>
      <c r="J10" s="485" t="s">
        <v>212</v>
      </c>
      <c r="K10" s="485" t="str">
        <f t="shared" si="2"/>
        <v>Stock change</v>
      </c>
      <c r="L10" s="485" t="s">
        <v>64</v>
      </c>
      <c r="M10" s="485" t="s">
        <v>65</v>
      </c>
      <c r="N10" s="460">
        <v>1</v>
      </c>
      <c r="O10" s="461">
        <v>0.2</v>
      </c>
      <c r="P10" s="462">
        <v>2018</v>
      </c>
      <c r="Q10" s="463" t="s">
        <v>56</v>
      </c>
      <c r="R10" s="463" t="s">
        <v>56</v>
      </c>
      <c r="S10" s="463" t="s">
        <v>56</v>
      </c>
      <c r="T10" s="464" t="s">
        <v>66</v>
      </c>
      <c r="U10" s="485" t="s">
        <v>53</v>
      </c>
      <c r="V10" s="485">
        <f t="shared" si="3"/>
        <v>4.0000000000000008E-2</v>
      </c>
    </row>
    <row r="11" spans="1:23" s="17" customFormat="1" x14ac:dyDescent="0.25">
      <c r="A11" s="536"/>
      <c r="B11" s="485" t="str">
        <f t="shared" si="0"/>
        <v>AG.BC-AG.BC</v>
      </c>
      <c r="C11" s="485" t="str">
        <f t="shared" si="1"/>
        <v>AG.BC-AG.BC-Stock change-Nmix</v>
      </c>
      <c r="D11" s="12" t="s">
        <v>86</v>
      </c>
      <c r="E11" s="12" t="s">
        <v>89</v>
      </c>
      <c r="F11" s="485" t="str">
        <f>VLOOKUP(E11,'5.a Definitions'!E:F,2,FALSE)</f>
        <v>Biofuel production and composting</v>
      </c>
      <c r="G11" s="12" t="s">
        <v>86</v>
      </c>
      <c r="H11" s="12" t="s">
        <v>89</v>
      </c>
      <c r="I11" s="485" t="str">
        <f>VLOOKUP(H11,'5.a Definitions'!E:F,2,FALSE)</f>
        <v>Biofuel production and composting</v>
      </c>
      <c r="J11" s="485" t="s">
        <v>212</v>
      </c>
      <c r="K11" s="485" t="str">
        <f t="shared" si="2"/>
        <v>Stock change</v>
      </c>
      <c r="L11" s="485" t="s">
        <v>64</v>
      </c>
      <c r="M11" s="485" t="s">
        <v>65</v>
      </c>
      <c r="N11" s="460">
        <v>1</v>
      </c>
      <c r="O11" s="461">
        <v>0.2</v>
      </c>
      <c r="P11" s="462">
        <v>2018</v>
      </c>
      <c r="Q11" s="463" t="s">
        <v>56</v>
      </c>
      <c r="R11" s="463" t="s">
        <v>56</v>
      </c>
      <c r="S11" s="463" t="s">
        <v>56</v>
      </c>
      <c r="T11" s="464" t="s">
        <v>66</v>
      </c>
      <c r="U11" s="485" t="s">
        <v>53</v>
      </c>
      <c r="V11" s="485">
        <f t="shared" si="3"/>
        <v>4.0000000000000008E-2</v>
      </c>
    </row>
    <row r="12" spans="1:23" s="17" customFormat="1" x14ac:dyDescent="0.25">
      <c r="A12" s="537" t="s">
        <v>890</v>
      </c>
      <c r="B12" s="485" t="str">
        <f t="shared" si="0"/>
        <v>FS.FO-FS.FO</v>
      </c>
      <c r="C12" s="485" t="str">
        <f t="shared" si="1"/>
        <v>FS.FO-FS.FO-Stock change-Nmix</v>
      </c>
      <c r="D12" s="12" t="s">
        <v>115</v>
      </c>
      <c r="E12" s="12" t="s">
        <v>116</v>
      </c>
      <c r="F12" s="485" t="str">
        <f>VLOOKUP(E12,'5.a Definitions'!E:F,2,FALSE)</f>
        <v>Forests</v>
      </c>
      <c r="G12" s="12" t="s">
        <v>115</v>
      </c>
      <c r="H12" s="12" t="s">
        <v>116</v>
      </c>
      <c r="I12" s="485" t="str">
        <f>VLOOKUP(H12,'5.a Definitions'!E:F,2,FALSE)</f>
        <v>Forests</v>
      </c>
      <c r="J12" s="485" t="s">
        <v>212</v>
      </c>
      <c r="K12" s="485" t="str">
        <f t="shared" si="2"/>
        <v>Stock change</v>
      </c>
      <c r="L12" s="485" t="s">
        <v>64</v>
      </c>
      <c r="M12" s="485" t="s">
        <v>65</v>
      </c>
      <c r="N12" s="460">
        <v>1</v>
      </c>
      <c r="O12" s="461">
        <v>0.2</v>
      </c>
      <c r="P12" s="462">
        <v>2018</v>
      </c>
      <c r="Q12" s="463" t="s">
        <v>56</v>
      </c>
      <c r="R12" s="463" t="s">
        <v>56</v>
      </c>
      <c r="S12" s="463" t="s">
        <v>56</v>
      </c>
      <c r="T12" s="464" t="s">
        <v>66</v>
      </c>
      <c r="U12" s="485" t="s">
        <v>53</v>
      </c>
      <c r="V12" s="485">
        <f t="shared" si="3"/>
        <v>4.0000000000000008E-2</v>
      </c>
    </row>
    <row r="13" spans="1:23" s="17" customFormat="1" x14ac:dyDescent="0.25">
      <c r="A13" s="537"/>
      <c r="B13" s="485" t="str">
        <f t="shared" si="0"/>
        <v>FS.OL-FS.OL</v>
      </c>
      <c r="C13" s="485" t="str">
        <f t="shared" si="1"/>
        <v>FS.OL-FS.OL-Stock change-Nmix</v>
      </c>
      <c r="D13" s="12" t="s">
        <v>115</v>
      </c>
      <c r="E13" s="12" t="s">
        <v>118</v>
      </c>
      <c r="F13" s="485" t="str">
        <f>VLOOKUP(E13,'5.a Definitions'!E:F,2,FALSE)</f>
        <v>Other land</v>
      </c>
      <c r="G13" s="12" t="s">
        <v>115</v>
      </c>
      <c r="H13" s="12" t="s">
        <v>118</v>
      </c>
      <c r="I13" s="485" t="str">
        <f>VLOOKUP(H13,'5.a Definitions'!E:F,2,FALSE)</f>
        <v>Other land</v>
      </c>
      <c r="J13" s="485" t="s">
        <v>212</v>
      </c>
      <c r="K13" s="485" t="str">
        <f t="shared" si="2"/>
        <v>Stock change</v>
      </c>
      <c r="L13" s="485" t="s">
        <v>64</v>
      </c>
      <c r="M13" s="485" t="s">
        <v>65</v>
      </c>
      <c r="N13" s="460">
        <v>1</v>
      </c>
      <c r="O13" s="461">
        <v>0.2</v>
      </c>
      <c r="P13" s="462">
        <v>2018</v>
      </c>
      <c r="Q13" s="463" t="s">
        <v>56</v>
      </c>
      <c r="R13" s="463" t="s">
        <v>56</v>
      </c>
      <c r="S13" s="463" t="s">
        <v>56</v>
      </c>
      <c r="T13" s="464" t="s">
        <v>66</v>
      </c>
      <c r="U13" s="485" t="s">
        <v>53</v>
      </c>
      <c r="V13" s="485">
        <f t="shared" si="3"/>
        <v>4.0000000000000008E-2</v>
      </c>
    </row>
    <row r="14" spans="1:23" s="17" customFormat="1" x14ac:dyDescent="0.25">
      <c r="A14" s="537"/>
      <c r="B14" s="485" t="str">
        <f t="shared" si="0"/>
        <v>FS.WL-FS.WL</v>
      </c>
      <c r="C14" s="485" t="str">
        <f t="shared" si="1"/>
        <v>FS.WL-FS.WL-Stock change-Nmix</v>
      </c>
      <c r="D14" s="12" t="s">
        <v>115</v>
      </c>
      <c r="E14" s="12" t="s">
        <v>117</v>
      </c>
      <c r="F14" s="485" t="str">
        <f>VLOOKUP(E14,'5.a Definitions'!E:F,2,FALSE)</f>
        <v>Wetland</v>
      </c>
      <c r="G14" s="12" t="s">
        <v>115</v>
      </c>
      <c r="H14" s="12" t="s">
        <v>117</v>
      </c>
      <c r="I14" s="485" t="str">
        <f>VLOOKUP(H14,'5.a Definitions'!E:F,2,FALSE)</f>
        <v>Wetland</v>
      </c>
      <c r="J14" s="485" t="s">
        <v>212</v>
      </c>
      <c r="K14" s="485" t="str">
        <f>J14</f>
        <v>Stock change</v>
      </c>
      <c r="L14" s="485" t="s">
        <v>64</v>
      </c>
      <c r="M14" s="485" t="s">
        <v>65</v>
      </c>
      <c r="N14" s="460">
        <v>1</v>
      </c>
      <c r="O14" s="461">
        <v>0.2</v>
      </c>
      <c r="P14" s="462">
        <v>2018</v>
      </c>
      <c r="Q14" s="463" t="s">
        <v>56</v>
      </c>
      <c r="R14" s="463" t="s">
        <v>56</v>
      </c>
      <c r="S14" s="463" t="s">
        <v>56</v>
      </c>
      <c r="T14" s="464" t="s">
        <v>66</v>
      </c>
      <c r="U14" s="485" t="s">
        <v>53</v>
      </c>
      <c r="V14" s="485">
        <f t="shared" si="3"/>
        <v>4.0000000000000008E-2</v>
      </c>
    </row>
    <row r="15" spans="1:23" s="21" customFormat="1" x14ac:dyDescent="0.25">
      <c r="A15" s="538" t="s">
        <v>891</v>
      </c>
      <c r="B15" s="485" t="str">
        <f t="shared" si="0"/>
        <v>PR.SO-PR.SO</v>
      </c>
      <c r="C15" s="485" t="str">
        <f t="shared" si="1"/>
        <v>PR.SO-PR.SO-Stock change-Nmix</v>
      </c>
      <c r="D15" s="12" t="s">
        <v>892</v>
      </c>
      <c r="E15" s="12" t="s">
        <v>93</v>
      </c>
      <c r="F15" s="485" t="str">
        <f>VLOOKUP(E15,'5.a Definitions'!E:F,2,FALSE)</f>
        <v>Solid waste</v>
      </c>
      <c r="G15" s="12" t="s">
        <v>892</v>
      </c>
      <c r="H15" s="12" t="s">
        <v>93</v>
      </c>
      <c r="I15" s="485" t="str">
        <f>VLOOKUP(H15,'5.a Definitions'!E:F,2,FALSE)</f>
        <v>Solid waste</v>
      </c>
      <c r="J15" s="485" t="s">
        <v>212</v>
      </c>
      <c r="K15" s="485" t="str">
        <f t="shared" si="2"/>
        <v>Stock change</v>
      </c>
      <c r="L15" s="485" t="s">
        <v>64</v>
      </c>
      <c r="M15" s="485" t="s">
        <v>65</v>
      </c>
      <c r="N15" s="460">
        <v>1</v>
      </c>
      <c r="O15" s="461">
        <v>0.2</v>
      </c>
      <c r="P15" s="462">
        <v>2018</v>
      </c>
      <c r="Q15" s="463" t="s">
        <v>56</v>
      </c>
      <c r="R15" s="463" t="s">
        <v>56</v>
      </c>
      <c r="S15" s="463" t="s">
        <v>56</v>
      </c>
      <c r="T15" s="464" t="s">
        <v>66</v>
      </c>
      <c r="U15" s="485" t="s">
        <v>53</v>
      </c>
      <c r="V15" s="485">
        <f t="shared" si="3"/>
        <v>4.0000000000000008E-2</v>
      </c>
      <c r="W15" s="17"/>
    </row>
    <row r="16" spans="1:23" s="21" customFormat="1" x14ac:dyDescent="0.25">
      <c r="A16" s="538"/>
      <c r="B16" s="485" t="str">
        <f t="shared" si="0"/>
        <v>PR.WW-PR.WW</v>
      </c>
      <c r="C16" s="485" t="str">
        <f t="shared" si="1"/>
        <v>PR.WW-PR.WW-Stock change-Nmix</v>
      </c>
      <c r="D16" s="12" t="s">
        <v>892</v>
      </c>
      <c r="E16" s="12" t="s">
        <v>94</v>
      </c>
      <c r="F16" s="485" t="str">
        <f>VLOOKUP(E16,'5.a Definitions'!E:F,2,FALSE)</f>
        <v>Wastewater</v>
      </c>
      <c r="G16" s="12" t="s">
        <v>892</v>
      </c>
      <c r="H16" s="12" t="s">
        <v>94</v>
      </c>
      <c r="I16" s="485" t="str">
        <f>VLOOKUP(H16,'5.a Definitions'!E:F,2,FALSE)</f>
        <v>Wastewater</v>
      </c>
      <c r="J16" s="485" t="s">
        <v>212</v>
      </c>
      <c r="K16" s="485" t="str">
        <f t="shared" si="2"/>
        <v>Stock change</v>
      </c>
      <c r="L16" s="485" t="s">
        <v>64</v>
      </c>
      <c r="M16" s="485" t="s">
        <v>65</v>
      </c>
      <c r="N16" s="460">
        <v>1</v>
      </c>
      <c r="O16" s="461">
        <v>0.2</v>
      </c>
      <c r="P16" s="462">
        <v>2018</v>
      </c>
      <c r="Q16" s="463" t="s">
        <v>56</v>
      </c>
      <c r="R16" s="463" t="s">
        <v>56</v>
      </c>
      <c r="S16" s="463" t="s">
        <v>56</v>
      </c>
      <c r="T16" s="464" t="s">
        <v>66</v>
      </c>
      <c r="U16" s="485" t="s">
        <v>53</v>
      </c>
      <c r="V16" s="485">
        <f t="shared" si="3"/>
        <v>4.0000000000000008E-2</v>
      </c>
      <c r="W16" s="17"/>
    </row>
    <row r="17" spans="1:23" s="21" customFormat="1" ht="30" x14ac:dyDescent="0.25">
      <c r="A17" s="486" t="s">
        <v>316</v>
      </c>
      <c r="B17" s="485" t="str">
        <f t="shared" si="0"/>
        <v>HS.HS-HS.HS</v>
      </c>
      <c r="C17" s="485" t="str">
        <f t="shared" si="1"/>
        <v>HS.HS-HS.HS-Stock change-Nmix</v>
      </c>
      <c r="D17" s="3" t="s">
        <v>95</v>
      </c>
      <c r="E17" s="3" t="s">
        <v>95</v>
      </c>
      <c r="F17" s="485" t="str">
        <f>VLOOKUP(E17,'5.a Definitions'!E:F,2,FALSE)</f>
        <v>Humans and settlements</v>
      </c>
      <c r="G17" s="3" t="s">
        <v>95</v>
      </c>
      <c r="H17" s="3" t="s">
        <v>95</v>
      </c>
      <c r="I17" s="485" t="str">
        <f>VLOOKUP(H17,'5.a Definitions'!E:F,2,FALSE)</f>
        <v>Humans and settlements</v>
      </c>
      <c r="J17" s="485" t="s">
        <v>212</v>
      </c>
      <c r="K17" s="485" t="str">
        <f t="shared" si="2"/>
        <v>Stock change</v>
      </c>
      <c r="L17" s="485" t="s">
        <v>64</v>
      </c>
      <c r="M17" s="485" t="s">
        <v>65</v>
      </c>
      <c r="N17" s="460">
        <v>1</v>
      </c>
      <c r="O17" s="461">
        <v>0.2</v>
      </c>
      <c r="P17" s="462">
        <v>2018</v>
      </c>
      <c r="Q17" s="463" t="s">
        <v>56</v>
      </c>
      <c r="R17" s="463" t="s">
        <v>56</v>
      </c>
      <c r="S17" s="463" t="s">
        <v>56</v>
      </c>
      <c r="T17" s="464" t="s">
        <v>66</v>
      </c>
      <c r="U17" s="485" t="s">
        <v>53</v>
      </c>
      <c r="V17" s="485">
        <f t="shared" si="3"/>
        <v>4.0000000000000008E-2</v>
      </c>
      <c r="W17" s="17"/>
    </row>
    <row r="18" spans="1:23" s="21" customFormat="1" x14ac:dyDescent="0.25">
      <c r="A18" s="542" t="s">
        <v>213</v>
      </c>
      <c r="B18" s="485" t="str">
        <f t="shared" si="0"/>
        <v>AT.AT-AT.AT</v>
      </c>
      <c r="C18" s="485" t="str">
        <f t="shared" si="1"/>
        <v>AT.AT-AT.AT-Stock change-Nmix</v>
      </c>
      <c r="D18" s="3" t="s">
        <v>75</v>
      </c>
      <c r="E18" s="3" t="s">
        <v>75</v>
      </c>
      <c r="F18" s="485" t="str">
        <f>VLOOKUP(E18,'5.a Definitions'!E:F,2,FALSE)</f>
        <v>Atmosphere</v>
      </c>
      <c r="G18" s="3" t="s">
        <v>75</v>
      </c>
      <c r="H18" s="3" t="s">
        <v>75</v>
      </c>
      <c r="I18" s="485" t="str">
        <f>VLOOKUP(H18,'5.a Definitions'!E:F,2,FALSE)</f>
        <v>Atmosphere</v>
      </c>
      <c r="J18" s="485" t="s">
        <v>212</v>
      </c>
      <c r="K18" s="485" t="str">
        <f t="shared" si="2"/>
        <v>Stock change</v>
      </c>
      <c r="L18" s="485" t="s">
        <v>64</v>
      </c>
      <c r="M18" s="485" t="s">
        <v>65</v>
      </c>
      <c r="N18" s="460">
        <v>1</v>
      </c>
      <c r="O18" s="461">
        <v>0.2</v>
      </c>
      <c r="P18" s="462">
        <v>2018</v>
      </c>
      <c r="Q18" s="463" t="s">
        <v>56</v>
      </c>
      <c r="R18" s="463" t="s">
        <v>56</v>
      </c>
      <c r="S18" s="463" t="s">
        <v>56</v>
      </c>
      <c r="T18" s="464" t="s">
        <v>66</v>
      </c>
      <c r="U18" s="485" t="s">
        <v>53</v>
      </c>
      <c r="V18" s="485">
        <f t="shared" si="3"/>
        <v>4.0000000000000008E-2</v>
      </c>
      <c r="W18" s="17"/>
    </row>
    <row r="19" spans="1:23" s="21" customFormat="1" x14ac:dyDescent="0.25">
      <c r="A19" s="542"/>
      <c r="B19" s="485" t="str">
        <f t="shared" si="0"/>
        <v>AT.AT-AT.AT</v>
      </c>
      <c r="C19" s="485" t="str">
        <f t="shared" si="1"/>
        <v>AT.AT-AT.AT-Stock change-Nmix</v>
      </c>
      <c r="D19" s="3" t="s">
        <v>75</v>
      </c>
      <c r="E19" s="3" t="s">
        <v>75</v>
      </c>
      <c r="F19" s="485" t="str">
        <f>VLOOKUP(E19,'5.a Definitions'!E:F,2,FALSE)</f>
        <v>Atmosphere</v>
      </c>
      <c r="G19" s="3" t="s">
        <v>75</v>
      </c>
      <c r="H19" s="3" t="s">
        <v>75</v>
      </c>
      <c r="I19" s="485" t="str">
        <f>VLOOKUP(H19,'5.a Definitions'!E:F,2,FALSE)</f>
        <v>Atmosphere</v>
      </c>
      <c r="J19" s="485" t="s">
        <v>212</v>
      </c>
      <c r="K19" s="485" t="str">
        <f t="shared" si="2"/>
        <v>Stock change</v>
      </c>
      <c r="L19" s="485" t="s">
        <v>64</v>
      </c>
      <c r="M19" s="485" t="s">
        <v>65</v>
      </c>
      <c r="N19" s="460">
        <v>1</v>
      </c>
      <c r="O19" s="461">
        <v>0.2</v>
      </c>
      <c r="P19" s="462">
        <v>2018</v>
      </c>
      <c r="Q19" s="463" t="s">
        <v>56</v>
      </c>
      <c r="R19" s="463" t="s">
        <v>56</v>
      </c>
      <c r="S19" s="463" t="s">
        <v>56</v>
      </c>
      <c r="T19" s="464" t="s">
        <v>66</v>
      </c>
      <c r="U19" s="485" t="s">
        <v>53</v>
      </c>
      <c r="V19" s="485">
        <f t="shared" si="3"/>
        <v>4.0000000000000008E-2</v>
      </c>
      <c r="W19" s="17"/>
    </row>
    <row r="20" spans="1:23" s="21" customFormat="1" x14ac:dyDescent="0.25">
      <c r="A20" s="539" t="s">
        <v>152</v>
      </c>
      <c r="B20" s="485" t="str">
        <f t="shared" si="0"/>
        <v>HY.GW-HY.GW</v>
      </c>
      <c r="C20" s="485" t="str">
        <f t="shared" si="1"/>
        <v>HY.GW-HY.GW-Stock change-Nmix</v>
      </c>
      <c r="D20" s="12" t="s">
        <v>97</v>
      </c>
      <c r="E20" s="12" t="s">
        <v>121</v>
      </c>
      <c r="F20" s="485" t="str">
        <f>VLOOKUP(E20,'5.a Definitions'!E:F,2,FALSE)</f>
        <v>Groundwater</v>
      </c>
      <c r="G20" s="12" t="s">
        <v>97</v>
      </c>
      <c r="H20" s="12" t="s">
        <v>121</v>
      </c>
      <c r="I20" s="485" t="str">
        <f>VLOOKUP(H20,'5.a Definitions'!E:F,2,FALSE)</f>
        <v>Groundwater</v>
      </c>
      <c r="J20" s="485" t="s">
        <v>212</v>
      </c>
      <c r="K20" s="485" t="str">
        <f t="shared" si="2"/>
        <v>Stock change</v>
      </c>
      <c r="L20" s="485" t="s">
        <v>64</v>
      </c>
      <c r="M20" s="485" t="s">
        <v>65</v>
      </c>
      <c r="N20" s="460">
        <v>1</v>
      </c>
      <c r="O20" s="461">
        <v>0.2</v>
      </c>
      <c r="P20" s="462">
        <v>2018</v>
      </c>
      <c r="Q20" s="463" t="s">
        <v>56</v>
      </c>
      <c r="R20" s="463" t="s">
        <v>56</v>
      </c>
      <c r="S20" s="463" t="s">
        <v>56</v>
      </c>
      <c r="T20" s="464" t="s">
        <v>66</v>
      </c>
      <c r="U20" s="485" t="s">
        <v>53</v>
      </c>
      <c r="V20" s="485">
        <f>(O20*N20)^2</f>
        <v>4.0000000000000008E-2</v>
      </c>
      <c r="W20" s="17"/>
    </row>
    <row r="21" spans="1:23" s="21" customFormat="1" x14ac:dyDescent="0.25">
      <c r="A21" s="539"/>
      <c r="B21" s="485" t="str">
        <f t="shared" si="0"/>
        <v>HY.SW-HY.SW</v>
      </c>
      <c r="C21" s="485" t="str">
        <f t="shared" si="1"/>
        <v>HY.SW-HY.SW-Stock change-Nmix</v>
      </c>
      <c r="D21" s="12" t="s">
        <v>97</v>
      </c>
      <c r="E21" s="12" t="s">
        <v>98</v>
      </c>
      <c r="F21" s="485" t="str">
        <f>VLOOKUP(E21,'5.a Definitions'!E:F,2,FALSE)</f>
        <v>Surface water</v>
      </c>
      <c r="G21" s="12" t="s">
        <v>97</v>
      </c>
      <c r="H21" s="12" t="s">
        <v>98</v>
      </c>
      <c r="I21" s="485" t="str">
        <f>VLOOKUP(H21,'5.a Definitions'!E:F,2,FALSE)</f>
        <v>Surface water</v>
      </c>
      <c r="J21" s="485" t="s">
        <v>212</v>
      </c>
      <c r="K21" s="485" t="str">
        <f t="shared" si="2"/>
        <v>Stock change</v>
      </c>
      <c r="L21" s="485" t="s">
        <v>64</v>
      </c>
      <c r="M21" s="485" t="s">
        <v>65</v>
      </c>
      <c r="N21" s="460">
        <v>1</v>
      </c>
      <c r="O21" s="461">
        <v>0.2</v>
      </c>
      <c r="P21" s="462">
        <v>2018</v>
      </c>
      <c r="Q21" s="463" t="s">
        <v>56</v>
      </c>
      <c r="R21" s="463" t="s">
        <v>56</v>
      </c>
      <c r="S21" s="463" t="s">
        <v>56</v>
      </c>
      <c r="T21" s="464" t="s">
        <v>66</v>
      </c>
      <c r="U21" s="485" t="s">
        <v>53</v>
      </c>
      <c r="V21" s="485">
        <f t="shared" si="3"/>
        <v>4.0000000000000008E-2</v>
      </c>
      <c r="W21" s="17"/>
    </row>
    <row r="22" spans="1:23" s="21" customFormat="1" x14ac:dyDescent="0.25">
      <c r="A22" s="539"/>
      <c r="B22" s="485" t="str">
        <f t="shared" si="0"/>
        <v>HY.CW-HY.CW</v>
      </c>
      <c r="C22" s="485" t="str">
        <f t="shared" si="1"/>
        <v>HY.CW-HY.CW-Stock change-Nmix</v>
      </c>
      <c r="D22" s="12" t="s">
        <v>97</v>
      </c>
      <c r="E22" s="12" t="s">
        <v>142</v>
      </c>
      <c r="F22" s="485" t="str">
        <f>VLOOKUP(E22,'5.a Definitions'!E:F,2,FALSE)</f>
        <v>Coastal water</v>
      </c>
      <c r="G22" s="12" t="s">
        <v>97</v>
      </c>
      <c r="H22" s="12" t="s">
        <v>142</v>
      </c>
      <c r="I22" s="485" t="str">
        <f>VLOOKUP(H22,'5.a Definitions'!E:F,2,FALSE)</f>
        <v>Coastal water</v>
      </c>
      <c r="J22" s="485" t="s">
        <v>212</v>
      </c>
      <c r="K22" s="485" t="str">
        <f t="shared" si="2"/>
        <v>Stock change</v>
      </c>
      <c r="L22" s="485" t="s">
        <v>64</v>
      </c>
      <c r="M22" s="485" t="s">
        <v>65</v>
      </c>
      <c r="N22" s="460">
        <v>1</v>
      </c>
      <c r="O22" s="461">
        <v>0.2</v>
      </c>
      <c r="P22" s="462">
        <v>2018</v>
      </c>
      <c r="Q22" s="463" t="s">
        <v>56</v>
      </c>
      <c r="R22" s="463" t="s">
        <v>56</v>
      </c>
      <c r="S22" s="463" t="s">
        <v>56</v>
      </c>
      <c r="T22" s="464" t="s">
        <v>66</v>
      </c>
      <c r="U22" s="485" t="s">
        <v>53</v>
      </c>
      <c r="V22" s="485">
        <f t="shared" si="3"/>
        <v>4.0000000000000008E-2</v>
      </c>
      <c r="W22" s="17"/>
    </row>
    <row r="23" spans="1:23" s="21" customFormat="1" x14ac:dyDescent="0.25">
      <c r="A23" s="539"/>
      <c r="B23" s="485" t="str">
        <f t="shared" si="0"/>
        <v>HY.AC-HY.AC</v>
      </c>
      <c r="C23" s="485" t="str">
        <f t="shared" si="1"/>
        <v>HY.AC-HY.AC-Stock change-Nmix</v>
      </c>
      <c r="D23" s="12" t="s">
        <v>97</v>
      </c>
      <c r="E23" s="12" t="s">
        <v>544</v>
      </c>
      <c r="F23" s="485" t="str">
        <f>VLOOKUP(E23,'5.a Definitions'!E:F,2,FALSE)</f>
        <v>Aquaculture</v>
      </c>
      <c r="G23" s="12" t="s">
        <v>97</v>
      </c>
      <c r="H23" s="12" t="s">
        <v>544</v>
      </c>
      <c r="I23" s="485" t="str">
        <f>VLOOKUP(H23,'5.a Definitions'!E:F,2,FALSE)</f>
        <v>Aquaculture</v>
      </c>
      <c r="J23" s="485" t="s">
        <v>212</v>
      </c>
      <c r="K23" s="485" t="str">
        <f t="shared" si="2"/>
        <v>Stock change</v>
      </c>
      <c r="L23" s="485" t="s">
        <v>64</v>
      </c>
      <c r="M23" s="485" t="s">
        <v>65</v>
      </c>
      <c r="N23" s="460">
        <v>1</v>
      </c>
      <c r="O23" s="461">
        <v>0.2</v>
      </c>
      <c r="P23" s="462">
        <v>2018</v>
      </c>
      <c r="Q23" s="463" t="s">
        <v>56</v>
      </c>
      <c r="R23" s="463" t="s">
        <v>56</v>
      </c>
      <c r="S23" s="463" t="s">
        <v>56</v>
      </c>
      <c r="T23" s="464" t="s">
        <v>66</v>
      </c>
      <c r="U23" s="485" t="s">
        <v>53</v>
      </c>
      <c r="V23" s="485">
        <f t="shared" si="3"/>
        <v>4.0000000000000008E-2</v>
      </c>
      <c r="W23" s="17"/>
    </row>
    <row r="25" spans="1:23" s="17" customFormat="1" x14ac:dyDescent="0.25">
      <c r="A25" s="540" t="s">
        <v>59</v>
      </c>
      <c r="B25" s="485" t="str">
        <f t="shared" ref="B25:B45" si="4">D25&amp;"."&amp;E25&amp;"-"&amp;G25&amp;"."&amp;H25</f>
        <v>EF.EC-EF.EC</v>
      </c>
      <c r="C25" s="485" t="str">
        <f t="shared" ref="C25:C45" si="5">B25&amp;"-"&amp;J25&amp;"-"&amp;M25</f>
        <v>EF.EC-EF.EC-Stock change-Nmix</v>
      </c>
      <c r="D25" s="12" t="s">
        <v>60</v>
      </c>
      <c r="E25" s="12" t="s">
        <v>61</v>
      </c>
      <c r="F25" s="485" t="str">
        <f>VLOOKUP(E25,'5.a Definitions'!E:F,2,FALSE)</f>
        <v>Energy conversion</v>
      </c>
      <c r="G25" s="12" t="s">
        <v>60</v>
      </c>
      <c r="H25" s="12" t="s">
        <v>61</v>
      </c>
      <c r="I25" s="485" t="str">
        <f>VLOOKUP(H25,'5.a Definitions'!E:F,2,FALSE)</f>
        <v>Energy conversion</v>
      </c>
      <c r="J25" s="485" t="s">
        <v>212</v>
      </c>
      <c r="K25" s="485" t="str">
        <f>J25</f>
        <v>Stock change</v>
      </c>
      <c r="L25" s="485" t="s">
        <v>64</v>
      </c>
      <c r="M25" s="485" t="s">
        <v>65</v>
      </c>
      <c r="N25" s="460">
        <v>1</v>
      </c>
      <c r="O25" s="461">
        <v>0.2</v>
      </c>
      <c r="P25" s="462">
        <v>2020</v>
      </c>
      <c r="Q25" s="463" t="s">
        <v>56</v>
      </c>
      <c r="R25" s="463" t="s">
        <v>56</v>
      </c>
      <c r="S25" s="463" t="s">
        <v>56</v>
      </c>
      <c r="T25" s="464" t="s">
        <v>66</v>
      </c>
      <c r="U25" s="485" t="s">
        <v>53</v>
      </c>
      <c r="V25" s="485">
        <f>(O25*N25)^2</f>
        <v>4.0000000000000008E-2</v>
      </c>
    </row>
    <row r="26" spans="1:23" s="17" customFormat="1" x14ac:dyDescent="0.25">
      <c r="A26" s="540"/>
      <c r="B26" s="485" t="str">
        <f t="shared" si="4"/>
        <v>EF.IC-EF.IC</v>
      </c>
      <c r="C26" s="485" t="str">
        <f t="shared" si="5"/>
        <v>EF.IC-EF.IC-Stock change-Nmix</v>
      </c>
      <c r="D26" s="12" t="s">
        <v>60</v>
      </c>
      <c r="E26" s="12" t="s">
        <v>62</v>
      </c>
      <c r="F26" s="485" t="str">
        <f>VLOOKUP(E26,'5.a Definitions'!E:F,2,FALSE)</f>
        <v>Manufacturing industries and construction</v>
      </c>
      <c r="G26" s="12" t="s">
        <v>60</v>
      </c>
      <c r="H26" s="12" t="s">
        <v>62</v>
      </c>
      <c r="I26" s="485" t="str">
        <f>VLOOKUP(H26,'5.a Definitions'!E:F,2,FALSE)</f>
        <v>Manufacturing industries and construction</v>
      </c>
      <c r="J26" s="485" t="s">
        <v>212</v>
      </c>
      <c r="K26" s="485" t="str">
        <f t="shared" ref="K26:K45" si="6">J26</f>
        <v>Stock change</v>
      </c>
      <c r="L26" s="485" t="s">
        <v>64</v>
      </c>
      <c r="M26" s="485" t="s">
        <v>65</v>
      </c>
      <c r="N26" s="460">
        <v>1</v>
      </c>
      <c r="O26" s="461">
        <v>0.2</v>
      </c>
      <c r="P26" s="462">
        <v>2020</v>
      </c>
      <c r="Q26" s="463" t="s">
        <v>56</v>
      </c>
      <c r="R26" s="463" t="s">
        <v>56</v>
      </c>
      <c r="S26" s="463" t="s">
        <v>56</v>
      </c>
      <c r="T26" s="464" t="s">
        <v>66</v>
      </c>
      <c r="U26" s="485" t="s">
        <v>53</v>
      </c>
      <c r="V26" s="485">
        <f t="shared" ref="V26:V41" si="7">(O26*N26)^2</f>
        <v>4.0000000000000008E-2</v>
      </c>
    </row>
    <row r="27" spans="1:23" s="17" customFormat="1" x14ac:dyDescent="0.25">
      <c r="A27" s="540"/>
      <c r="B27" s="485" t="str">
        <f t="shared" si="4"/>
        <v>EF.TR-EF.TR</v>
      </c>
      <c r="C27" s="485" t="str">
        <f t="shared" si="5"/>
        <v>EF.TR-EF.TR-Stock change-Nmix</v>
      </c>
      <c r="D27" s="12" t="s">
        <v>60</v>
      </c>
      <c r="E27" s="12" t="s">
        <v>68</v>
      </c>
      <c r="F27" s="485" t="str">
        <f>VLOOKUP(E27,'5.a Definitions'!E:F,2,FALSE)</f>
        <v>Transport</v>
      </c>
      <c r="G27" s="12" t="s">
        <v>60</v>
      </c>
      <c r="H27" s="12" t="s">
        <v>68</v>
      </c>
      <c r="I27" s="485" t="str">
        <f>VLOOKUP(H27,'5.a Definitions'!E:F,2,FALSE)</f>
        <v>Transport</v>
      </c>
      <c r="J27" s="485" t="s">
        <v>212</v>
      </c>
      <c r="K27" s="485" t="str">
        <f t="shared" si="6"/>
        <v>Stock change</v>
      </c>
      <c r="L27" s="485" t="s">
        <v>64</v>
      </c>
      <c r="M27" s="485" t="s">
        <v>65</v>
      </c>
      <c r="N27" s="460">
        <v>1</v>
      </c>
      <c r="O27" s="461">
        <v>0.2</v>
      </c>
      <c r="P27" s="462">
        <v>2020</v>
      </c>
      <c r="Q27" s="463" t="s">
        <v>56</v>
      </c>
      <c r="R27" s="463" t="s">
        <v>56</v>
      </c>
      <c r="S27" s="463" t="s">
        <v>56</v>
      </c>
      <c r="T27" s="464" t="s">
        <v>66</v>
      </c>
      <c r="U27" s="485" t="s">
        <v>53</v>
      </c>
      <c r="V27" s="485">
        <f t="shared" si="7"/>
        <v>4.0000000000000008E-2</v>
      </c>
    </row>
    <row r="28" spans="1:23" s="17" customFormat="1" x14ac:dyDescent="0.25">
      <c r="A28" s="540"/>
      <c r="B28" s="485" t="str">
        <f t="shared" si="4"/>
        <v>EF.OE-EF.OE</v>
      </c>
      <c r="C28" s="485" t="str">
        <f t="shared" si="5"/>
        <v>EF.OE-EF.OE-Stock change-Nmix</v>
      </c>
      <c r="D28" s="12" t="s">
        <v>60</v>
      </c>
      <c r="E28" s="12" t="s">
        <v>70</v>
      </c>
      <c r="F28" s="485" t="str">
        <f>VLOOKUP(E28,'5.a Definitions'!E:F,2,FALSE)</f>
        <v>Other energy and fuels</v>
      </c>
      <c r="G28" s="12" t="s">
        <v>60</v>
      </c>
      <c r="H28" s="12" t="s">
        <v>70</v>
      </c>
      <c r="I28" s="485" t="str">
        <f>VLOOKUP(H28,'5.a Definitions'!E:F,2,FALSE)</f>
        <v>Other energy and fuels</v>
      </c>
      <c r="J28" s="485" t="s">
        <v>212</v>
      </c>
      <c r="K28" s="485" t="str">
        <f t="shared" si="6"/>
        <v>Stock change</v>
      </c>
      <c r="L28" s="485" t="s">
        <v>64</v>
      </c>
      <c r="M28" s="485" t="s">
        <v>65</v>
      </c>
      <c r="N28" s="460">
        <v>1</v>
      </c>
      <c r="O28" s="461">
        <v>0.2</v>
      </c>
      <c r="P28" s="462">
        <v>2020</v>
      </c>
      <c r="Q28" s="463" t="s">
        <v>56</v>
      </c>
      <c r="R28" s="463" t="s">
        <v>56</v>
      </c>
      <c r="S28" s="463" t="s">
        <v>56</v>
      </c>
      <c r="T28" s="464" t="s">
        <v>66</v>
      </c>
      <c r="U28" s="485" t="s">
        <v>53</v>
      </c>
      <c r="V28" s="485">
        <f t="shared" si="7"/>
        <v>4.0000000000000008E-2</v>
      </c>
    </row>
    <row r="29" spans="1:23" s="17" customFormat="1" x14ac:dyDescent="0.25">
      <c r="A29" s="541" t="s">
        <v>84</v>
      </c>
      <c r="B29" s="485" t="str">
        <f t="shared" si="4"/>
        <v>MP.FP-MP.FP</v>
      </c>
      <c r="C29" s="485" t="str">
        <f t="shared" si="5"/>
        <v>MP.FP-MP.FP-Stock change-Nmix</v>
      </c>
      <c r="D29" s="12" t="s">
        <v>72</v>
      </c>
      <c r="E29" s="12" t="s">
        <v>85</v>
      </c>
      <c r="F29" s="485" t="str">
        <f>VLOOKUP(E29,'5.a Definitions'!E:F,2,FALSE)</f>
        <v>Food processing</v>
      </c>
      <c r="G29" s="12" t="s">
        <v>72</v>
      </c>
      <c r="H29" s="12" t="s">
        <v>85</v>
      </c>
      <c r="I29" s="485" t="str">
        <f>VLOOKUP(H29,'5.a Definitions'!E:F,2,FALSE)</f>
        <v>Food processing</v>
      </c>
      <c r="J29" s="485" t="s">
        <v>212</v>
      </c>
      <c r="K29" s="485" t="str">
        <f t="shared" si="6"/>
        <v>Stock change</v>
      </c>
      <c r="L29" s="485" t="s">
        <v>64</v>
      </c>
      <c r="M29" s="485" t="s">
        <v>65</v>
      </c>
      <c r="N29" s="460">
        <v>1</v>
      </c>
      <c r="O29" s="461">
        <v>0.2</v>
      </c>
      <c r="P29" s="462">
        <v>2020</v>
      </c>
      <c r="Q29" s="463" t="s">
        <v>56</v>
      </c>
      <c r="R29" s="463" t="s">
        <v>56</v>
      </c>
      <c r="S29" s="463" t="s">
        <v>56</v>
      </c>
      <c r="T29" s="464" t="s">
        <v>66</v>
      </c>
      <c r="U29" s="485" t="s">
        <v>53</v>
      </c>
      <c r="V29" s="485">
        <f t="shared" si="7"/>
        <v>4.0000000000000008E-2</v>
      </c>
    </row>
    <row r="30" spans="1:23" s="17" customFormat="1" x14ac:dyDescent="0.25">
      <c r="A30" s="541"/>
      <c r="B30" s="485" t="str">
        <f t="shared" si="4"/>
        <v>MP.OP-MP.OP</v>
      </c>
      <c r="C30" s="485" t="str">
        <f t="shared" si="5"/>
        <v>MP.OP-MP.OP-Stock change-Nmix</v>
      </c>
      <c r="D30" s="12" t="s">
        <v>72</v>
      </c>
      <c r="E30" s="12" t="s">
        <v>73</v>
      </c>
      <c r="F30" s="485" t="str">
        <f>VLOOKUP(E30,'5.a Definitions'!E:F,2,FALSE)</f>
        <v>Other producing industry</v>
      </c>
      <c r="G30" s="12" t="s">
        <v>72</v>
      </c>
      <c r="H30" s="12" t="s">
        <v>73</v>
      </c>
      <c r="I30" s="485" t="str">
        <f>VLOOKUP(H30,'5.a Definitions'!E:F,2,FALSE)</f>
        <v>Other producing industry</v>
      </c>
      <c r="J30" s="485" t="s">
        <v>212</v>
      </c>
      <c r="K30" s="485" t="str">
        <f t="shared" si="6"/>
        <v>Stock change</v>
      </c>
      <c r="L30" s="485" t="s">
        <v>64</v>
      </c>
      <c r="M30" s="485" t="s">
        <v>65</v>
      </c>
      <c r="N30" s="460">
        <v>1</v>
      </c>
      <c r="O30" s="461">
        <v>0.2</v>
      </c>
      <c r="P30" s="462">
        <v>2020</v>
      </c>
      <c r="Q30" s="463" t="s">
        <v>56</v>
      </c>
      <c r="R30" s="463" t="s">
        <v>56</v>
      </c>
      <c r="S30" s="463" t="s">
        <v>56</v>
      </c>
      <c r="T30" s="464" t="s">
        <v>66</v>
      </c>
      <c r="U30" s="485" t="s">
        <v>53</v>
      </c>
      <c r="V30" s="485">
        <f t="shared" si="7"/>
        <v>4.0000000000000008E-2</v>
      </c>
    </row>
    <row r="31" spans="1:23" s="17" customFormat="1" x14ac:dyDescent="0.25">
      <c r="A31" s="536" t="s">
        <v>110</v>
      </c>
      <c r="B31" s="485" t="str">
        <f t="shared" si="4"/>
        <v>AG.MM-AG.MM</v>
      </c>
      <c r="C31" s="485" t="str">
        <f t="shared" si="5"/>
        <v>AG.MM-AG.MM-Stock change-Nmix</v>
      </c>
      <c r="D31" s="12" t="s">
        <v>86</v>
      </c>
      <c r="E31" s="12" t="s">
        <v>87</v>
      </c>
      <c r="F31" s="485" t="str">
        <f>VLOOKUP(E31,'5.a Definitions'!E:F,2,FALSE)</f>
        <v>Manure management, storage and animal husbandry</v>
      </c>
      <c r="G31" s="12" t="s">
        <v>86</v>
      </c>
      <c r="H31" s="12" t="s">
        <v>87</v>
      </c>
      <c r="I31" s="485" t="str">
        <f>VLOOKUP(H31,'5.a Definitions'!E:F,2,FALSE)</f>
        <v>Manure management, storage and animal husbandry</v>
      </c>
      <c r="J31" s="485" t="s">
        <v>212</v>
      </c>
      <c r="K31" s="485" t="str">
        <f t="shared" si="6"/>
        <v>Stock change</v>
      </c>
      <c r="L31" s="485" t="s">
        <v>64</v>
      </c>
      <c r="M31" s="485" t="s">
        <v>65</v>
      </c>
      <c r="N31" s="460">
        <v>1</v>
      </c>
      <c r="O31" s="461">
        <v>0.2</v>
      </c>
      <c r="P31" s="462">
        <v>2020</v>
      </c>
      <c r="Q31" s="463" t="s">
        <v>56</v>
      </c>
      <c r="R31" s="463" t="s">
        <v>56</v>
      </c>
      <c r="S31" s="463" t="s">
        <v>56</v>
      </c>
      <c r="T31" s="464" t="s">
        <v>66</v>
      </c>
      <c r="U31" s="485" t="s">
        <v>53</v>
      </c>
      <c r="V31" s="485">
        <f t="shared" si="7"/>
        <v>4.0000000000000008E-2</v>
      </c>
    </row>
    <row r="32" spans="1:23" s="17" customFormat="1" x14ac:dyDescent="0.25">
      <c r="A32" s="536"/>
      <c r="B32" s="485" t="str">
        <f t="shared" si="4"/>
        <v>AG.SM-AG.SM</v>
      </c>
      <c r="C32" s="485" t="str">
        <f t="shared" si="5"/>
        <v>AG.SM-AG.SM-Stock change-Nmix</v>
      </c>
      <c r="D32" s="12" t="s">
        <v>86</v>
      </c>
      <c r="E32" s="12" t="s">
        <v>102</v>
      </c>
      <c r="F32" s="485" t="str">
        <f>VLOOKUP(E32,'5.a Definitions'!E:F,2,FALSE)</f>
        <v>Soil management</v>
      </c>
      <c r="G32" s="12" t="s">
        <v>86</v>
      </c>
      <c r="H32" s="12" t="s">
        <v>102</v>
      </c>
      <c r="I32" s="485" t="str">
        <f>VLOOKUP(H32,'5.a Definitions'!E:F,2,FALSE)</f>
        <v>Soil management</v>
      </c>
      <c r="J32" s="485" t="s">
        <v>212</v>
      </c>
      <c r="K32" s="485" t="str">
        <f t="shared" si="6"/>
        <v>Stock change</v>
      </c>
      <c r="L32" s="485" t="s">
        <v>64</v>
      </c>
      <c r="M32" s="485" t="s">
        <v>65</v>
      </c>
      <c r="N32" s="460">
        <v>1</v>
      </c>
      <c r="O32" s="461">
        <v>0.2</v>
      </c>
      <c r="P32" s="462">
        <v>2020</v>
      </c>
      <c r="Q32" s="463" t="s">
        <v>56</v>
      </c>
      <c r="R32" s="463" t="s">
        <v>56</v>
      </c>
      <c r="S32" s="463" t="s">
        <v>56</v>
      </c>
      <c r="T32" s="464" t="s">
        <v>66</v>
      </c>
      <c r="U32" s="485" t="s">
        <v>53</v>
      </c>
      <c r="V32" s="485">
        <f t="shared" si="7"/>
        <v>4.0000000000000008E-2</v>
      </c>
    </row>
    <row r="33" spans="1:23" s="17" customFormat="1" x14ac:dyDescent="0.25">
      <c r="A33" s="536"/>
      <c r="B33" s="485" t="str">
        <f t="shared" si="4"/>
        <v>AG.BC-AG.BC</v>
      </c>
      <c r="C33" s="485" t="str">
        <f t="shared" si="5"/>
        <v>AG.BC-AG.BC-Stock change-Nmix</v>
      </c>
      <c r="D33" s="12" t="s">
        <v>86</v>
      </c>
      <c r="E33" s="12" t="s">
        <v>89</v>
      </c>
      <c r="F33" s="485" t="str">
        <f>VLOOKUP(E33,'5.a Definitions'!E:F,2,FALSE)</f>
        <v>Biofuel production and composting</v>
      </c>
      <c r="G33" s="12" t="s">
        <v>86</v>
      </c>
      <c r="H33" s="12" t="s">
        <v>89</v>
      </c>
      <c r="I33" s="485" t="str">
        <f>VLOOKUP(H33,'5.a Definitions'!E:F,2,FALSE)</f>
        <v>Biofuel production and composting</v>
      </c>
      <c r="J33" s="485" t="s">
        <v>212</v>
      </c>
      <c r="K33" s="485" t="str">
        <f t="shared" si="6"/>
        <v>Stock change</v>
      </c>
      <c r="L33" s="485" t="s">
        <v>64</v>
      </c>
      <c r="M33" s="485" t="s">
        <v>65</v>
      </c>
      <c r="N33" s="460">
        <v>1</v>
      </c>
      <c r="O33" s="461">
        <v>0.2</v>
      </c>
      <c r="P33" s="462">
        <v>2020</v>
      </c>
      <c r="Q33" s="463" t="s">
        <v>56</v>
      </c>
      <c r="R33" s="463" t="s">
        <v>56</v>
      </c>
      <c r="S33" s="463" t="s">
        <v>56</v>
      </c>
      <c r="T33" s="464" t="s">
        <v>66</v>
      </c>
      <c r="U33" s="485" t="s">
        <v>53</v>
      </c>
      <c r="V33" s="485">
        <f t="shared" si="7"/>
        <v>4.0000000000000008E-2</v>
      </c>
    </row>
    <row r="34" spans="1:23" s="17" customFormat="1" ht="14.65" customHeight="1" x14ac:dyDescent="0.25">
      <c r="A34" s="537" t="s">
        <v>890</v>
      </c>
      <c r="B34" s="485" t="str">
        <f t="shared" si="4"/>
        <v>FS.FO-FS.FO</v>
      </c>
      <c r="C34" s="485" t="str">
        <f t="shared" si="5"/>
        <v>FS.FO-FS.FO-Stock change-Nmix</v>
      </c>
      <c r="D34" s="12" t="s">
        <v>115</v>
      </c>
      <c r="E34" s="12" t="s">
        <v>116</v>
      </c>
      <c r="F34" s="485" t="str">
        <f>VLOOKUP(E34,'5.a Definitions'!E:F,2,FALSE)</f>
        <v>Forests</v>
      </c>
      <c r="G34" s="12" t="s">
        <v>115</v>
      </c>
      <c r="H34" s="12" t="s">
        <v>116</v>
      </c>
      <c r="I34" s="485" t="str">
        <f>VLOOKUP(H34,'5.a Definitions'!E:F,2,FALSE)</f>
        <v>Forests</v>
      </c>
      <c r="J34" s="485" t="s">
        <v>212</v>
      </c>
      <c r="K34" s="485" t="str">
        <f t="shared" si="6"/>
        <v>Stock change</v>
      </c>
      <c r="L34" s="485" t="s">
        <v>64</v>
      </c>
      <c r="M34" s="485" t="s">
        <v>65</v>
      </c>
      <c r="N34" s="460">
        <v>1</v>
      </c>
      <c r="O34" s="461">
        <v>0.2</v>
      </c>
      <c r="P34" s="462">
        <v>2020</v>
      </c>
      <c r="Q34" s="463" t="s">
        <v>56</v>
      </c>
      <c r="R34" s="463" t="s">
        <v>56</v>
      </c>
      <c r="S34" s="463" t="s">
        <v>56</v>
      </c>
      <c r="T34" s="464" t="s">
        <v>66</v>
      </c>
      <c r="U34" s="485" t="s">
        <v>53</v>
      </c>
      <c r="V34" s="485">
        <f t="shared" si="7"/>
        <v>4.0000000000000008E-2</v>
      </c>
    </row>
    <row r="35" spans="1:23" s="17" customFormat="1" x14ac:dyDescent="0.25">
      <c r="A35" s="537"/>
      <c r="B35" s="485" t="str">
        <f t="shared" si="4"/>
        <v>FS.OL-FS.OL</v>
      </c>
      <c r="C35" s="485" t="str">
        <f t="shared" si="5"/>
        <v>FS.OL-FS.OL-Stock change-Nmix</v>
      </c>
      <c r="D35" s="12" t="s">
        <v>115</v>
      </c>
      <c r="E35" s="12" t="s">
        <v>118</v>
      </c>
      <c r="F35" s="485" t="str">
        <f>VLOOKUP(E35,'5.a Definitions'!E:F,2,FALSE)</f>
        <v>Other land</v>
      </c>
      <c r="G35" s="12" t="s">
        <v>115</v>
      </c>
      <c r="H35" s="12" t="s">
        <v>118</v>
      </c>
      <c r="I35" s="485" t="str">
        <f>VLOOKUP(H35,'5.a Definitions'!E:F,2,FALSE)</f>
        <v>Other land</v>
      </c>
      <c r="J35" s="485" t="s">
        <v>212</v>
      </c>
      <c r="K35" s="485" t="str">
        <f t="shared" si="6"/>
        <v>Stock change</v>
      </c>
      <c r="L35" s="485" t="s">
        <v>64</v>
      </c>
      <c r="M35" s="485" t="s">
        <v>65</v>
      </c>
      <c r="N35" s="460">
        <v>1</v>
      </c>
      <c r="O35" s="461">
        <v>0.2</v>
      </c>
      <c r="P35" s="462">
        <v>2020</v>
      </c>
      <c r="Q35" s="463" t="s">
        <v>56</v>
      </c>
      <c r="R35" s="463" t="s">
        <v>56</v>
      </c>
      <c r="S35" s="463" t="s">
        <v>56</v>
      </c>
      <c r="T35" s="464" t="s">
        <v>66</v>
      </c>
      <c r="U35" s="485" t="s">
        <v>53</v>
      </c>
      <c r="V35" s="485">
        <f t="shared" si="7"/>
        <v>4.0000000000000008E-2</v>
      </c>
    </row>
    <row r="36" spans="1:23" s="17" customFormat="1" x14ac:dyDescent="0.25">
      <c r="A36" s="537"/>
      <c r="B36" s="485" t="str">
        <f t="shared" si="4"/>
        <v>FS.WL-FS.WL</v>
      </c>
      <c r="C36" s="485" t="str">
        <f t="shared" si="5"/>
        <v>FS.WL-FS.WL-Stock change-Nmix</v>
      </c>
      <c r="D36" s="12" t="s">
        <v>115</v>
      </c>
      <c r="E36" s="12" t="s">
        <v>117</v>
      </c>
      <c r="F36" s="485" t="str">
        <f>VLOOKUP(E36,'5.a Definitions'!E:F,2,FALSE)</f>
        <v>Wetland</v>
      </c>
      <c r="G36" s="12" t="s">
        <v>115</v>
      </c>
      <c r="H36" s="12" t="s">
        <v>117</v>
      </c>
      <c r="I36" s="485" t="str">
        <f>VLOOKUP(H36,'5.a Definitions'!E:F,2,FALSE)</f>
        <v>Wetland</v>
      </c>
      <c r="J36" s="485" t="s">
        <v>212</v>
      </c>
      <c r="K36" s="485" t="str">
        <f>J36</f>
        <v>Stock change</v>
      </c>
      <c r="L36" s="485" t="s">
        <v>64</v>
      </c>
      <c r="M36" s="485" t="s">
        <v>65</v>
      </c>
      <c r="N36" s="460">
        <v>1</v>
      </c>
      <c r="O36" s="461">
        <v>0.2</v>
      </c>
      <c r="P36" s="462">
        <v>2020</v>
      </c>
      <c r="Q36" s="463" t="s">
        <v>56</v>
      </c>
      <c r="R36" s="463" t="s">
        <v>56</v>
      </c>
      <c r="S36" s="463" t="s">
        <v>56</v>
      </c>
      <c r="T36" s="464" t="s">
        <v>66</v>
      </c>
      <c r="U36" s="485" t="s">
        <v>53</v>
      </c>
      <c r="V36" s="485">
        <f t="shared" si="7"/>
        <v>4.0000000000000008E-2</v>
      </c>
    </row>
    <row r="37" spans="1:23" s="21" customFormat="1" x14ac:dyDescent="0.25">
      <c r="A37" s="538" t="s">
        <v>891</v>
      </c>
      <c r="B37" s="485" t="str">
        <f t="shared" si="4"/>
        <v>PR.SO-PR.SO</v>
      </c>
      <c r="C37" s="485" t="str">
        <f t="shared" si="5"/>
        <v>PR.SO-PR.SO-Stock change-Nmix</v>
      </c>
      <c r="D37" s="12" t="s">
        <v>892</v>
      </c>
      <c r="E37" s="12" t="s">
        <v>93</v>
      </c>
      <c r="F37" s="485" t="str">
        <f>VLOOKUP(E37,'5.a Definitions'!E:F,2,FALSE)</f>
        <v>Solid waste</v>
      </c>
      <c r="G37" s="12" t="s">
        <v>892</v>
      </c>
      <c r="H37" s="12" t="s">
        <v>93</v>
      </c>
      <c r="I37" s="485" t="str">
        <f>VLOOKUP(H37,'5.a Definitions'!E:F,2,FALSE)</f>
        <v>Solid waste</v>
      </c>
      <c r="J37" s="485" t="s">
        <v>212</v>
      </c>
      <c r="K37" s="485" t="str">
        <f t="shared" si="6"/>
        <v>Stock change</v>
      </c>
      <c r="L37" s="485" t="s">
        <v>64</v>
      </c>
      <c r="M37" s="485" t="s">
        <v>65</v>
      </c>
      <c r="N37" s="460">
        <v>1</v>
      </c>
      <c r="O37" s="461">
        <v>0.2</v>
      </c>
      <c r="P37" s="462">
        <v>2020</v>
      </c>
      <c r="Q37" s="463" t="s">
        <v>56</v>
      </c>
      <c r="R37" s="463" t="s">
        <v>56</v>
      </c>
      <c r="S37" s="463" t="s">
        <v>56</v>
      </c>
      <c r="T37" s="464" t="s">
        <v>66</v>
      </c>
      <c r="U37" s="485" t="s">
        <v>53</v>
      </c>
      <c r="V37" s="485">
        <f t="shared" si="7"/>
        <v>4.0000000000000008E-2</v>
      </c>
      <c r="W37" s="17"/>
    </row>
    <row r="38" spans="1:23" s="21" customFormat="1" x14ac:dyDescent="0.25">
      <c r="A38" s="538"/>
      <c r="B38" s="485" t="str">
        <f t="shared" si="4"/>
        <v>PR.WW-PR.WW</v>
      </c>
      <c r="C38" s="485" t="str">
        <f t="shared" si="5"/>
        <v>PR.WW-PR.WW-Stock change-Nmix</v>
      </c>
      <c r="D38" s="12" t="s">
        <v>892</v>
      </c>
      <c r="E38" s="12" t="s">
        <v>94</v>
      </c>
      <c r="F38" s="485" t="str">
        <f>VLOOKUP(E38,'5.a Definitions'!E:F,2,FALSE)</f>
        <v>Wastewater</v>
      </c>
      <c r="G38" s="12" t="s">
        <v>892</v>
      </c>
      <c r="H38" s="12" t="s">
        <v>94</v>
      </c>
      <c r="I38" s="485" t="str">
        <f>VLOOKUP(H38,'5.a Definitions'!E:F,2,FALSE)</f>
        <v>Wastewater</v>
      </c>
      <c r="J38" s="485" t="s">
        <v>212</v>
      </c>
      <c r="K38" s="485" t="str">
        <f t="shared" si="6"/>
        <v>Stock change</v>
      </c>
      <c r="L38" s="485" t="s">
        <v>64</v>
      </c>
      <c r="M38" s="485" t="s">
        <v>65</v>
      </c>
      <c r="N38" s="460">
        <v>1</v>
      </c>
      <c r="O38" s="461">
        <v>0.2</v>
      </c>
      <c r="P38" s="462">
        <v>2020</v>
      </c>
      <c r="Q38" s="463" t="s">
        <v>56</v>
      </c>
      <c r="R38" s="463" t="s">
        <v>56</v>
      </c>
      <c r="S38" s="463" t="s">
        <v>56</v>
      </c>
      <c r="T38" s="464" t="s">
        <v>66</v>
      </c>
      <c r="U38" s="485" t="s">
        <v>53</v>
      </c>
      <c r="V38" s="485">
        <f t="shared" si="7"/>
        <v>4.0000000000000008E-2</v>
      </c>
      <c r="W38" s="17"/>
    </row>
    <row r="39" spans="1:23" s="21" customFormat="1" ht="30" x14ac:dyDescent="0.25">
      <c r="A39" s="486" t="s">
        <v>316</v>
      </c>
      <c r="B39" s="485" t="str">
        <f t="shared" si="4"/>
        <v>HS.HS-HS.HS</v>
      </c>
      <c r="C39" s="485" t="str">
        <f t="shared" si="5"/>
        <v>HS.HS-HS.HS-Stock change-Nmix</v>
      </c>
      <c r="D39" s="3" t="s">
        <v>95</v>
      </c>
      <c r="E39" s="3" t="s">
        <v>95</v>
      </c>
      <c r="F39" s="485" t="str">
        <f>VLOOKUP(E39,'5.a Definitions'!E:F,2,FALSE)</f>
        <v>Humans and settlements</v>
      </c>
      <c r="G39" s="3" t="s">
        <v>95</v>
      </c>
      <c r="H39" s="3" t="s">
        <v>95</v>
      </c>
      <c r="I39" s="485" t="str">
        <f>VLOOKUP(H39,'5.a Definitions'!E:F,2,FALSE)</f>
        <v>Humans and settlements</v>
      </c>
      <c r="J39" s="485" t="s">
        <v>212</v>
      </c>
      <c r="K39" s="485" t="str">
        <f t="shared" si="6"/>
        <v>Stock change</v>
      </c>
      <c r="L39" s="485" t="s">
        <v>64</v>
      </c>
      <c r="M39" s="485" t="s">
        <v>65</v>
      </c>
      <c r="N39" s="460">
        <v>1</v>
      </c>
      <c r="O39" s="461">
        <v>0.2</v>
      </c>
      <c r="P39" s="462">
        <v>2020</v>
      </c>
      <c r="Q39" s="463" t="s">
        <v>56</v>
      </c>
      <c r="R39" s="463" t="s">
        <v>56</v>
      </c>
      <c r="S39" s="463" t="s">
        <v>56</v>
      </c>
      <c r="T39" s="464" t="s">
        <v>66</v>
      </c>
      <c r="U39" s="485" t="s">
        <v>53</v>
      </c>
      <c r="V39" s="485">
        <f t="shared" si="7"/>
        <v>4.0000000000000008E-2</v>
      </c>
      <c r="W39" s="17"/>
    </row>
    <row r="40" spans="1:23" s="21" customFormat="1" x14ac:dyDescent="0.25">
      <c r="A40" s="542" t="s">
        <v>213</v>
      </c>
      <c r="B40" s="485" t="str">
        <f t="shared" si="4"/>
        <v>AT.AT-AT.AT</v>
      </c>
      <c r="C40" s="485" t="str">
        <f t="shared" si="5"/>
        <v>AT.AT-AT.AT-Stock change-Nmix</v>
      </c>
      <c r="D40" s="3" t="s">
        <v>75</v>
      </c>
      <c r="E40" s="3" t="s">
        <v>75</v>
      </c>
      <c r="F40" s="485" t="str">
        <f>VLOOKUP(E40,'5.a Definitions'!E:F,2,FALSE)</f>
        <v>Atmosphere</v>
      </c>
      <c r="G40" s="3" t="s">
        <v>75</v>
      </c>
      <c r="H40" s="3" t="s">
        <v>75</v>
      </c>
      <c r="I40" s="485" t="str">
        <f>VLOOKUP(H40,'5.a Definitions'!E:F,2,FALSE)</f>
        <v>Atmosphere</v>
      </c>
      <c r="J40" s="485" t="s">
        <v>212</v>
      </c>
      <c r="K40" s="485" t="str">
        <f t="shared" si="6"/>
        <v>Stock change</v>
      </c>
      <c r="L40" s="485" t="s">
        <v>64</v>
      </c>
      <c r="M40" s="485" t="s">
        <v>65</v>
      </c>
      <c r="N40" s="460">
        <v>1</v>
      </c>
      <c r="O40" s="461">
        <v>0.2</v>
      </c>
      <c r="P40" s="462">
        <v>2020</v>
      </c>
      <c r="Q40" s="463" t="s">
        <v>56</v>
      </c>
      <c r="R40" s="463" t="s">
        <v>56</v>
      </c>
      <c r="S40" s="463" t="s">
        <v>56</v>
      </c>
      <c r="T40" s="464" t="s">
        <v>66</v>
      </c>
      <c r="U40" s="485" t="s">
        <v>53</v>
      </c>
      <c r="V40" s="485">
        <f t="shared" si="7"/>
        <v>4.0000000000000008E-2</v>
      </c>
      <c r="W40" s="17"/>
    </row>
    <row r="41" spans="1:23" s="21" customFormat="1" x14ac:dyDescent="0.25">
      <c r="A41" s="542"/>
      <c r="B41" s="485" t="str">
        <f t="shared" si="4"/>
        <v>AT.AT-AT.AT</v>
      </c>
      <c r="C41" s="485" t="str">
        <f t="shared" si="5"/>
        <v>AT.AT-AT.AT-Stock change-Nmix</v>
      </c>
      <c r="D41" s="3" t="s">
        <v>75</v>
      </c>
      <c r="E41" s="3" t="s">
        <v>75</v>
      </c>
      <c r="F41" s="485" t="str">
        <f>VLOOKUP(E41,'5.a Definitions'!E:F,2,FALSE)</f>
        <v>Atmosphere</v>
      </c>
      <c r="G41" s="3" t="s">
        <v>75</v>
      </c>
      <c r="H41" s="3" t="s">
        <v>75</v>
      </c>
      <c r="I41" s="485" t="str">
        <f>VLOOKUP(H41,'5.a Definitions'!E:F,2,FALSE)</f>
        <v>Atmosphere</v>
      </c>
      <c r="J41" s="485" t="s">
        <v>212</v>
      </c>
      <c r="K41" s="485" t="str">
        <f t="shared" si="6"/>
        <v>Stock change</v>
      </c>
      <c r="L41" s="485" t="s">
        <v>64</v>
      </c>
      <c r="M41" s="485" t="s">
        <v>65</v>
      </c>
      <c r="N41" s="460">
        <v>1</v>
      </c>
      <c r="O41" s="461">
        <v>0.2</v>
      </c>
      <c r="P41" s="462">
        <v>2020</v>
      </c>
      <c r="Q41" s="463" t="s">
        <v>56</v>
      </c>
      <c r="R41" s="463" t="s">
        <v>56</v>
      </c>
      <c r="S41" s="463" t="s">
        <v>56</v>
      </c>
      <c r="T41" s="464" t="s">
        <v>66</v>
      </c>
      <c r="U41" s="485" t="s">
        <v>53</v>
      </c>
      <c r="V41" s="485">
        <f t="shared" si="7"/>
        <v>4.0000000000000008E-2</v>
      </c>
      <c r="W41" s="17"/>
    </row>
    <row r="42" spans="1:23" s="21" customFormat="1" x14ac:dyDescent="0.25">
      <c r="A42" s="539" t="s">
        <v>152</v>
      </c>
      <c r="B42" s="485" t="str">
        <f t="shared" si="4"/>
        <v>HY.GW-HY.GW</v>
      </c>
      <c r="C42" s="485" t="str">
        <f t="shared" si="5"/>
        <v>HY.GW-HY.GW-Stock change-Nmix</v>
      </c>
      <c r="D42" s="12" t="s">
        <v>97</v>
      </c>
      <c r="E42" s="12" t="s">
        <v>121</v>
      </c>
      <c r="F42" s="485" t="str">
        <f>VLOOKUP(E42,'5.a Definitions'!E:F,2,FALSE)</f>
        <v>Groundwater</v>
      </c>
      <c r="G42" s="12" t="s">
        <v>97</v>
      </c>
      <c r="H42" s="12" t="s">
        <v>121</v>
      </c>
      <c r="I42" s="485" t="str">
        <f>VLOOKUP(H42,'5.a Definitions'!E:F,2,FALSE)</f>
        <v>Groundwater</v>
      </c>
      <c r="J42" s="485" t="s">
        <v>212</v>
      </c>
      <c r="K42" s="485" t="str">
        <f t="shared" si="6"/>
        <v>Stock change</v>
      </c>
      <c r="L42" s="485" t="s">
        <v>64</v>
      </c>
      <c r="M42" s="485" t="s">
        <v>65</v>
      </c>
      <c r="N42" s="460">
        <v>1</v>
      </c>
      <c r="O42" s="461">
        <v>0.2</v>
      </c>
      <c r="P42" s="462">
        <v>2020</v>
      </c>
      <c r="Q42" s="463" t="s">
        <v>56</v>
      </c>
      <c r="R42" s="463" t="s">
        <v>56</v>
      </c>
      <c r="S42" s="463" t="s">
        <v>56</v>
      </c>
      <c r="T42" s="464" t="s">
        <v>66</v>
      </c>
      <c r="U42" s="485" t="s">
        <v>53</v>
      </c>
      <c r="V42" s="485">
        <f>(O42*N42)^2</f>
        <v>4.0000000000000008E-2</v>
      </c>
      <c r="W42" s="17"/>
    </row>
    <row r="43" spans="1:23" s="21" customFormat="1" x14ac:dyDescent="0.25">
      <c r="A43" s="539"/>
      <c r="B43" s="485" t="str">
        <f t="shared" si="4"/>
        <v>HY.SW-HY.SW</v>
      </c>
      <c r="C43" s="485" t="str">
        <f t="shared" si="5"/>
        <v>HY.SW-HY.SW-Stock change-Nmix</v>
      </c>
      <c r="D43" s="12" t="s">
        <v>97</v>
      </c>
      <c r="E43" s="12" t="s">
        <v>98</v>
      </c>
      <c r="F43" s="485" t="str">
        <f>VLOOKUP(E43,'5.a Definitions'!E:F,2,FALSE)</f>
        <v>Surface water</v>
      </c>
      <c r="G43" s="12" t="s">
        <v>97</v>
      </c>
      <c r="H43" s="12" t="s">
        <v>98</v>
      </c>
      <c r="I43" s="485" t="str">
        <f>VLOOKUP(H43,'5.a Definitions'!E:F,2,FALSE)</f>
        <v>Surface water</v>
      </c>
      <c r="J43" s="485" t="s">
        <v>212</v>
      </c>
      <c r="K43" s="485" t="str">
        <f t="shared" si="6"/>
        <v>Stock change</v>
      </c>
      <c r="L43" s="485" t="s">
        <v>64</v>
      </c>
      <c r="M43" s="485" t="s">
        <v>65</v>
      </c>
      <c r="N43" s="460">
        <v>1</v>
      </c>
      <c r="O43" s="461">
        <v>0.2</v>
      </c>
      <c r="P43" s="462">
        <v>2020</v>
      </c>
      <c r="Q43" s="463" t="s">
        <v>56</v>
      </c>
      <c r="R43" s="463" t="s">
        <v>56</v>
      </c>
      <c r="S43" s="463" t="s">
        <v>56</v>
      </c>
      <c r="T43" s="464" t="s">
        <v>66</v>
      </c>
      <c r="U43" s="485" t="s">
        <v>53</v>
      </c>
      <c r="V43" s="485">
        <f t="shared" ref="V43:V45" si="8">(O43*N43)^2</f>
        <v>4.0000000000000008E-2</v>
      </c>
      <c r="W43" s="17"/>
    </row>
    <row r="44" spans="1:23" s="21" customFormat="1" x14ac:dyDescent="0.25">
      <c r="A44" s="539"/>
      <c r="B44" s="485" t="str">
        <f t="shared" si="4"/>
        <v>HY.CW-HY.CW</v>
      </c>
      <c r="C44" s="485" t="str">
        <f t="shared" si="5"/>
        <v>HY.CW-HY.CW-Stock change-Nmix</v>
      </c>
      <c r="D44" s="12" t="s">
        <v>97</v>
      </c>
      <c r="E44" s="12" t="s">
        <v>142</v>
      </c>
      <c r="F44" s="485" t="str">
        <f>VLOOKUP(E44,'5.a Definitions'!E:F,2,FALSE)</f>
        <v>Coastal water</v>
      </c>
      <c r="G44" s="12" t="s">
        <v>97</v>
      </c>
      <c r="H44" s="12" t="s">
        <v>142</v>
      </c>
      <c r="I44" s="485" t="str">
        <f>VLOOKUP(H44,'5.a Definitions'!E:F,2,FALSE)</f>
        <v>Coastal water</v>
      </c>
      <c r="J44" s="485" t="s">
        <v>212</v>
      </c>
      <c r="K44" s="485" t="str">
        <f t="shared" si="6"/>
        <v>Stock change</v>
      </c>
      <c r="L44" s="485" t="s">
        <v>64</v>
      </c>
      <c r="M44" s="485" t="s">
        <v>65</v>
      </c>
      <c r="N44" s="460">
        <v>1</v>
      </c>
      <c r="O44" s="461">
        <v>0.2</v>
      </c>
      <c r="P44" s="462">
        <v>2020</v>
      </c>
      <c r="Q44" s="463" t="s">
        <v>56</v>
      </c>
      <c r="R44" s="463" t="s">
        <v>56</v>
      </c>
      <c r="S44" s="463" t="s">
        <v>56</v>
      </c>
      <c r="T44" s="464" t="s">
        <v>66</v>
      </c>
      <c r="U44" s="485" t="s">
        <v>53</v>
      </c>
      <c r="V44" s="485">
        <f t="shared" si="8"/>
        <v>4.0000000000000008E-2</v>
      </c>
      <c r="W44" s="17"/>
    </row>
    <row r="45" spans="1:23" s="21" customFormat="1" x14ac:dyDescent="0.25">
      <c r="A45" s="539"/>
      <c r="B45" s="485" t="str">
        <f t="shared" si="4"/>
        <v>HY.AC-HY.AC</v>
      </c>
      <c r="C45" s="485" t="str">
        <f t="shared" si="5"/>
        <v>HY.AC-HY.AC-Stock change-Nmix</v>
      </c>
      <c r="D45" s="12" t="s">
        <v>97</v>
      </c>
      <c r="E45" s="12" t="s">
        <v>544</v>
      </c>
      <c r="F45" s="485" t="str">
        <f>VLOOKUP(E45,'5.a Definitions'!E:F,2,FALSE)</f>
        <v>Aquaculture</v>
      </c>
      <c r="G45" s="12" t="s">
        <v>97</v>
      </c>
      <c r="H45" s="12" t="s">
        <v>544</v>
      </c>
      <c r="I45" s="485" t="str">
        <f>VLOOKUP(H45,'5.a Definitions'!E:F,2,FALSE)</f>
        <v>Aquaculture</v>
      </c>
      <c r="J45" s="485" t="s">
        <v>212</v>
      </c>
      <c r="K45" s="485" t="str">
        <f t="shared" si="6"/>
        <v>Stock change</v>
      </c>
      <c r="L45" s="485" t="s">
        <v>64</v>
      </c>
      <c r="M45" s="485" t="s">
        <v>65</v>
      </c>
      <c r="N45" s="460">
        <v>1</v>
      </c>
      <c r="O45" s="461">
        <v>0.2</v>
      </c>
      <c r="P45" s="462">
        <v>2020</v>
      </c>
      <c r="Q45" s="463" t="s">
        <v>56</v>
      </c>
      <c r="R45" s="463" t="s">
        <v>56</v>
      </c>
      <c r="S45" s="463" t="s">
        <v>56</v>
      </c>
      <c r="T45" s="464" t="s">
        <v>66</v>
      </c>
      <c r="U45" s="485" t="s">
        <v>53</v>
      </c>
      <c r="V45" s="485">
        <f t="shared" si="8"/>
        <v>4.0000000000000008E-2</v>
      </c>
      <c r="W45" s="17"/>
    </row>
    <row r="47" spans="1:23" s="17" customFormat="1" x14ac:dyDescent="0.25">
      <c r="A47" s="540" t="s">
        <v>59</v>
      </c>
      <c r="B47" s="485" t="str">
        <f t="shared" ref="B47:B67" si="9">D47&amp;"."&amp;E47&amp;"-"&amp;G47&amp;"."&amp;H47</f>
        <v>EF.EC-EF.EC</v>
      </c>
      <c r="C47" s="485" t="str">
        <f t="shared" ref="C47:C67" si="10">B47&amp;"-"&amp;J47&amp;"-"&amp;M47</f>
        <v>EF.EC-EF.EC-Stock change-Nmix</v>
      </c>
      <c r="D47" s="12" t="s">
        <v>60</v>
      </c>
      <c r="E47" s="12" t="s">
        <v>61</v>
      </c>
      <c r="F47" s="485" t="str">
        <f>VLOOKUP(E47,'5.a Definitions'!E:F,2,FALSE)</f>
        <v>Energy conversion</v>
      </c>
      <c r="G47" s="12" t="s">
        <v>60</v>
      </c>
      <c r="H47" s="12" t="s">
        <v>61</v>
      </c>
      <c r="I47" s="485" t="str">
        <f>VLOOKUP(H47,'5.a Definitions'!E:F,2,FALSE)</f>
        <v>Energy conversion</v>
      </c>
      <c r="J47" s="485" t="s">
        <v>212</v>
      </c>
      <c r="K47" s="485" t="str">
        <f>J47</f>
        <v>Stock change</v>
      </c>
      <c r="L47" s="485" t="s">
        <v>64</v>
      </c>
      <c r="M47" s="485" t="s">
        <v>65</v>
      </c>
      <c r="N47" s="460">
        <v>1</v>
      </c>
      <c r="O47" s="461">
        <v>0.2</v>
      </c>
      <c r="P47" s="462">
        <v>2020</v>
      </c>
      <c r="Q47" s="463" t="s">
        <v>56</v>
      </c>
      <c r="R47" s="463" t="s">
        <v>56</v>
      </c>
      <c r="S47" s="463" t="s">
        <v>56</v>
      </c>
      <c r="T47" s="464" t="s">
        <v>66</v>
      </c>
      <c r="U47" s="485" t="s">
        <v>53</v>
      </c>
      <c r="V47" s="485">
        <f>(O47*N47)^2</f>
        <v>4.0000000000000008E-2</v>
      </c>
    </row>
    <row r="48" spans="1:23" s="17" customFormat="1" x14ac:dyDescent="0.25">
      <c r="A48" s="540"/>
      <c r="B48" s="485" t="str">
        <f t="shared" si="9"/>
        <v>EF.IC-EF.IC</v>
      </c>
      <c r="C48" s="485" t="str">
        <f t="shared" si="10"/>
        <v>EF.IC-EF.IC-Stock change-Nmix</v>
      </c>
      <c r="D48" s="12" t="s">
        <v>60</v>
      </c>
      <c r="E48" s="12" t="s">
        <v>62</v>
      </c>
      <c r="F48" s="485" t="str">
        <f>VLOOKUP(E48,'5.a Definitions'!E:F,2,FALSE)</f>
        <v>Manufacturing industries and construction</v>
      </c>
      <c r="G48" s="12" t="s">
        <v>60</v>
      </c>
      <c r="H48" s="12" t="s">
        <v>62</v>
      </c>
      <c r="I48" s="485" t="str">
        <f>VLOOKUP(H48,'5.a Definitions'!E:F,2,FALSE)</f>
        <v>Manufacturing industries and construction</v>
      </c>
      <c r="J48" s="485" t="s">
        <v>212</v>
      </c>
      <c r="K48" s="485" t="str">
        <f t="shared" ref="K48:K67" si="11">J48</f>
        <v>Stock change</v>
      </c>
      <c r="L48" s="485" t="s">
        <v>64</v>
      </c>
      <c r="M48" s="485" t="s">
        <v>65</v>
      </c>
      <c r="N48" s="460">
        <v>1</v>
      </c>
      <c r="O48" s="461">
        <v>0.2</v>
      </c>
      <c r="P48" s="462">
        <v>2020</v>
      </c>
      <c r="Q48" s="463" t="s">
        <v>56</v>
      </c>
      <c r="R48" s="463" t="s">
        <v>56</v>
      </c>
      <c r="S48" s="463" t="s">
        <v>56</v>
      </c>
      <c r="T48" s="464" t="s">
        <v>66</v>
      </c>
      <c r="U48" s="485" t="s">
        <v>53</v>
      </c>
      <c r="V48" s="485">
        <f t="shared" ref="V48:V63" si="12">(O48*N48)^2</f>
        <v>4.0000000000000008E-2</v>
      </c>
    </row>
    <row r="49" spans="1:23" s="17" customFormat="1" x14ac:dyDescent="0.25">
      <c r="A49" s="540"/>
      <c r="B49" s="485" t="str">
        <f t="shared" si="9"/>
        <v>EF.TR-EF.TR</v>
      </c>
      <c r="C49" s="485" t="str">
        <f t="shared" si="10"/>
        <v>EF.TR-EF.TR-Stock change-Nmix</v>
      </c>
      <c r="D49" s="12" t="s">
        <v>60</v>
      </c>
      <c r="E49" s="12" t="s">
        <v>68</v>
      </c>
      <c r="F49" s="485" t="str">
        <f>VLOOKUP(E49,'5.a Definitions'!E:F,2,FALSE)</f>
        <v>Transport</v>
      </c>
      <c r="G49" s="12" t="s">
        <v>60</v>
      </c>
      <c r="H49" s="12" t="s">
        <v>68</v>
      </c>
      <c r="I49" s="485" t="str">
        <f>VLOOKUP(H49,'5.a Definitions'!E:F,2,FALSE)</f>
        <v>Transport</v>
      </c>
      <c r="J49" s="485" t="s">
        <v>212</v>
      </c>
      <c r="K49" s="485" t="str">
        <f t="shared" si="11"/>
        <v>Stock change</v>
      </c>
      <c r="L49" s="485" t="s">
        <v>64</v>
      </c>
      <c r="M49" s="485" t="s">
        <v>65</v>
      </c>
      <c r="N49" s="460">
        <v>1</v>
      </c>
      <c r="O49" s="461">
        <v>0.2</v>
      </c>
      <c r="P49" s="462">
        <v>2020</v>
      </c>
      <c r="Q49" s="463" t="s">
        <v>56</v>
      </c>
      <c r="R49" s="463" t="s">
        <v>56</v>
      </c>
      <c r="S49" s="463" t="s">
        <v>56</v>
      </c>
      <c r="T49" s="464" t="s">
        <v>66</v>
      </c>
      <c r="U49" s="485" t="s">
        <v>53</v>
      </c>
      <c r="V49" s="485">
        <f t="shared" si="12"/>
        <v>4.0000000000000008E-2</v>
      </c>
    </row>
    <row r="50" spans="1:23" s="17" customFormat="1" x14ac:dyDescent="0.25">
      <c r="A50" s="540"/>
      <c r="B50" s="485" t="str">
        <f t="shared" si="9"/>
        <v>EF.OE-EF.OE</v>
      </c>
      <c r="C50" s="485" t="str">
        <f t="shared" si="10"/>
        <v>EF.OE-EF.OE-Stock change-Nmix</v>
      </c>
      <c r="D50" s="12" t="s">
        <v>60</v>
      </c>
      <c r="E50" s="12" t="s">
        <v>70</v>
      </c>
      <c r="F50" s="485" t="str">
        <f>VLOOKUP(E50,'5.a Definitions'!E:F,2,FALSE)</f>
        <v>Other energy and fuels</v>
      </c>
      <c r="G50" s="12" t="s">
        <v>60</v>
      </c>
      <c r="H50" s="12" t="s">
        <v>70</v>
      </c>
      <c r="I50" s="485" t="str">
        <f>VLOOKUP(H50,'5.a Definitions'!E:F,2,FALSE)</f>
        <v>Other energy and fuels</v>
      </c>
      <c r="J50" s="485" t="s">
        <v>212</v>
      </c>
      <c r="K50" s="485" t="str">
        <f t="shared" si="11"/>
        <v>Stock change</v>
      </c>
      <c r="L50" s="485" t="s">
        <v>64</v>
      </c>
      <c r="M50" s="485" t="s">
        <v>65</v>
      </c>
      <c r="N50" s="460">
        <v>1</v>
      </c>
      <c r="O50" s="461">
        <v>0.2</v>
      </c>
      <c r="P50" s="462">
        <v>2020</v>
      </c>
      <c r="Q50" s="463" t="s">
        <v>56</v>
      </c>
      <c r="R50" s="463" t="s">
        <v>56</v>
      </c>
      <c r="S50" s="463" t="s">
        <v>56</v>
      </c>
      <c r="T50" s="464" t="s">
        <v>66</v>
      </c>
      <c r="U50" s="485" t="s">
        <v>53</v>
      </c>
      <c r="V50" s="485">
        <f t="shared" si="12"/>
        <v>4.0000000000000008E-2</v>
      </c>
    </row>
    <row r="51" spans="1:23" s="17" customFormat="1" x14ac:dyDescent="0.25">
      <c r="A51" s="541" t="s">
        <v>84</v>
      </c>
      <c r="B51" s="485" t="str">
        <f t="shared" si="9"/>
        <v>MP.FP-MP.FP</v>
      </c>
      <c r="C51" s="485" t="str">
        <f t="shared" si="10"/>
        <v>MP.FP-MP.FP-Stock change-Nmix</v>
      </c>
      <c r="D51" s="12" t="s">
        <v>72</v>
      </c>
      <c r="E51" s="12" t="s">
        <v>85</v>
      </c>
      <c r="F51" s="485" t="str">
        <f>VLOOKUP(E51,'5.a Definitions'!E:F,2,FALSE)</f>
        <v>Food processing</v>
      </c>
      <c r="G51" s="12" t="s">
        <v>72</v>
      </c>
      <c r="H51" s="12" t="s">
        <v>85</v>
      </c>
      <c r="I51" s="485" t="str">
        <f>VLOOKUP(H51,'5.a Definitions'!E:F,2,FALSE)</f>
        <v>Food processing</v>
      </c>
      <c r="J51" s="485" t="s">
        <v>212</v>
      </c>
      <c r="K51" s="485" t="str">
        <f t="shared" si="11"/>
        <v>Stock change</v>
      </c>
      <c r="L51" s="485" t="s">
        <v>64</v>
      </c>
      <c r="M51" s="485" t="s">
        <v>65</v>
      </c>
      <c r="N51" s="460">
        <v>1</v>
      </c>
      <c r="O51" s="461">
        <v>0.2</v>
      </c>
      <c r="P51" s="462">
        <v>2020</v>
      </c>
      <c r="Q51" s="463" t="s">
        <v>56</v>
      </c>
      <c r="R51" s="463" t="s">
        <v>56</v>
      </c>
      <c r="S51" s="463" t="s">
        <v>56</v>
      </c>
      <c r="T51" s="464" t="s">
        <v>66</v>
      </c>
      <c r="U51" s="485" t="s">
        <v>53</v>
      </c>
      <c r="V51" s="485">
        <f t="shared" si="12"/>
        <v>4.0000000000000008E-2</v>
      </c>
    </row>
    <row r="52" spans="1:23" s="17" customFormat="1" x14ac:dyDescent="0.25">
      <c r="A52" s="541"/>
      <c r="B52" s="485" t="str">
        <f t="shared" si="9"/>
        <v>MP.OP-MP.OP</v>
      </c>
      <c r="C52" s="485" t="str">
        <f t="shared" si="10"/>
        <v>MP.OP-MP.OP-Stock change-Nmix</v>
      </c>
      <c r="D52" s="12" t="s">
        <v>72</v>
      </c>
      <c r="E52" s="12" t="s">
        <v>73</v>
      </c>
      <c r="F52" s="485" t="str">
        <f>VLOOKUP(E52,'5.a Definitions'!E:F,2,FALSE)</f>
        <v>Other producing industry</v>
      </c>
      <c r="G52" s="12" t="s">
        <v>72</v>
      </c>
      <c r="H52" s="12" t="s">
        <v>73</v>
      </c>
      <c r="I52" s="485" t="str">
        <f>VLOOKUP(H52,'5.a Definitions'!E:F,2,FALSE)</f>
        <v>Other producing industry</v>
      </c>
      <c r="J52" s="485" t="s">
        <v>212</v>
      </c>
      <c r="K52" s="485" t="str">
        <f t="shared" si="11"/>
        <v>Stock change</v>
      </c>
      <c r="L52" s="485" t="s">
        <v>64</v>
      </c>
      <c r="M52" s="485" t="s">
        <v>65</v>
      </c>
      <c r="N52" s="460">
        <v>1</v>
      </c>
      <c r="O52" s="461">
        <v>0.2</v>
      </c>
      <c r="P52" s="462">
        <v>2020</v>
      </c>
      <c r="Q52" s="463" t="s">
        <v>56</v>
      </c>
      <c r="R52" s="463" t="s">
        <v>56</v>
      </c>
      <c r="S52" s="463" t="s">
        <v>56</v>
      </c>
      <c r="T52" s="464" t="s">
        <v>66</v>
      </c>
      <c r="U52" s="485" t="s">
        <v>53</v>
      </c>
      <c r="V52" s="485">
        <f t="shared" si="12"/>
        <v>4.0000000000000008E-2</v>
      </c>
    </row>
    <row r="53" spans="1:23" s="17" customFormat="1" x14ac:dyDescent="0.25">
      <c r="A53" s="536" t="s">
        <v>110</v>
      </c>
      <c r="B53" s="485" t="str">
        <f t="shared" si="9"/>
        <v>AG.MM-AG.MM</v>
      </c>
      <c r="C53" s="485" t="str">
        <f t="shared" si="10"/>
        <v>AG.MM-AG.MM-Stock change-Nmix</v>
      </c>
      <c r="D53" s="12" t="s">
        <v>86</v>
      </c>
      <c r="E53" s="12" t="s">
        <v>87</v>
      </c>
      <c r="F53" s="485" t="str">
        <f>VLOOKUP(E53,'5.a Definitions'!E:F,2,FALSE)</f>
        <v>Manure management, storage and animal husbandry</v>
      </c>
      <c r="G53" s="12" t="s">
        <v>86</v>
      </c>
      <c r="H53" s="12" t="s">
        <v>87</v>
      </c>
      <c r="I53" s="485" t="str">
        <f>VLOOKUP(H53,'5.a Definitions'!E:F,2,FALSE)</f>
        <v>Manure management, storage and animal husbandry</v>
      </c>
      <c r="J53" s="485" t="s">
        <v>212</v>
      </c>
      <c r="K53" s="485" t="str">
        <f t="shared" si="11"/>
        <v>Stock change</v>
      </c>
      <c r="L53" s="485" t="s">
        <v>64</v>
      </c>
      <c r="M53" s="485" t="s">
        <v>65</v>
      </c>
      <c r="N53" s="460">
        <v>1</v>
      </c>
      <c r="O53" s="461">
        <v>0.2</v>
      </c>
      <c r="P53" s="462">
        <v>2020</v>
      </c>
      <c r="Q53" s="463" t="s">
        <v>56</v>
      </c>
      <c r="R53" s="463" t="s">
        <v>56</v>
      </c>
      <c r="S53" s="463" t="s">
        <v>56</v>
      </c>
      <c r="T53" s="464" t="s">
        <v>66</v>
      </c>
      <c r="U53" s="485" t="s">
        <v>53</v>
      </c>
      <c r="V53" s="485">
        <f t="shared" si="12"/>
        <v>4.0000000000000008E-2</v>
      </c>
    </row>
    <row r="54" spans="1:23" s="17" customFormat="1" x14ac:dyDescent="0.25">
      <c r="A54" s="536"/>
      <c r="B54" s="485" t="str">
        <f t="shared" si="9"/>
        <v>AG.SM-AG.SM</v>
      </c>
      <c r="C54" s="485" t="str">
        <f t="shared" si="10"/>
        <v>AG.SM-AG.SM-Stock change-Nmix</v>
      </c>
      <c r="D54" s="12" t="s">
        <v>86</v>
      </c>
      <c r="E54" s="12" t="s">
        <v>102</v>
      </c>
      <c r="F54" s="485" t="str">
        <f>VLOOKUP(E54,'5.a Definitions'!E:F,2,FALSE)</f>
        <v>Soil management</v>
      </c>
      <c r="G54" s="12" t="s">
        <v>86</v>
      </c>
      <c r="H54" s="12" t="s">
        <v>102</v>
      </c>
      <c r="I54" s="485" t="str">
        <f>VLOOKUP(H54,'5.a Definitions'!E:F,2,FALSE)</f>
        <v>Soil management</v>
      </c>
      <c r="J54" s="485" t="s">
        <v>212</v>
      </c>
      <c r="K54" s="485" t="str">
        <f t="shared" si="11"/>
        <v>Stock change</v>
      </c>
      <c r="L54" s="485" t="s">
        <v>64</v>
      </c>
      <c r="M54" s="485" t="s">
        <v>65</v>
      </c>
      <c r="N54" s="460">
        <v>1</v>
      </c>
      <c r="O54" s="461">
        <v>0.2</v>
      </c>
      <c r="P54" s="462">
        <v>2020</v>
      </c>
      <c r="Q54" s="463" t="s">
        <v>56</v>
      </c>
      <c r="R54" s="463" t="s">
        <v>56</v>
      </c>
      <c r="S54" s="463" t="s">
        <v>56</v>
      </c>
      <c r="T54" s="464" t="s">
        <v>66</v>
      </c>
      <c r="U54" s="485" t="s">
        <v>53</v>
      </c>
      <c r="V54" s="485">
        <f t="shared" si="12"/>
        <v>4.0000000000000008E-2</v>
      </c>
    </row>
    <row r="55" spans="1:23" s="17" customFormat="1" x14ac:dyDescent="0.25">
      <c r="A55" s="536"/>
      <c r="B55" s="485" t="str">
        <f t="shared" si="9"/>
        <v>AG.BC-AG.BC</v>
      </c>
      <c r="C55" s="485" t="str">
        <f t="shared" si="10"/>
        <v>AG.BC-AG.BC-Stock change-Nmix</v>
      </c>
      <c r="D55" s="12" t="s">
        <v>86</v>
      </c>
      <c r="E55" s="12" t="s">
        <v>89</v>
      </c>
      <c r="F55" s="485" t="str">
        <f>VLOOKUP(E55,'5.a Definitions'!E:F,2,FALSE)</f>
        <v>Biofuel production and composting</v>
      </c>
      <c r="G55" s="12" t="s">
        <v>86</v>
      </c>
      <c r="H55" s="12" t="s">
        <v>89</v>
      </c>
      <c r="I55" s="485" t="str">
        <f>VLOOKUP(H55,'5.a Definitions'!E:F,2,FALSE)</f>
        <v>Biofuel production and composting</v>
      </c>
      <c r="J55" s="485" t="s">
        <v>212</v>
      </c>
      <c r="K55" s="485" t="str">
        <f t="shared" si="11"/>
        <v>Stock change</v>
      </c>
      <c r="L55" s="485" t="s">
        <v>64</v>
      </c>
      <c r="M55" s="485" t="s">
        <v>65</v>
      </c>
      <c r="N55" s="460">
        <v>1</v>
      </c>
      <c r="O55" s="461">
        <v>0.2</v>
      </c>
      <c r="P55" s="462">
        <v>2020</v>
      </c>
      <c r="Q55" s="463" t="s">
        <v>56</v>
      </c>
      <c r="R55" s="463" t="s">
        <v>56</v>
      </c>
      <c r="S55" s="463" t="s">
        <v>56</v>
      </c>
      <c r="T55" s="464" t="s">
        <v>66</v>
      </c>
      <c r="U55" s="485" t="s">
        <v>53</v>
      </c>
      <c r="V55" s="485">
        <f t="shared" si="12"/>
        <v>4.0000000000000008E-2</v>
      </c>
    </row>
    <row r="56" spans="1:23" s="17" customFormat="1" ht="14.65" customHeight="1" x14ac:dyDescent="0.25">
      <c r="A56" s="537" t="s">
        <v>890</v>
      </c>
      <c r="B56" s="485" t="str">
        <f t="shared" si="9"/>
        <v>FS.FO-FS.FO</v>
      </c>
      <c r="C56" s="485" t="str">
        <f t="shared" si="10"/>
        <v>FS.FO-FS.FO-Stock change-Nmix</v>
      </c>
      <c r="D56" s="12" t="s">
        <v>115</v>
      </c>
      <c r="E56" s="12" t="s">
        <v>116</v>
      </c>
      <c r="F56" s="485" t="str">
        <f>VLOOKUP(E56,'5.a Definitions'!E:F,2,FALSE)</f>
        <v>Forests</v>
      </c>
      <c r="G56" s="12" t="s">
        <v>115</v>
      </c>
      <c r="H56" s="12" t="s">
        <v>116</v>
      </c>
      <c r="I56" s="485" t="str">
        <f>VLOOKUP(H56,'5.a Definitions'!E:F,2,FALSE)</f>
        <v>Forests</v>
      </c>
      <c r="J56" s="485" t="s">
        <v>212</v>
      </c>
      <c r="K56" s="485" t="str">
        <f t="shared" si="11"/>
        <v>Stock change</v>
      </c>
      <c r="L56" s="485" t="s">
        <v>64</v>
      </c>
      <c r="M56" s="485" t="s">
        <v>65</v>
      </c>
      <c r="N56" s="460">
        <v>1</v>
      </c>
      <c r="O56" s="461">
        <v>0.2</v>
      </c>
      <c r="P56" s="462">
        <v>2020</v>
      </c>
      <c r="Q56" s="463" t="s">
        <v>56</v>
      </c>
      <c r="R56" s="463" t="s">
        <v>56</v>
      </c>
      <c r="S56" s="463" t="s">
        <v>56</v>
      </c>
      <c r="T56" s="464" t="s">
        <v>66</v>
      </c>
      <c r="U56" s="485" t="s">
        <v>53</v>
      </c>
      <c r="V56" s="485">
        <f t="shared" si="12"/>
        <v>4.0000000000000008E-2</v>
      </c>
    </row>
    <row r="57" spans="1:23" s="17" customFormat="1" x14ac:dyDescent="0.25">
      <c r="A57" s="537"/>
      <c r="B57" s="485" t="str">
        <f t="shared" si="9"/>
        <v>FS.OL-FS.OL</v>
      </c>
      <c r="C57" s="485" t="str">
        <f t="shared" si="10"/>
        <v>FS.OL-FS.OL-Stock change-Nmix</v>
      </c>
      <c r="D57" s="12" t="s">
        <v>115</v>
      </c>
      <c r="E57" s="12" t="s">
        <v>118</v>
      </c>
      <c r="F57" s="485" t="str">
        <f>VLOOKUP(E57,'5.a Definitions'!E:F,2,FALSE)</f>
        <v>Other land</v>
      </c>
      <c r="G57" s="12" t="s">
        <v>115</v>
      </c>
      <c r="H57" s="12" t="s">
        <v>118</v>
      </c>
      <c r="I57" s="485" t="str">
        <f>VLOOKUP(H57,'5.a Definitions'!E:F,2,FALSE)</f>
        <v>Other land</v>
      </c>
      <c r="J57" s="485" t="s">
        <v>212</v>
      </c>
      <c r="K57" s="485" t="str">
        <f t="shared" si="11"/>
        <v>Stock change</v>
      </c>
      <c r="L57" s="485" t="s">
        <v>64</v>
      </c>
      <c r="M57" s="485" t="s">
        <v>65</v>
      </c>
      <c r="N57" s="460">
        <v>1</v>
      </c>
      <c r="O57" s="461">
        <v>0.2</v>
      </c>
      <c r="P57" s="462">
        <v>2020</v>
      </c>
      <c r="Q57" s="463" t="s">
        <v>56</v>
      </c>
      <c r="R57" s="463" t="s">
        <v>56</v>
      </c>
      <c r="S57" s="463" t="s">
        <v>56</v>
      </c>
      <c r="T57" s="464" t="s">
        <v>66</v>
      </c>
      <c r="U57" s="485" t="s">
        <v>53</v>
      </c>
      <c r="V57" s="485">
        <f t="shared" si="12"/>
        <v>4.0000000000000008E-2</v>
      </c>
    </row>
    <row r="58" spans="1:23" s="17" customFormat="1" x14ac:dyDescent="0.25">
      <c r="A58" s="537"/>
      <c r="B58" s="485" t="str">
        <f t="shared" si="9"/>
        <v>FS.WL-FS.WL</v>
      </c>
      <c r="C58" s="485" t="str">
        <f t="shared" si="10"/>
        <v>FS.WL-FS.WL-Stock change-Nmix</v>
      </c>
      <c r="D58" s="12" t="s">
        <v>115</v>
      </c>
      <c r="E58" s="12" t="s">
        <v>117</v>
      </c>
      <c r="F58" s="485" t="str">
        <f>VLOOKUP(E58,'5.a Definitions'!E:F,2,FALSE)</f>
        <v>Wetland</v>
      </c>
      <c r="G58" s="12" t="s">
        <v>115</v>
      </c>
      <c r="H58" s="12" t="s">
        <v>117</v>
      </c>
      <c r="I58" s="485" t="str">
        <f>VLOOKUP(H58,'5.a Definitions'!E:F,2,FALSE)</f>
        <v>Wetland</v>
      </c>
      <c r="J58" s="485" t="s">
        <v>212</v>
      </c>
      <c r="K58" s="485" t="str">
        <f>J58</f>
        <v>Stock change</v>
      </c>
      <c r="L58" s="485" t="s">
        <v>64</v>
      </c>
      <c r="M58" s="485" t="s">
        <v>65</v>
      </c>
      <c r="N58" s="460">
        <v>1</v>
      </c>
      <c r="O58" s="461">
        <v>0.2</v>
      </c>
      <c r="P58" s="462">
        <v>2020</v>
      </c>
      <c r="Q58" s="463" t="s">
        <v>56</v>
      </c>
      <c r="R58" s="463" t="s">
        <v>56</v>
      </c>
      <c r="S58" s="463" t="s">
        <v>56</v>
      </c>
      <c r="T58" s="464" t="s">
        <v>66</v>
      </c>
      <c r="U58" s="485" t="s">
        <v>53</v>
      </c>
      <c r="V58" s="485">
        <f t="shared" si="12"/>
        <v>4.0000000000000008E-2</v>
      </c>
    </row>
    <row r="59" spans="1:23" s="21" customFormat="1" x14ac:dyDescent="0.25">
      <c r="A59" s="538" t="s">
        <v>891</v>
      </c>
      <c r="B59" s="485" t="str">
        <f t="shared" si="9"/>
        <v>PR.SO-PR.SO</v>
      </c>
      <c r="C59" s="485" t="str">
        <f t="shared" si="10"/>
        <v>PR.SO-PR.SO-Stock change-Nmix</v>
      </c>
      <c r="D59" s="12" t="s">
        <v>892</v>
      </c>
      <c r="E59" s="12" t="s">
        <v>93</v>
      </c>
      <c r="F59" s="485" t="str">
        <f>VLOOKUP(E59,'5.a Definitions'!E:F,2,FALSE)</f>
        <v>Solid waste</v>
      </c>
      <c r="G59" s="12" t="s">
        <v>892</v>
      </c>
      <c r="H59" s="12" t="s">
        <v>93</v>
      </c>
      <c r="I59" s="485" t="str">
        <f>VLOOKUP(H59,'5.a Definitions'!E:F,2,FALSE)</f>
        <v>Solid waste</v>
      </c>
      <c r="J59" s="485" t="s">
        <v>212</v>
      </c>
      <c r="K59" s="485" t="str">
        <f t="shared" si="11"/>
        <v>Stock change</v>
      </c>
      <c r="L59" s="485" t="s">
        <v>64</v>
      </c>
      <c r="M59" s="485" t="s">
        <v>65</v>
      </c>
      <c r="N59" s="460">
        <v>1</v>
      </c>
      <c r="O59" s="461">
        <v>0.2</v>
      </c>
      <c r="P59" s="462">
        <v>2020</v>
      </c>
      <c r="Q59" s="463" t="s">
        <v>56</v>
      </c>
      <c r="R59" s="463" t="s">
        <v>56</v>
      </c>
      <c r="S59" s="463" t="s">
        <v>56</v>
      </c>
      <c r="T59" s="464" t="s">
        <v>66</v>
      </c>
      <c r="U59" s="485" t="s">
        <v>53</v>
      </c>
      <c r="V59" s="485">
        <f t="shared" si="12"/>
        <v>4.0000000000000008E-2</v>
      </c>
      <c r="W59" s="17"/>
    </row>
    <row r="60" spans="1:23" s="21" customFormat="1" x14ac:dyDescent="0.25">
      <c r="A60" s="538"/>
      <c r="B60" s="485" t="str">
        <f t="shared" si="9"/>
        <v>PR.WW-PR.WW</v>
      </c>
      <c r="C60" s="485" t="str">
        <f t="shared" si="10"/>
        <v>PR.WW-PR.WW-Stock change-Nmix</v>
      </c>
      <c r="D60" s="12" t="s">
        <v>892</v>
      </c>
      <c r="E60" s="12" t="s">
        <v>94</v>
      </c>
      <c r="F60" s="485" t="str">
        <f>VLOOKUP(E60,'5.a Definitions'!E:F,2,FALSE)</f>
        <v>Wastewater</v>
      </c>
      <c r="G60" s="12" t="s">
        <v>892</v>
      </c>
      <c r="H60" s="12" t="s">
        <v>94</v>
      </c>
      <c r="I60" s="485" t="str">
        <f>VLOOKUP(H60,'5.a Definitions'!E:F,2,FALSE)</f>
        <v>Wastewater</v>
      </c>
      <c r="J60" s="485" t="s">
        <v>212</v>
      </c>
      <c r="K60" s="485" t="str">
        <f t="shared" si="11"/>
        <v>Stock change</v>
      </c>
      <c r="L60" s="485" t="s">
        <v>64</v>
      </c>
      <c r="M60" s="485" t="s">
        <v>65</v>
      </c>
      <c r="N60" s="460">
        <v>1</v>
      </c>
      <c r="O60" s="461">
        <v>0.2</v>
      </c>
      <c r="P60" s="462">
        <v>2020</v>
      </c>
      <c r="Q60" s="463" t="s">
        <v>56</v>
      </c>
      <c r="R60" s="463" t="s">
        <v>56</v>
      </c>
      <c r="S60" s="463" t="s">
        <v>56</v>
      </c>
      <c r="T60" s="464" t="s">
        <v>66</v>
      </c>
      <c r="U60" s="485" t="s">
        <v>53</v>
      </c>
      <c r="V60" s="485">
        <f t="shared" si="12"/>
        <v>4.0000000000000008E-2</v>
      </c>
      <c r="W60" s="17"/>
    </row>
    <row r="61" spans="1:23" s="21" customFormat="1" ht="30" x14ac:dyDescent="0.25">
      <c r="A61" s="486" t="s">
        <v>316</v>
      </c>
      <c r="B61" s="485" t="str">
        <f t="shared" si="9"/>
        <v>HS.HS-HS.HS</v>
      </c>
      <c r="C61" s="485" t="str">
        <f t="shared" si="10"/>
        <v>HS.HS-HS.HS-Stock change-Nmix</v>
      </c>
      <c r="D61" s="3" t="s">
        <v>95</v>
      </c>
      <c r="E61" s="3" t="s">
        <v>95</v>
      </c>
      <c r="F61" s="485" t="str">
        <f>VLOOKUP(E61,'5.a Definitions'!E:F,2,FALSE)</f>
        <v>Humans and settlements</v>
      </c>
      <c r="G61" s="3" t="s">
        <v>95</v>
      </c>
      <c r="H61" s="3" t="s">
        <v>95</v>
      </c>
      <c r="I61" s="485" t="str">
        <f>VLOOKUP(H61,'5.a Definitions'!E:F,2,FALSE)</f>
        <v>Humans and settlements</v>
      </c>
      <c r="J61" s="485" t="s">
        <v>212</v>
      </c>
      <c r="K61" s="485" t="str">
        <f t="shared" si="11"/>
        <v>Stock change</v>
      </c>
      <c r="L61" s="485" t="s">
        <v>64</v>
      </c>
      <c r="M61" s="485" t="s">
        <v>65</v>
      </c>
      <c r="N61" s="460">
        <v>1</v>
      </c>
      <c r="O61" s="461">
        <v>0.2</v>
      </c>
      <c r="P61" s="462">
        <v>2020</v>
      </c>
      <c r="Q61" s="463" t="s">
        <v>56</v>
      </c>
      <c r="R61" s="463" t="s">
        <v>56</v>
      </c>
      <c r="S61" s="463" t="s">
        <v>56</v>
      </c>
      <c r="T61" s="464" t="s">
        <v>66</v>
      </c>
      <c r="U61" s="485" t="s">
        <v>53</v>
      </c>
      <c r="V61" s="485">
        <f t="shared" si="12"/>
        <v>4.0000000000000008E-2</v>
      </c>
      <c r="W61" s="17"/>
    </row>
    <row r="62" spans="1:23" s="21" customFormat="1" x14ac:dyDescent="0.25">
      <c r="A62" s="542" t="s">
        <v>213</v>
      </c>
      <c r="B62" s="485" t="str">
        <f t="shared" si="9"/>
        <v>AT.AT-AT.AT</v>
      </c>
      <c r="C62" s="485" t="str">
        <f t="shared" si="10"/>
        <v>AT.AT-AT.AT-Stock change-Nmix</v>
      </c>
      <c r="D62" s="3" t="s">
        <v>75</v>
      </c>
      <c r="E62" s="3" t="s">
        <v>75</v>
      </c>
      <c r="F62" s="485" t="str">
        <f>VLOOKUP(E62,'5.a Definitions'!E:F,2,FALSE)</f>
        <v>Atmosphere</v>
      </c>
      <c r="G62" s="3" t="s">
        <v>75</v>
      </c>
      <c r="H62" s="3" t="s">
        <v>75</v>
      </c>
      <c r="I62" s="485" t="str">
        <f>VLOOKUP(H62,'5.a Definitions'!E:F,2,FALSE)</f>
        <v>Atmosphere</v>
      </c>
      <c r="J62" s="485" t="s">
        <v>212</v>
      </c>
      <c r="K62" s="485" t="str">
        <f t="shared" si="11"/>
        <v>Stock change</v>
      </c>
      <c r="L62" s="485" t="s">
        <v>64</v>
      </c>
      <c r="M62" s="485" t="s">
        <v>65</v>
      </c>
      <c r="N62" s="460">
        <v>1</v>
      </c>
      <c r="O62" s="461">
        <v>0.2</v>
      </c>
      <c r="P62" s="462">
        <v>2020</v>
      </c>
      <c r="Q62" s="463" t="s">
        <v>56</v>
      </c>
      <c r="R62" s="463" t="s">
        <v>56</v>
      </c>
      <c r="S62" s="463" t="s">
        <v>56</v>
      </c>
      <c r="T62" s="464" t="s">
        <v>66</v>
      </c>
      <c r="U62" s="485" t="s">
        <v>53</v>
      </c>
      <c r="V62" s="485">
        <f t="shared" si="12"/>
        <v>4.0000000000000008E-2</v>
      </c>
      <c r="W62" s="17"/>
    </row>
    <row r="63" spans="1:23" s="21" customFormat="1" x14ac:dyDescent="0.25">
      <c r="A63" s="542"/>
      <c r="B63" s="485" t="str">
        <f t="shared" si="9"/>
        <v>AT.AT-AT.AT</v>
      </c>
      <c r="C63" s="485" t="str">
        <f t="shared" si="10"/>
        <v>AT.AT-AT.AT-Stock change-Nmix</v>
      </c>
      <c r="D63" s="3" t="s">
        <v>75</v>
      </c>
      <c r="E63" s="3" t="s">
        <v>75</v>
      </c>
      <c r="F63" s="485" t="str">
        <f>VLOOKUP(E63,'5.a Definitions'!E:F,2,FALSE)</f>
        <v>Atmosphere</v>
      </c>
      <c r="G63" s="3" t="s">
        <v>75</v>
      </c>
      <c r="H63" s="3" t="s">
        <v>75</v>
      </c>
      <c r="I63" s="485" t="str">
        <f>VLOOKUP(H63,'5.a Definitions'!E:F,2,FALSE)</f>
        <v>Atmosphere</v>
      </c>
      <c r="J63" s="485" t="s">
        <v>212</v>
      </c>
      <c r="K63" s="485" t="str">
        <f t="shared" si="11"/>
        <v>Stock change</v>
      </c>
      <c r="L63" s="485" t="s">
        <v>64</v>
      </c>
      <c r="M63" s="485" t="s">
        <v>65</v>
      </c>
      <c r="N63" s="460">
        <v>1</v>
      </c>
      <c r="O63" s="461">
        <v>0.2</v>
      </c>
      <c r="P63" s="462">
        <v>2020</v>
      </c>
      <c r="Q63" s="463" t="s">
        <v>56</v>
      </c>
      <c r="R63" s="463" t="s">
        <v>56</v>
      </c>
      <c r="S63" s="463" t="s">
        <v>56</v>
      </c>
      <c r="T63" s="464" t="s">
        <v>66</v>
      </c>
      <c r="U63" s="485" t="s">
        <v>53</v>
      </c>
      <c r="V63" s="485">
        <f t="shared" si="12"/>
        <v>4.0000000000000008E-2</v>
      </c>
      <c r="W63" s="17"/>
    </row>
    <row r="64" spans="1:23" s="21" customFormat="1" x14ac:dyDescent="0.25">
      <c r="A64" s="539" t="s">
        <v>152</v>
      </c>
      <c r="B64" s="485" t="str">
        <f t="shared" si="9"/>
        <v>HY.GW-HY.GW</v>
      </c>
      <c r="C64" s="485" t="str">
        <f t="shared" si="10"/>
        <v>HY.GW-HY.GW-Stock change-Nmix</v>
      </c>
      <c r="D64" s="12" t="s">
        <v>97</v>
      </c>
      <c r="E64" s="12" t="s">
        <v>121</v>
      </c>
      <c r="F64" s="485" t="str">
        <f>VLOOKUP(E64,'5.a Definitions'!E:F,2,FALSE)</f>
        <v>Groundwater</v>
      </c>
      <c r="G64" s="12" t="s">
        <v>97</v>
      </c>
      <c r="H64" s="12" t="s">
        <v>121</v>
      </c>
      <c r="I64" s="485" t="str">
        <f>VLOOKUP(H64,'5.a Definitions'!E:F,2,FALSE)</f>
        <v>Groundwater</v>
      </c>
      <c r="J64" s="485" t="s">
        <v>212</v>
      </c>
      <c r="K64" s="485" t="str">
        <f t="shared" si="11"/>
        <v>Stock change</v>
      </c>
      <c r="L64" s="485" t="s">
        <v>64</v>
      </c>
      <c r="M64" s="485" t="s">
        <v>65</v>
      </c>
      <c r="N64" s="460">
        <v>1</v>
      </c>
      <c r="O64" s="461">
        <v>0.2</v>
      </c>
      <c r="P64" s="462">
        <v>2020</v>
      </c>
      <c r="Q64" s="463" t="s">
        <v>56</v>
      </c>
      <c r="R64" s="463" t="s">
        <v>56</v>
      </c>
      <c r="S64" s="463" t="s">
        <v>56</v>
      </c>
      <c r="T64" s="464" t="s">
        <v>66</v>
      </c>
      <c r="U64" s="485" t="s">
        <v>53</v>
      </c>
      <c r="V64" s="485">
        <f>(O64*N64)^2</f>
        <v>4.0000000000000008E-2</v>
      </c>
      <c r="W64" s="17"/>
    </row>
    <row r="65" spans="1:23" s="21" customFormat="1" x14ac:dyDescent="0.25">
      <c r="A65" s="539"/>
      <c r="B65" s="485" t="str">
        <f t="shared" si="9"/>
        <v>HY.SW-HY.SW</v>
      </c>
      <c r="C65" s="485" t="str">
        <f t="shared" si="10"/>
        <v>HY.SW-HY.SW-Stock change-Nmix</v>
      </c>
      <c r="D65" s="12" t="s">
        <v>97</v>
      </c>
      <c r="E65" s="12" t="s">
        <v>98</v>
      </c>
      <c r="F65" s="485" t="str">
        <f>VLOOKUP(E65,'5.a Definitions'!E:F,2,FALSE)</f>
        <v>Surface water</v>
      </c>
      <c r="G65" s="12" t="s">
        <v>97</v>
      </c>
      <c r="H65" s="12" t="s">
        <v>98</v>
      </c>
      <c r="I65" s="485" t="str">
        <f>VLOOKUP(H65,'5.a Definitions'!E:F,2,FALSE)</f>
        <v>Surface water</v>
      </c>
      <c r="J65" s="485" t="s">
        <v>212</v>
      </c>
      <c r="K65" s="485" t="str">
        <f t="shared" si="11"/>
        <v>Stock change</v>
      </c>
      <c r="L65" s="485" t="s">
        <v>64</v>
      </c>
      <c r="M65" s="485" t="s">
        <v>65</v>
      </c>
      <c r="N65" s="460">
        <v>1</v>
      </c>
      <c r="O65" s="461">
        <v>0.2</v>
      </c>
      <c r="P65" s="462">
        <v>2020</v>
      </c>
      <c r="Q65" s="463" t="s">
        <v>56</v>
      </c>
      <c r="R65" s="463" t="s">
        <v>56</v>
      </c>
      <c r="S65" s="463" t="s">
        <v>56</v>
      </c>
      <c r="T65" s="464" t="s">
        <v>66</v>
      </c>
      <c r="U65" s="485" t="s">
        <v>53</v>
      </c>
      <c r="V65" s="485">
        <f t="shared" ref="V65:V67" si="13">(O65*N65)^2</f>
        <v>4.0000000000000008E-2</v>
      </c>
      <c r="W65" s="17"/>
    </row>
    <row r="66" spans="1:23" s="21" customFormat="1" x14ac:dyDescent="0.25">
      <c r="A66" s="539"/>
      <c r="B66" s="485" t="str">
        <f t="shared" si="9"/>
        <v>HY.CW-HY.CW</v>
      </c>
      <c r="C66" s="485" t="str">
        <f t="shared" si="10"/>
        <v>HY.CW-HY.CW-Stock change-Nmix</v>
      </c>
      <c r="D66" s="12" t="s">
        <v>97</v>
      </c>
      <c r="E66" s="12" t="s">
        <v>142</v>
      </c>
      <c r="F66" s="485" t="str">
        <f>VLOOKUP(E66,'5.a Definitions'!E:F,2,FALSE)</f>
        <v>Coastal water</v>
      </c>
      <c r="G66" s="12" t="s">
        <v>97</v>
      </c>
      <c r="H66" s="12" t="s">
        <v>142</v>
      </c>
      <c r="I66" s="485" t="str">
        <f>VLOOKUP(H66,'5.a Definitions'!E:F,2,FALSE)</f>
        <v>Coastal water</v>
      </c>
      <c r="J66" s="485" t="s">
        <v>212</v>
      </c>
      <c r="K66" s="485" t="str">
        <f t="shared" si="11"/>
        <v>Stock change</v>
      </c>
      <c r="L66" s="485" t="s">
        <v>64</v>
      </c>
      <c r="M66" s="485" t="s">
        <v>65</v>
      </c>
      <c r="N66" s="460">
        <v>1</v>
      </c>
      <c r="O66" s="461">
        <v>0.2</v>
      </c>
      <c r="P66" s="462">
        <v>2020</v>
      </c>
      <c r="Q66" s="463" t="s">
        <v>56</v>
      </c>
      <c r="R66" s="463" t="s">
        <v>56</v>
      </c>
      <c r="S66" s="463" t="s">
        <v>56</v>
      </c>
      <c r="T66" s="464" t="s">
        <v>66</v>
      </c>
      <c r="U66" s="485" t="s">
        <v>53</v>
      </c>
      <c r="V66" s="485">
        <f t="shared" si="13"/>
        <v>4.0000000000000008E-2</v>
      </c>
      <c r="W66" s="17"/>
    </row>
    <row r="67" spans="1:23" s="21" customFormat="1" x14ac:dyDescent="0.25">
      <c r="A67" s="539"/>
      <c r="B67" s="485" t="str">
        <f t="shared" si="9"/>
        <v>HY.AC-HY.AC</v>
      </c>
      <c r="C67" s="485" t="str">
        <f t="shared" si="10"/>
        <v>HY.AC-HY.AC-Stock change-Nmix</v>
      </c>
      <c r="D67" s="12" t="s">
        <v>97</v>
      </c>
      <c r="E67" s="12" t="s">
        <v>544</v>
      </c>
      <c r="F67" s="485" t="str">
        <f>VLOOKUP(E67,'5.a Definitions'!E:F,2,FALSE)</f>
        <v>Aquaculture</v>
      </c>
      <c r="G67" s="12" t="s">
        <v>97</v>
      </c>
      <c r="H67" s="12" t="s">
        <v>544</v>
      </c>
      <c r="I67" s="485" t="str">
        <f>VLOOKUP(H67,'5.a Definitions'!E:F,2,FALSE)</f>
        <v>Aquaculture</v>
      </c>
      <c r="J67" s="485" t="s">
        <v>212</v>
      </c>
      <c r="K67" s="485" t="str">
        <f t="shared" si="11"/>
        <v>Stock change</v>
      </c>
      <c r="L67" s="485" t="s">
        <v>64</v>
      </c>
      <c r="M67" s="485" t="s">
        <v>65</v>
      </c>
      <c r="N67" s="460">
        <v>1</v>
      </c>
      <c r="O67" s="461">
        <v>0.2</v>
      </c>
      <c r="P67" s="462">
        <v>2020</v>
      </c>
      <c r="Q67" s="463" t="s">
        <v>56</v>
      </c>
      <c r="R67" s="463" t="s">
        <v>56</v>
      </c>
      <c r="S67" s="463" t="s">
        <v>56</v>
      </c>
      <c r="T67" s="464" t="s">
        <v>66</v>
      </c>
      <c r="U67" s="485" t="s">
        <v>53</v>
      </c>
      <c r="V67" s="485">
        <f t="shared" si="13"/>
        <v>4.0000000000000008E-2</v>
      </c>
      <c r="W67" s="17"/>
    </row>
  </sheetData>
  <sheetProtection sheet="1" objects="1" scenarios="1"/>
  <autoFilter ref="A1:U23" xr:uid="{DCA555EB-A4BC-4742-801D-D22868F457F5}"/>
  <mergeCells count="21">
    <mergeCell ref="A18:A19"/>
    <mergeCell ref="A3:A6"/>
    <mergeCell ref="A7:A8"/>
    <mergeCell ref="A9:A11"/>
    <mergeCell ref="A12:A14"/>
    <mergeCell ref="A53:A55"/>
    <mergeCell ref="A56:A58"/>
    <mergeCell ref="A59:A60"/>
    <mergeCell ref="A64:A67"/>
    <mergeCell ref="A15:A16"/>
    <mergeCell ref="A20:A23"/>
    <mergeCell ref="A25:A28"/>
    <mergeCell ref="A31:A33"/>
    <mergeCell ref="A34:A36"/>
    <mergeCell ref="A37:A38"/>
    <mergeCell ref="A29:A30"/>
    <mergeCell ref="A40:A41"/>
    <mergeCell ref="A62:A63"/>
    <mergeCell ref="A42:A45"/>
    <mergeCell ref="A47:A50"/>
    <mergeCell ref="A51:A52"/>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4CF3-C112-48AE-97F4-6E34622AE05D}">
  <sheetPr codeName="Tabelle3">
    <tabColor theme="9" tint="0.79998168889431442"/>
  </sheetPr>
  <dimension ref="A1:AM51"/>
  <sheetViews>
    <sheetView showGridLines="0" zoomScale="55" zoomScaleNormal="55" workbookViewId="0"/>
  </sheetViews>
  <sheetFormatPr baseColWidth="10" defaultColWidth="0" defaultRowHeight="15" zeroHeight="1" x14ac:dyDescent="0.25"/>
  <cols>
    <col min="1" max="1" width="13" style="12" customWidth="1"/>
    <col min="2" max="2" width="16.42578125" style="12" bestFit="1" customWidth="1"/>
    <col min="3" max="4" width="11.42578125" style="12" customWidth="1"/>
    <col min="5" max="5" width="11.28515625" style="12" bestFit="1" customWidth="1"/>
    <col min="6" max="27" width="11.42578125" style="12" customWidth="1"/>
    <col min="28" max="30" width="7.42578125" style="12" hidden="1" customWidth="1"/>
    <col min="31" max="31" width="11.42578125" style="113" hidden="1" customWidth="1"/>
    <col min="32" max="32" width="4.28515625" style="113" hidden="1" customWidth="1"/>
    <col min="33" max="33" width="14.7109375" style="113" hidden="1" customWidth="1"/>
    <col min="34" max="34" width="17.28515625" style="113" hidden="1" customWidth="1"/>
    <col min="35" max="35" width="15.28515625" style="113" hidden="1" customWidth="1"/>
    <col min="36" max="37" width="0" style="113" hidden="1" customWidth="1"/>
    <col min="38" max="39" width="27.7109375" style="113" hidden="1" customWidth="1"/>
    <col min="40" max="16384" width="11.42578125" style="113" hidden="1"/>
  </cols>
  <sheetData>
    <row r="1" spans="1:32" s="118" customFormat="1" ht="26.1" customHeight="1" thickBot="1" x14ac:dyDescent="0.4">
      <c r="A1" s="176" t="s">
        <v>174</v>
      </c>
    </row>
    <row r="2" spans="1:32" s="23" customFormat="1" ht="29.65" customHeight="1" x14ac:dyDescent="0.2">
      <c r="A2" s="22" t="s">
        <v>175</v>
      </c>
    </row>
    <row r="3" spans="1:32" x14ac:dyDescent="0.25">
      <c r="A3" s="12" t="s">
        <v>47</v>
      </c>
      <c r="B3" s="465">
        <v>2020</v>
      </c>
      <c r="AE3" s="12"/>
      <c r="AF3" s="23"/>
    </row>
    <row r="4" spans="1:32" x14ac:dyDescent="0.25">
      <c r="A4" s="12" t="s">
        <v>176</v>
      </c>
      <c r="B4" s="465" t="s">
        <v>177</v>
      </c>
      <c r="AE4" s="12"/>
      <c r="AF4" s="23"/>
    </row>
    <row r="5" spans="1:32" s="116" customFormat="1" ht="15.75" thickBot="1" x14ac:dyDescent="0.3">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5"/>
    </row>
    <row r="6" spans="1:32" s="23" customFormat="1" ht="21" customHeight="1" x14ac:dyDescent="0.2">
      <c r="A6" s="22" t="s">
        <v>178</v>
      </c>
    </row>
    <row r="7" spans="1:32" x14ac:dyDescent="0.25">
      <c r="A7" s="12" t="s">
        <v>537</v>
      </c>
      <c r="AE7" s="12"/>
      <c r="AF7" s="23"/>
    </row>
    <row r="8" spans="1:32" x14ac:dyDescent="0.25">
      <c r="AE8" s="12"/>
      <c r="AF8" s="23"/>
    </row>
    <row r="9" spans="1:32" ht="38.65" customHeight="1" x14ac:dyDescent="0.25">
      <c r="E9" s="543" t="s">
        <v>179</v>
      </c>
      <c r="F9" s="544"/>
      <c r="G9" s="544"/>
      <c r="H9" s="544"/>
      <c r="I9" s="544"/>
      <c r="J9" s="544"/>
      <c r="K9" s="544"/>
      <c r="L9" s="544"/>
      <c r="M9" s="545"/>
      <c r="AE9" s="12"/>
      <c r="AF9" s="23"/>
    </row>
    <row r="10" spans="1:32" ht="43.9" customHeight="1" x14ac:dyDescent="0.25">
      <c r="E10" s="25" t="s">
        <v>60</v>
      </c>
      <c r="F10" s="26" t="s">
        <v>72</v>
      </c>
      <c r="G10" s="27" t="s">
        <v>86</v>
      </c>
      <c r="H10" s="28" t="s">
        <v>115</v>
      </c>
      <c r="I10" s="228" t="s">
        <v>892</v>
      </c>
      <c r="J10" s="29" t="s">
        <v>95</v>
      </c>
      <c r="K10" s="30" t="s">
        <v>97</v>
      </c>
      <c r="L10" s="31" t="s">
        <v>75</v>
      </c>
      <c r="M10" s="32" t="s">
        <v>81</v>
      </c>
      <c r="N10" s="16" t="s">
        <v>180</v>
      </c>
      <c r="R10" s="33"/>
      <c r="AF10" s="23"/>
    </row>
    <row r="11" spans="1:32" x14ac:dyDescent="0.25">
      <c r="C11" s="546" t="s">
        <v>181</v>
      </c>
      <c r="D11" s="34" t="s">
        <v>60</v>
      </c>
      <c r="E11" s="122">
        <f>IF($B$4&lt;&gt;"Ntot",SUMIFS('2a. Database N flows'!$N:$N,'2a. Database N flows'!$D:$D,'3.1.a Input Output Matrix'!$D11,'2a. Database N flows'!$G:$G,'3.1.a Input Output Matrix'!E$10,'2a. Database N flows'!$P:$P,$B$3,'2a. Database N flows'!$M:$M,'3.1.a Input Output Matrix'!$B$4),SUMIFS('2a. Database N flows'!$N:$N,'2a. Database N flows'!$D:$D,'3.1.a Input Output Matrix'!$D11,'2a. Database N flows'!$G:$G,'3.1.a Input Output Matrix'!E$10,'2a. Database N flows'!$P:$P,$B$3))</f>
        <v>3</v>
      </c>
      <c r="F11" s="123">
        <f>IF($B$4&lt;&gt;"Ntot",SUMIFS('2a. Database N flows'!$N:$N,'2a. Database N flows'!$D:$D,'3.1.a Input Output Matrix'!$D11,'2a. Database N flows'!$G:$G,'3.1.a Input Output Matrix'!F$10,'2a. Database N flows'!$P:$P,$B$3,'2a. Database N flows'!$M:$M,'3.1.a Input Output Matrix'!$B$4),SUMIFS('2a. Database N flows'!$N:$N,'2a. Database N flows'!$D:$D,'3.1.a Input Output Matrix'!$D11,'2a. Database N flows'!$G:$G,'3.1.a Input Output Matrix'!F$10,'2a. Database N flows'!$P:$P,$B$3))</f>
        <v>1</v>
      </c>
      <c r="G11" s="123">
        <f>IF($B$4&lt;&gt;"Ntot",SUMIFS('2a. Database N flows'!$N:$N,'2a. Database N flows'!$D:$D,'3.1.a Input Output Matrix'!$D11,'2a. Database N flows'!$G:$G,'3.1.a Input Output Matrix'!G$10,'2a. Database N flows'!$P:$P,$B$3,'2a. Database N flows'!$M:$M,'3.1.a Input Output Matrix'!$B$4),SUMIFS('2a. Database N flows'!$N:$N,'2a. Database N flows'!$D:$D,'3.1.a Input Output Matrix'!$D11,'2a. Database N flows'!$G:$G,'3.1.a Input Output Matrix'!G$10,'2a. Database N flows'!$P:$P,$B$3))</f>
        <v>0</v>
      </c>
      <c r="H11" s="123">
        <f>IF($B$4&lt;&gt;"Ntot",SUMIFS('2a. Database N flows'!$N:$N,'2a. Database N flows'!$D:$D,'3.1.a Input Output Matrix'!$D11,'2a. Database N flows'!$G:$G,'3.1.a Input Output Matrix'!H$10,'2a. Database N flows'!$P:$P,$B$3,'2a. Database N flows'!$M:$M,'3.1.a Input Output Matrix'!$B$4),SUMIFS('2a. Database N flows'!$N:$N,'2a. Database N flows'!$D:$D,'3.1.a Input Output Matrix'!$D11,'2a. Database N flows'!$G:$G,'3.1.a Input Output Matrix'!H$10,'2a. Database N flows'!$P:$P,$B$3))</f>
        <v>0</v>
      </c>
      <c r="I11" s="123">
        <f>IF($B$4&lt;&gt;"Ntot",SUMIFS('2a. Database N flows'!$N:$N,'2a. Database N flows'!$D:$D,'3.1.a Input Output Matrix'!$D11,'2a. Database N flows'!$G:$G,'3.1.a Input Output Matrix'!I$10,'2a. Database N flows'!$P:$P,$B$3,'2a. Database N flows'!$M:$M,'3.1.a Input Output Matrix'!$B$4),SUMIFS('2a. Database N flows'!$N:$N,'2a. Database N flows'!$D:$D,'3.1.a Input Output Matrix'!$D11,'2a. Database N flows'!$G:$G,'3.1.a Input Output Matrix'!I$10,'2a. Database N flows'!$P:$P,$B$3))</f>
        <v>0</v>
      </c>
      <c r="J11" s="123">
        <f>IF($B$4&lt;&gt;"Ntot",SUMIFS('2a. Database N flows'!$N:$N,'2a. Database N flows'!$D:$D,'3.1.a Input Output Matrix'!$D11,'2a. Database N flows'!$G:$G,'3.1.a Input Output Matrix'!J$10,'2a. Database N flows'!$P:$P,$B$3,'2a. Database N flows'!$M:$M,'3.1.a Input Output Matrix'!$B$4),SUMIFS('2a. Database N flows'!$N:$N,'2a. Database N flows'!$D:$D,'3.1.a Input Output Matrix'!$D11,'2a. Database N flows'!$G:$G,'3.1.a Input Output Matrix'!J$10,'2a. Database N flows'!$P:$P,$B$3))</f>
        <v>0</v>
      </c>
      <c r="K11" s="123">
        <f>IF($B$4&lt;&gt;"Ntot",SUMIFS('2a. Database N flows'!$N:$N,'2a. Database N flows'!$D:$D,'3.1.a Input Output Matrix'!$D11,'2a. Database N flows'!$G:$G,'3.1.a Input Output Matrix'!K$10,'2a. Database N flows'!$P:$P,$B$3,'2a. Database N flows'!$M:$M,'3.1.a Input Output Matrix'!$B$4),SUMIFS('2a. Database N flows'!$N:$N,'2a. Database N flows'!$D:$D,'3.1.a Input Output Matrix'!$D11,'2a. Database N flows'!$G:$G,'3.1.a Input Output Matrix'!K$10,'2a. Database N flows'!$P:$P,$B$3))</f>
        <v>0</v>
      </c>
      <c r="L11" s="123">
        <f>IF($B$4&lt;&gt;"Ntot",SUMIFS('2a. Database N flows'!$N:$N,'2a. Database N flows'!$D:$D,'3.1.a Input Output Matrix'!$D11,'2a. Database N flows'!$G:$G,'3.1.a Input Output Matrix'!L$10,'2a. Database N flows'!$P:$P,$B$3,'2a. Database N flows'!$M:$M,'3.1.a Input Output Matrix'!$B$4),SUMIFS('2a. Database N flows'!$N:$N,'2a. Database N flows'!$D:$D,'3.1.a Input Output Matrix'!$D11,'2a. Database N flows'!$G:$G,'3.1.a Input Output Matrix'!L$10,'2a. Database N flows'!$P:$P,$B$3))</f>
        <v>16</v>
      </c>
      <c r="M11" s="124">
        <f>IF($B$4&lt;&gt;"Ntot",SUMIFS('2a. Database N flows'!$N:$N,'2a. Database N flows'!$D:$D,'3.1.a Input Output Matrix'!$D11,'2a. Database N flows'!$G:$G,'3.1.a Input Output Matrix'!M$10,'2a. Database N flows'!$P:$P,$B$3,'2a. Database N flows'!$M:$M,'3.1.a Input Output Matrix'!$B$4),SUMIFS('2a. Database N flows'!$N:$N,'2a. Database N flows'!$D:$D,'3.1.a Input Output Matrix'!$D11,'2a. Database N flows'!$G:$G,'3.1.a Input Output Matrix'!M$10,'2a. Database N flows'!$P:$P,$B$3))</f>
        <v>2</v>
      </c>
      <c r="N11" s="240">
        <f>SUM(E11:M11)</f>
        <v>22</v>
      </c>
      <c r="O11" s="12" t="s">
        <v>54</v>
      </c>
      <c r="R11" s="33"/>
      <c r="AF11" s="23"/>
    </row>
    <row r="12" spans="1:32" x14ac:dyDescent="0.25">
      <c r="C12" s="547"/>
      <c r="D12" s="37" t="s">
        <v>72</v>
      </c>
      <c r="E12" s="125">
        <f>IF($B$4&lt;&gt;"Ntot",SUMIFS('2a. Database N flows'!$N:$N,'2a. Database N flows'!$D:$D,'3.1.a Input Output Matrix'!$D12,'2a. Database N flows'!$G:$G,'3.1.a Input Output Matrix'!E$10,'2a. Database N flows'!$P:$P,$B$3,'2a. Database N flows'!$M:$M,'3.1.a Input Output Matrix'!$B$4),SUMIFS('2a. Database N flows'!$N:$N,'2a. Database N flows'!$D:$D,'3.1.a Input Output Matrix'!$D12,'2a. Database N flows'!$G:$G,'3.1.a Input Output Matrix'!E$10,'2a. Database N flows'!$P:$P,$B$3))</f>
        <v>2</v>
      </c>
      <c r="F12" s="126">
        <f>IF($B$4&lt;&gt;"Ntot",SUMIFS('2a. Database N flows'!$N:$N,'2a. Database N flows'!$D:$D,'3.1.a Input Output Matrix'!$D12,'2a. Database N flows'!$G:$G,'3.1.a Input Output Matrix'!F$10,'2a. Database N flows'!$P:$P,$B$3,'2a. Database N flows'!$M:$M,'3.1.a Input Output Matrix'!$B$4),SUMIFS('2a. Database N flows'!$N:$N,'2a. Database N flows'!$D:$D,'3.1.a Input Output Matrix'!$D12,'2a. Database N flows'!$G:$G,'3.1.a Input Output Matrix'!F$10,'2a. Database N flows'!$P:$P,$B$3))</f>
        <v>0</v>
      </c>
      <c r="G12" s="126">
        <f>IF($B$4&lt;&gt;"Ntot",SUMIFS('2a. Database N flows'!$N:$N,'2a. Database N flows'!$D:$D,'3.1.a Input Output Matrix'!$D12,'2a. Database N flows'!$G:$G,'3.1.a Input Output Matrix'!G$10,'2a. Database N flows'!$P:$P,$B$3,'2a. Database N flows'!$M:$M,'3.1.a Input Output Matrix'!$B$4),SUMIFS('2a. Database N flows'!$N:$N,'2a. Database N flows'!$D:$D,'3.1.a Input Output Matrix'!$D12,'2a. Database N flows'!$G:$G,'3.1.a Input Output Matrix'!G$10,'2a. Database N flows'!$P:$P,$B$3))</f>
        <v>3</v>
      </c>
      <c r="H12" s="126">
        <f>IF($B$4&lt;&gt;"Ntot",SUMIFS('2a. Database N flows'!$N:$N,'2a. Database N flows'!$D:$D,'3.1.a Input Output Matrix'!$D12,'2a. Database N flows'!$G:$G,'3.1.a Input Output Matrix'!H$10,'2a. Database N flows'!$P:$P,$B$3,'2a. Database N flows'!$M:$M,'3.1.a Input Output Matrix'!$B$4),SUMIFS('2a. Database N flows'!$N:$N,'2a. Database N flows'!$D:$D,'3.1.a Input Output Matrix'!$D12,'2a. Database N flows'!$G:$G,'3.1.a Input Output Matrix'!H$10,'2a. Database N flows'!$P:$P,$B$3))</f>
        <v>0</v>
      </c>
      <c r="I12" s="126">
        <f>IF($B$4&lt;&gt;"Ntot",SUMIFS('2a. Database N flows'!$N:$N,'2a. Database N flows'!$D:$D,'3.1.a Input Output Matrix'!$D12,'2a. Database N flows'!$G:$G,'3.1.a Input Output Matrix'!I$10,'2a. Database N flows'!$P:$P,$B$3,'2a. Database N flows'!$M:$M,'3.1.a Input Output Matrix'!$B$4),SUMIFS('2a. Database N flows'!$N:$N,'2a. Database N flows'!$D:$D,'3.1.a Input Output Matrix'!$D12,'2a. Database N flows'!$G:$G,'3.1.a Input Output Matrix'!I$10,'2a. Database N flows'!$P:$P,$B$3))</f>
        <v>6</v>
      </c>
      <c r="J12" s="126">
        <f>IF($B$4&lt;&gt;"Ntot",SUMIFS('2a. Database N flows'!$N:$N,'2a. Database N flows'!$D:$D,'3.1.a Input Output Matrix'!$D12,'2a. Database N flows'!$G:$G,'3.1.a Input Output Matrix'!J$10,'2a. Database N flows'!$P:$P,$B$3,'2a. Database N flows'!$M:$M,'3.1.a Input Output Matrix'!$B$4),SUMIFS('2a. Database N flows'!$N:$N,'2a. Database N flows'!$D:$D,'3.1.a Input Output Matrix'!$D12,'2a. Database N flows'!$G:$G,'3.1.a Input Output Matrix'!J$10,'2a. Database N flows'!$P:$P,$B$3))</f>
        <v>3</v>
      </c>
      <c r="K12" s="126">
        <f>IF($B$4&lt;&gt;"Ntot",SUMIFS('2a. Database N flows'!$N:$N,'2a. Database N flows'!$D:$D,'3.1.a Input Output Matrix'!$D12,'2a. Database N flows'!$G:$G,'3.1.a Input Output Matrix'!K$10,'2a. Database N flows'!$P:$P,$B$3,'2a. Database N flows'!$M:$M,'3.1.a Input Output Matrix'!$B$4),SUMIFS('2a. Database N flows'!$N:$N,'2a. Database N flows'!$D:$D,'3.1.a Input Output Matrix'!$D12,'2a. Database N flows'!$G:$G,'3.1.a Input Output Matrix'!K$10,'2a. Database N flows'!$P:$P,$B$3))</f>
        <v>4</v>
      </c>
      <c r="L12" s="126">
        <f>IF($B$4&lt;&gt;"Ntot",SUMIFS('2a. Database N flows'!$N:$N,'2a. Database N flows'!$D:$D,'3.1.a Input Output Matrix'!$D12,'2a. Database N flows'!$G:$G,'3.1.a Input Output Matrix'!L$10,'2a. Database N flows'!$P:$P,$B$3,'2a. Database N flows'!$M:$M,'3.1.a Input Output Matrix'!$B$4),SUMIFS('2a. Database N flows'!$N:$N,'2a. Database N flows'!$D:$D,'3.1.a Input Output Matrix'!$D12,'2a. Database N flows'!$G:$G,'3.1.a Input Output Matrix'!L$10,'2a. Database N flows'!$P:$P,$B$3))</f>
        <v>3</v>
      </c>
      <c r="M12" s="119">
        <f>IF($B$4&lt;&gt;"Ntot",SUMIFS('2a. Database N flows'!$N:$N,'2a. Database N flows'!$D:$D,'3.1.a Input Output Matrix'!$D12,'2a. Database N flows'!$G:$G,'3.1.a Input Output Matrix'!M$10,'2a. Database N flows'!$P:$P,$B$3,'2a. Database N flows'!$M:$M,'3.1.a Input Output Matrix'!$B$4),SUMIFS('2a. Database N flows'!$N:$N,'2a. Database N flows'!$D:$D,'3.1.a Input Output Matrix'!$D12,'2a. Database N flows'!$G:$G,'3.1.a Input Output Matrix'!M$10,'2a. Database N flows'!$P:$P,$B$3))</f>
        <v>3</v>
      </c>
      <c r="N12" s="240">
        <f t="shared" ref="N12:N19" si="0">SUM(E12:M12)</f>
        <v>24</v>
      </c>
      <c r="O12" s="12" t="s">
        <v>54</v>
      </c>
      <c r="R12" s="33"/>
      <c r="AF12" s="23"/>
    </row>
    <row r="13" spans="1:32" x14ac:dyDescent="0.25">
      <c r="C13" s="547"/>
      <c r="D13" s="38" t="s">
        <v>86</v>
      </c>
      <c r="E13" s="125">
        <f>IF($B$4&lt;&gt;"Ntot",SUMIFS('2a. Database N flows'!$N:$N,'2a. Database N flows'!$D:$D,'3.1.a Input Output Matrix'!$D13,'2a. Database N flows'!$G:$G,'3.1.a Input Output Matrix'!E$10,'2a. Database N flows'!$P:$P,$B$3,'2a. Database N flows'!$M:$M,'3.1.a Input Output Matrix'!$B$4),SUMIFS('2a. Database N flows'!$N:$N,'2a. Database N flows'!$D:$D,'3.1.a Input Output Matrix'!$D13,'2a. Database N flows'!$G:$G,'3.1.a Input Output Matrix'!E$10,'2a. Database N flows'!$P:$P,$B$3))</f>
        <v>3</v>
      </c>
      <c r="F13" s="126">
        <f>IF($B$4&lt;&gt;"Ntot",SUMIFS('2a. Database N flows'!$N:$N,'2a. Database N flows'!$D:$D,'3.1.a Input Output Matrix'!$D13,'2a. Database N flows'!$G:$G,'3.1.a Input Output Matrix'!F$10,'2a. Database N flows'!$P:$P,$B$3,'2a. Database N flows'!$M:$M,'3.1.a Input Output Matrix'!$B$4),SUMIFS('2a. Database N flows'!$N:$N,'2a. Database N flows'!$D:$D,'3.1.a Input Output Matrix'!$D13,'2a. Database N flows'!$G:$G,'3.1.a Input Output Matrix'!F$10,'2a. Database N flows'!$P:$P,$B$3))</f>
        <v>4</v>
      </c>
      <c r="G13" s="126">
        <f>IF($B$4&lt;&gt;"Ntot",SUMIFS('2a. Database N flows'!$N:$N,'2a. Database N flows'!$D:$D,'3.1.a Input Output Matrix'!$D13,'2a. Database N flows'!$G:$G,'3.1.a Input Output Matrix'!G$10,'2a. Database N flows'!$P:$P,$B$3,'2a. Database N flows'!$M:$M,'3.1.a Input Output Matrix'!$B$4),SUMIFS('2a. Database N flows'!$N:$N,'2a. Database N flows'!$D:$D,'3.1.a Input Output Matrix'!$D13,'2a. Database N flows'!$G:$G,'3.1.a Input Output Matrix'!G$10,'2a. Database N flows'!$P:$P,$B$3))</f>
        <v>7</v>
      </c>
      <c r="H13" s="126">
        <f>IF($B$4&lt;&gt;"Ntot",SUMIFS('2a. Database N flows'!$N:$N,'2a. Database N flows'!$D:$D,'3.1.a Input Output Matrix'!$D13,'2a. Database N flows'!$G:$G,'3.1.a Input Output Matrix'!H$10,'2a. Database N flows'!$P:$P,$B$3,'2a. Database N flows'!$M:$M,'3.1.a Input Output Matrix'!$B$4),SUMIFS('2a. Database N flows'!$N:$N,'2a. Database N flows'!$D:$D,'3.1.a Input Output Matrix'!$D13,'2a. Database N flows'!$G:$G,'3.1.a Input Output Matrix'!H$10,'2a. Database N flows'!$P:$P,$B$3))</f>
        <v>3</v>
      </c>
      <c r="I13" s="126">
        <f>IF($B$4&lt;&gt;"Ntot",SUMIFS('2a. Database N flows'!$N:$N,'2a. Database N flows'!$D:$D,'3.1.a Input Output Matrix'!$D13,'2a. Database N flows'!$G:$G,'3.1.a Input Output Matrix'!I$10,'2a. Database N flows'!$P:$P,$B$3,'2a. Database N flows'!$M:$M,'3.1.a Input Output Matrix'!$B$4),SUMIFS('2a. Database N flows'!$N:$N,'2a. Database N flows'!$D:$D,'3.1.a Input Output Matrix'!$D13,'2a. Database N flows'!$G:$G,'3.1.a Input Output Matrix'!I$10,'2a. Database N flows'!$P:$P,$B$3))</f>
        <v>1</v>
      </c>
      <c r="J13" s="126">
        <f>IF($B$4&lt;&gt;"Ntot",SUMIFS('2a. Database N flows'!$N:$N,'2a. Database N flows'!$D:$D,'3.1.a Input Output Matrix'!$D13,'2a. Database N flows'!$G:$G,'3.1.a Input Output Matrix'!J$10,'2a. Database N flows'!$P:$P,$B$3,'2a. Database N flows'!$M:$M,'3.1.a Input Output Matrix'!$B$4),SUMIFS('2a. Database N flows'!$N:$N,'2a. Database N flows'!$D:$D,'3.1.a Input Output Matrix'!$D13,'2a. Database N flows'!$G:$G,'3.1.a Input Output Matrix'!J$10,'2a. Database N flows'!$P:$P,$B$3))</f>
        <v>1</v>
      </c>
      <c r="K13" s="126">
        <f>IF($B$4&lt;&gt;"Ntot",SUMIFS('2a. Database N flows'!$N:$N,'2a. Database N flows'!$D:$D,'3.1.a Input Output Matrix'!$D13,'2a. Database N flows'!$G:$G,'3.1.a Input Output Matrix'!K$10,'2a. Database N flows'!$P:$P,$B$3,'2a. Database N flows'!$M:$M,'3.1.a Input Output Matrix'!$B$4),SUMIFS('2a. Database N flows'!$N:$N,'2a. Database N flows'!$D:$D,'3.1.a Input Output Matrix'!$D13,'2a. Database N flows'!$G:$G,'3.1.a Input Output Matrix'!K$10,'2a. Database N flows'!$P:$P,$B$3))</f>
        <v>3</v>
      </c>
      <c r="L13" s="126">
        <f>IF($B$4&lt;&gt;"Ntot",SUMIFS('2a. Database N flows'!$N:$N,'2a. Database N flows'!$D:$D,'3.1.a Input Output Matrix'!$D13,'2a. Database N flows'!$G:$G,'3.1.a Input Output Matrix'!L$10,'2a. Database N flows'!$P:$P,$B$3,'2a. Database N flows'!$M:$M,'3.1.a Input Output Matrix'!$B$4),SUMIFS('2a. Database N flows'!$N:$N,'2a. Database N flows'!$D:$D,'3.1.a Input Output Matrix'!$D13,'2a. Database N flows'!$G:$G,'3.1.a Input Output Matrix'!L$10,'2a. Database N flows'!$P:$P,$B$3))</f>
        <v>10</v>
      </c>
      <c r="M13" s="119">
        <f>IF($B$4&lt;&gt;"Ntot",SUMIFS('2a. Database N flows'!$N:$N,'2a. Database N flows'!$D:$D,'3.1.a Input Output Matrix'!$D13,'2a. Database N flows'!$G:$G,'3.1.a Input Output Matrix'!M$10,'2a. Database N flows'!$P:$P,$B$3,'2a. Database N flows'!$M:$M,'3.1.a Input Output Matrix'!$B$4),SUMIFS('2a. Database N flows'!$N:$N,'2a. Database N flows'!$D:$D,'3.1.a Input Output Matrix'!$D13,'2a. Database N flows'!$G:$G,'3.1.a Input Output Matrix'!M$10,'2a. Database N flows'!$P:$P,$B$3))</f>
        <v>2</v>
      </c>
      <c r="N13" s="240">
        <f t="shared" si="0"/>
        <v>34</v>
      </c>
      <c r="O13" s="12" t="s">
        <v>54</v>
      </c>
      <c r="R13" s="33"/>
      <c r="AF13" s="23"/>
    </row>
    <row r="14" spans="1:32" x14ac:dyDescent="0.25">
      <c r="C14" s="547"/>
      <c r="D14" s="39" t="s">
        <v>115</v>
      </c>
      <c r="E14" s="125">
        <f>IF($B$4&lt;&gt;"Ntot",SUMIFS('2a. Database N flows'!$N:$N,'2a. Database N flows'!$D:$D,'3.1.a Input Output Matrix'!$D14,'2a. Database N flows'!$G:$G,'3.1.a Input Output Matrix'!E$10,'2a. Database N flows'!$P:$P,$B$3,'2a. Database N flows'!$M:$M,'3.1.a Input Output Matrix'!$B$4),SUMIFS('2a. Database N flows'!$N:$N,'2a. Database N flows'!$D:$D,'3.1.a Input Output Matrix'!$D14,'2a. Database N flows'!$G:$G,'3.1.a Input Output Matrix'!E$10,'2a. Database N flows'!$P:$P,$B$3))</f>
        <v>3</v>
      </c>
      <c r="F14" s="126">
        <f>IF($B$4&lt;&gt;"Ntot",SUMIFS('2a. Database N flows'!$N:$N,'2a. Database N flows'!$D:$D,'3.1.a Input Output Matrix'!$D14,'2a. Database N flows'!$G:$G,'3.1.a Input Output Matrix'!F$10,'2a. Database N flows'!$P:$P,$B$3,'2a. Database N flows'!$M:$M,'3.1.a Input Output Matrix'!$B$4),SUMIFS('2a. Database N flows'!$N:$N,'2a. Database N flows'!$D:$D,'3.1.a Input Output Matrix'!$D14,'2a. Database N flows'!$G:$G,'3.1.a Input Output Matrix'!F$10,'2a. Database N flows'!$P:$P,$B$3))</f>
        <v>1</v>
      </c>
      <c r="G14" s="126">
        <f>IF($B$4&lt;&gt;"Ntot",SUMIFS('2a. Database N flows'!$N:$N,'2a. Database N flows'!$D:$D,'3.1.a Input Output Matrix'!$D14,'2a. Database N flows'!$G:$G,'3.1.a Input Output Matrix'!G$10,'2a. Database N flows'!$P:$P,$B$3,'2a. Database N flows'!$M:$M,'3.1.a Input Output Matrix'!$B$4),SUMIFS('2a. Database N flows'!$N:$N,'2a. Database N flows'!$D:$D,'3.1.a Input Output Matrix'!$D14,'2a. Database N flows'!$G:$G,'3.1.a Input Output Matrix'!G$10,'2a. Database N flows'!$P:$P,$B$3))</f>
        <v>0</v>
      </c>
      <c r="H14" s="126">
        <f>IF($B$4&lt;&gt;"Ntot",SUMIFS('2a. Database N flows'!$N:$N,'2a. Database N flows'!$D:$D,'3.1.a Input Output Matrix'!$D14,'2a. Database N flows'!$G:$G,'3.1.a Input Output Matrix'!H$10,'2a. Database N flows'!$P:$P,$B$3,'2a. Database N flows'!$M:$M,'3.1.a Input Output Matrix'!$B$4),SUMIFS('2a. Database N flows'!$N:$N,'2a. Database N flows'!$D:$D,'3.1.a Input Output Matrix'!$D14,'2a. Database N flows'!$G:$G,'3.1.a Input Output Matrix'!H$10,'2a. Database N flows'!$P:$P,$B$3))</f>
        <v>0</v>
      </c>
      <c r="I14" s="126">
        <f>IF($B$4&lt;&gt;"Ntot",SUMIFS('2a. Database N flows'!$N:$N,'2a. Database N flows'!$D:$D,'3.1.a Input Output Matrix'!$D14,'2a. Database N flows'!$G:$G,'3.1.a Input Output Matrix'!I$10,'2a. Database N flows'!$P:$P,$B$3,'2a. Database N flows'!$M:$M,'3.1.a Input Output Matrix'!$B$4),SUMIFS('2a. Database N flows'!$N:$N,'2a. Database N flows'!$D:$D,'3.1.a Input Output Matrix'!$D14,'2a. Database N flows'!$G:$G,'3.1.a Input Output Matrix'!I$10,'2a. Database N flows'!$P:$P,$B$3))</f>
        <v>0</v>
      </c>
      <c r="J14" s="126">
        <f>IF($B$4&lt;&gt;"Ntot",SUMIFS('2a. Database N flows'!$N:$N,'2a. Database N flows'!$D:$D,'3.1.a Input Output Matrix'!$D14,'2a. Database N flows'!$G:$G,'3.1.a Input Output Matrix'!J$10,'2a. Database N flows'!$P:$P,$B$3,'2a. Database N flows'!$M:$M,'3.1.a Input Output Matrix'!$B$4),SUMIFS('2a. Database N flows'!$N:$N,'2a. Database N flows'!$D:$D,'3.1.a Input Output Matrix'!$D14,'2a. Database N flows'!$G:$G,'3.1.a Input Output Matrix'!J$10,'2a. Database N flows'!$P:$P,$B$3))</f>
        <v>0</v>
      </c>
      <c r="K14" s="126">
        <f>IF($B$4&lt;&gt;"Ntot",SUMIFS('2a. Database N flows'!$N:$N,'2a. Database N flows'!$D:$D,'3.1.a Input Output Matrix'!$D14,'2a. Database N flows'!$G:$G,'3.1.a Input Output Matrix'!K$10,'2a. Database N flows'!$P:$P,$B$3,'2a. Database N flows'!$M:$M,'3.1.a Input Output Matrix'!$B$4),SUMIFS('2a. Database N flows'!$N:$N,'2a. Database N flows'!$D:$D,'3.1.a Input Output Matrix'!$D14,'2a. Database N flows'!$G:$G,'3.1.a Input Output Matrix'!K$10,'2a. Database N flows'!$P:$P,$B$3))</f>
        <v>3</v>
      </c>
      <c r="L14" s="126">
        <f>IF($B$4&lt;&gt;"Ntot",SUMIFS('2a. Database N flows'!$N:$N,'2a. Database N flows'!$D:$D,'3.1.a Input Output Matrix'!$D14,'2a. Database N flows'!$G:$G,'3.1.a Input Output Matrix'!L$10,'2a. Database N flows'!$P:$P,$B$3,'2a. Database N flows'!$M:$M,'3.1.a Input Output Matrix'!$B$4),SUMIFS('2a. Database N flows'!$N:$N,'2a. Database N flows'!$D:$D,'3.1.a Input Output Matrix'!$D14,'2a. Database N flows'!$G:$G,'3.1.a Input Output Matrix'!L$10,'2a. Database N flows'!$P:$P,$B$3))</f>
        <v>9</v>
      </c>
      <c r="M14" s="119">
        <f>IF($B$4&lt;&gt;"Ntot",SUMIFS('2a. Database N flows'!$N:$N,'2a. Database N flows'!$D:$D,'3.1.a Input Output Matrix'!$D14,'2a. Database N flows'!$G:$G,'3.1.a Input Output Matrix'!M$10,'2a. Database N flows'!$P:$P,$B$3,'2a. Database N flows'!$M:$M,'3.1.a Input Output Matrix'!$B$4),SUMIFS('2a. Database N flows'!$N:$N,'2a. Database N flows'!$D:$D,'3.1.a Input Output Matrix'!$D14,'2a. Database N flows'!$G:$G,'3.1.a Input Output Matrix'!M$10,'2a. Database N flows'!$P:$P,$B$3))</f>
        <v>0</v>
      </c>
      <c r="N14" s="240">
        <f t="shared" si="0"/>
        <v>16</v>
      </c>
      <c r="O14" s="12" t="s">
        <v>54</v>
      </c>
      <c r="R14" s="33"/>
      <c r="Z14" s="40"/>
      <c r="AA14" s="40"/>
      <c r="AF14" s="23"/>
    </row>
    <row r="15" spans="1:32" x14ac:dyDescent="0.25">
      <c r="C15" s="547"/>
      <c r="D15" s="233" t="s">
        <v>892</v>
      </c>
      <c r="E15" s="125">
        <f>IF($B$4&lt;&gt;"Ntot",SUMIFS('2a. Database N flows'!$N:$N,'2a. Database N flows'!$D:$D,'3.1.a Input Output Matrix'!$D15,'2a. Database N flows'!$G:$G,'3.1.a Input Output Matrix'!E$10,'2a. Database N flows'!$P:$P,$B$3,'2a. Database N flows'!$M:$M,'3.1.a Input Output Matrix'!$B$4),SUMIFS('2a. Database N flows'!$N:$N,'2a. Database N flows'!$D:$D,'3.1.a Input Output Matrix'!$D15,'2a. Database N flows'!$G:$G,'3.1.a Input Output Matrix'!E$10,'2a. Database N flows'!$P:$P,$B$3))</f>
        <v>3</v>
      </c>
      <c r="F15" s="126">
        <f>IF($B$4&lt;&gt;"Ntot",SUMIFS('2a. Database N flows'!$N:$N,'2a. Database N flows'!$D:$D,'3.1.a Input Output Matrix'!$D15,'2a. Database N flows'!$G:$G,'3.1.a Input Output Matrix'!F$10,'2a. Database N flows'!$P:$P,$B$3,'2a. Database N flows'!$M:$M,'3.1.a Input Output Matrix'!$B$4),SUMIFS('2a. Database N flows'!$N:$N,'2a. Database N flows'!$D:$D,'3.1.a Input Output Matrix'!$D15,'2a. Database N flows'!$G:$G,'3.1.a Input Output Matrix'!F$10,'2a. Database N flows'!$P:$P,$B$3))</f>
        <v>0</v>
      </c>
      <c r="G15" s="126">
        <f>IF($B$4&lt;&gt;"Ntot",SUMIFS('2a. Database N flows'!$N:$N,'2a. Database N flows'!$D:$D,'3.1.a Input Output Matrix'!$D15,'2a. Database N flows'!$G:$G,'3.1.a Input Output Matrix'!G$10,'2a. Database N flows'!$P:$P,$B$3,'2a. Database N flows'!$M:$M,'3.1.a Input Output Matrix'!$B$4),SUMIFS('2a. Database N flows'!$N:$N,'2a. Database N flows'!$D:$D,'3.1.a Input Output Matrix'!$D15,'2a. Database N flows'!$G:$G,'3.1.a Input Output Matrix'!G$10,'2a. Database N flows'!$P:$P,$B$3))</f>
        <v>2</v>
      </c>
      <c r="H15" s="126">
        <f>IF($B$4&lt;&gt;"Ntot",SUMIFS('2a. Database N flows'!$N:$N,'2a. Database N flows'!$D:$D,'3.1.a Input Output Matrix'!$D15,'2a. Database N flows'!$G:$G,'3.1.a Input Output Matrix'!H$10,'2a. Database N flows'!$P:$P,$B$3,'2a. Database N flows'!$M:$M,'3.1.a Input Output Matrix'!$B$4),SUMIFS('2a. Database N flows'!$N:$N,'2a. Database N flows'!$D:$D,'3.1.a Input Output Matrix'!$D15,'2a. Database N flows'!$G:$G,'3.1.a Input Output Matrix'!H$10,'2a. Database N flows'!$P:$P,$B$3))</f>
        <v>0</v>
      </c>
      <c r="I15" s="126">
        <f>IF($B$4&lt;&gt;"Ntot",SUMIFS('2a. Database N flows'!$N:$N,'2a. Database N flows'!$D:$D,'3.1.a Input Output Matrix'!$D15,'2a. Database N flows'!$G:$G,'3.1.a Input Output Matrix'!I$10,'2a. Database N flows'!$P:$P,$B$3,'2a. Database N flows'!$M:$M,'3.1.a Input Output Matrix'!$B$4),SUMIFS('2a. Database N flows'!$N:$N,'2a. Database N flows'!$D:$D,'3.1.a Input Output Matrix'!$D15,'2a. Database N flows'!$G:$G,'3.1.a Input Output Matrix'!I$10,'2a. Database N flows'!$P:$P,$B$3))</f>
        <v>3</v>
      </c>
      <c r="J15" s="126">
        <f>IF($B$4&lt;&gt;"Ntot",SUMIFS('2a. Database N flows'!$N:$N,'2a. Database N flows'!$D:$D,'3.1.a Input Output Matrix'!$D15,'2a. Database N flows'!$G:$G,'3.1.a Input Output Matrix'!J$10,'2a. Database N flows'!$P:$P,$B$3,'2a. Database N flows'!$M:$M,'3.1.a Input Output Matrix'!$B$4),SUMIFS('2a. Database N flows'!$N:$N,'2a. Database N flows'!$D:$D,'3.1.a Input Output Matrix'!$D15,'2a. Database N flows'!$G:$G,'3.1.a Input Output Matrix'!J$10,'2a. Database N flows'!$P:$P,$B$3))</f>
        <v>1</v>
      </c>
      <c r="K15" s="126">
        <f>IF($B$4&lt;&gt;"Ntot",SUMIFS('2a. Database N flows'!$N:$N,'2a. Database N flows'!$D:$D,'3.1.a Input Output Matrix'!$D15,'2a. Database N flows'!$G:$G,'3.1.a Input Output Matrix'!K$10,'2a. Database N flows'!$P:$P,$B$3,'2a. Database N flows'!$M:$M,'3.1.a Input Output Matrix'!$B$4),SUMIFS('2a. Database N flows'!$N:$N,'2a. Database N flows'!$D:$D,'3.1.a Input Output Matrix'!$D15,'2a. Database N flows'!$G:$G,'3.1.a Input Output Matrix'!K$10,'2a. Database N flows'!$P:$P,$B$3))</f>
        <v>3</v>
      </c>
      <c r="L15" s="126">
        <f>IF($B$4&lt;&gt;"Ntot",SUMIFS('2a. Database N flows'!$N:$N,'2a. Database N flows'!$D:$D,'3.1.a Input Output Matrix'!$D15,'2a. Database N flows'!$G:$G,'3.1.a Input Output Matrix'!L$10,'2a. Database N flows'!$P:$P,$B$3,'2a. Database N flows'!$M:$M,'3.1.a Input Output Matrix'!$B$4),SUMIFS('2a. Database N flows'!$N:$N,'2a. Database N flows'!$D:$D,'3.1.a Input Output Matrix'!$D15,'2a. Database N flows'!$G:$G,'3.1.a Input Output Matrix'!L$10,'2a. Database N flows'!$P:$P,$B$3))</f>
        <v>7</v>
      </c>
      <c r="M15" s="119">
        <f>IF($B$4&lt;&gt;"Ntot",SUMIFS('2a. Database N flows'!$N:$N,'2a. Database N flows'!$D:$D,'3.1.a Input Output Matrix'!$D15,'2a. Database N flows'!$G:$G,'3.1.a Input Output Matrix'!M$10,'2a. Database N flows'!$P:$P,$B$3,'2a. Database N flows'!$M:$M,'3.1.a Input Output Matrix'!$B$4),SUMIFS('2a. Database N flows'!$N:$N,'2a. Database N flows'!$D:$D,'3.1.a Input Output Matrix'!$D15,'2a. Database N flows'!$G:$G,'3.1.a Input Output Matrix'!M$10,'2a. Database N flows'!$P:$P,$B$3))</f>
        <v>1</v>
      </c>
      <c r="N15" s="240">
        <f t="shared" si="0"/>
        <v>20</v>
      </c>
      <c r="O15" s="12" t="s">
        <v>54</v>
      </c>
      <c r="AF15" s="23"/>
    </row>
    <row r="16" spans="1:32" x14ac:dyDescent="0.25">
      <c r="C16" s="547"/>
      <c r="D16" s="41" t="s">
        <v>95</v>
      </c>
      <c r="E16" s="125">
        <f>IF($B$4&lt;&gt;"Ntot",SUMIFS('2a. Database N flows'!$N:$N,'2a. Database N flows'!$D:$D,'3.1.a Input Output Matrix'!$D16,'2a. Database N flows'!$G:$G,'3.1.a Input Output Matrix'!E$10,'2a. Database N flows'!$P:$P,$B$3,'2a. Database N flows'!$M:$M,'3.1.a Input Output Matrix'!$B$4),SUMIFS('2a. Database N flows'!$N:$N,'2a. Database N flows'!$D:$D,'3.1.a Input Output Matrix'!$D16,'2a. Database N flows'!$G:$G,'3.1.a Input Output Matrix'!E$10,'2a. Database N flows'!$P:$P,$B$3))</f>
        <v>0</v>
      </c>
      <c r="F16" s="126">
        <f>IF($B$4&lt;&gt;"Ntot",SUMIFS('2a. Database N flows'!$N:$N,'2a. Database N flows'!$D:$D,'3.1.a Input Output Matrix'!$D16,'2a. Database N flows'!$G:$G,'3.1.a Input Output Matrix'!F$10,'2a. Database N flows'!$P:$P,$B$3,'2a. Database N flows'!$M:$M,'3.1.a Input Output Matrix'!$B$4),SUMIFS('2a. Database N flows'!$N:$N,'2a. Database N flows'!$D:$D,'3.1.a Input Output Matrix'!$D16,'2a. Database N flows'!$G:$G,'3.1.a Input Output Matrix'!F$10,'2a. Database N flows'!$P:$P,$B$3))</f>
        <v>1</v>
      </c>
      <c r="G16" s="126">
        <f>IF($B$4&lt;&gt;"Ntot",SUMIFS('2a. Database N flows'!$N:$N,'2a. Database N flows'!$D:$D,'3.1.a Input Output Matrix'!$D16,'2a. Database N flows'!$G:$G,'3.1.a Input Output Matrix'!G$10,'2a. Database N flows'!$P:$P,$B$3,'2a. Database N flows'!$M:$M,'3.1.a Input Output Matrix'!$B$4),SUMIFS('2a. Database N flows'!$N:$N,'2a. Database N flows'!$D:$D,'3.1.a Input Output Matrix'!$D16,'2a. Database N flows'!$G:$G,'3.1.a Input Output Matrix'!G$10,'2a. Database N flows'!$P:$P,$B$3))</f>
        <v>0</v>
      </c>
      <c r="H16" s="126">
        <f>IF($B$4&lt;&gt;"Ntot",SUMIFS('2a. Database N flows'!$N:$N,'2a. Database N flows'!$D:$D,'3.1.a Input Output Matrix'!$D16,'2a. Database N flows'!$G:$G,'3.1.a Input Output Matrix'!H$10,'2a. Database N flows'!$P:$P,$B$3,'2a. Database N flows'!$M:$M,'3.1.a Input Output Matrix'!$B$4),SUMIFS('2a. Database N flows'!$N:$N,'2a. Database N flows'!$D:$D,'3.1.a Input Output Matrix'!$D16,'2a. Database N flows'!$G:$G,'3.1.a Input Output Matrix'!H$10,'2a. Database N flows'!$P:$P,$B$3))</f>
        <v>0</v>
      </c>
      <c r="I16" s="126">
        <f>IF($B$4&lt;&gt;"Ntot",SUMIFS('2a. Database N flows'!$N:$N,'2a. Database N flows'!$D:$D,'3.1.a Input Output Matrix'!$D16,'2a. Database N flows'!$G:$G,'3.1.a Input Output Matrix'!I$10,'2a. Database N flows'!$P:$P,$B$3,'2a. Database N flows'!$M:$M,'3.1.a Input Output Matrix'!$B$4),SUMIFS('2a. Database N flows'!$N:$N,'2a. Database N flows'!$D:$D,'3.1.a Input Output Matrix'!$D16,'2a. Database N flows'!$G:$G,'3.1.a Input Output Matrix'!I$10,'2a. Database N flows'!$P:$P,$B$3))</f>
        <v>4</v>
      </c>
      <c r="J16" s="126">
        <f>IF($B$4&lt;&gt;"Ntot",SUMIFS('2a. Database N flows'!$N:$N,'2a. Database N flows'!$D:$D,'3.1.a Input Output Matrix'!$D16,'2a. Database N flows'!$G:$G,'3.1.a Input Output Matrix'!J$10,'2a. Database N flows'!$P:$P,$B$3,'2a. Database N flows'!$M:$M,'3.1.a Input Output Matrix'!$B$4),SUMIFS('2a. Database N flows'!$N:$N,'2a. Database N flows'!$D:$D,'3.1.a Input Output Matrix'!$D16,'2a. Database N flows'!$G:$G,'3.1.a Input Output Matrix'!J$10,'2a. Database N flows'!$P:$P,$B$3))</f>
        <v>0</v>
      </c>
      <c r="K16" s="126">
        <f>IF($B$4&lt;&gt;"Ntot",SUMIFS('2a. Database N flows'!$N:$N,'2a. Database N flows'!$D:$D,'3.1.a Input Output Matrix'!$D16,'2a. Database N flows'!$G:$G,'3.1.a Input Output Matrix'!K$10,'2a. Database N flows'!$P:$P,$B$3,'2a. Database N flows'!$M:$M,'3.1.a Input Output Matrix'!$B$4),SUMIFS('2a. Database N flows'!$N:$N,'2a. Database N flows'!$D:$D,'3.1.a Input Output Matrix'!$D16,'2a. Database N flows'!$G:$G,'3.1.a Input Output Matrix'!K$10,'2a. Database N flows'!$P:$P,$B$3))</f>
        <v>3</v>
      </c>
      <c r="L16" s="126">
        <f>IF($B$4&lt;&gt;"Ntot",SUMIFS('2a. Database N flows'!$N:$N,'2a. Database N flows'!$D:$D,'3.1.a Input Output Matrix'!$D16,'2a. Database N flows'!$G:$G,'3.1.a Input Output Matrix'!L$10,'2a. Database N flows'!$P:$P,$B$3,'2a. Database N flows'!$M:$M,'3.1.a Input Output Matrix'!$B$4),SUMIFS('2a. Database N flows'!$N:$N,'2a. Database N flows'!$D:$D,'3.1.a Input Output Matrix'!$D16,'2a. Database N flows'!$G:$G,'3.1.a Input Output Matrix'!L$10,'2a. Database N flows'!$P:$P,$B$3))</f>
        <v>4</v>
      </c>
      <c r="M16" s="119">
        <f>IF($B$4&lt;&gt;"Ntot",SUMIFS('2a. Database N flows'!$N:$N,'2a. Database N flows'!$D:$D,'3.1.a Input Output Matrix'!$D16,'2a. Database N flows'!$G:$G,'3.1.a Input Output Matrix'!M$10,'2a. Database N flows'!$P:$P,$B$3,'2a. Database N flows'!$M:$M,'3.1.a Input Output Matrix'!$B$4),SUMIFS('2a. Database N flows'!$N:$N,'2a. Database N flows'!$D:$D,'3.1.a Input Output Matrix'!$D16,'2a. Database N flows'!$G:$G,'3.1.a Input Output Matrix'!M$10,'2a. Database N flows'!$P:$P,$B$3))</f>
        <v>0</v>
      </c>
      <c r="N16" s="240">
        <f t="shared" si="0"/>
        <v>12</v>
      </c>
      <c r="O16" s="12" t="s">
        <v>54</v>
      </c>
      <c r="AF16" s="23"/>
    </row>
    <row r="17" spans="1:32" ht="15" customHeight="1" x14ac:dyDescent="0.25">
      <c r="C17" s="547"/>
      <c r="D17" s="42" t="s">
        <v>97</v>
      </c>
      <c r="E17" s="125">
        <f>IF($B$4&lt;&gt;"Ntot",SUMIFS('2a. Database N flows'!$N:$N,'2a. Database N flows'!$D:$D,'3.1.a Input Output Matrix'!$D17,'2a. Database N flows'!$G:$G,'3.1.a Input Output Matrix'!E$10,'2a. Database N flows'!$P:$P,$B$3,'2a. Database N flows'!$M:$M,'3.1.a Input Output Matrix'!$B$4),SUMIFS('2a. Database N flows'!$N:$N,'2a. Database N flows'!$D:$D,'3.1.a Input Output Matrix'!$D17,'2a. Database N flows'!$G:$G,'3.1.a Input Output Matrix'!E$10,'2a. Database N flows'!$P:$P,$B$3))</f>
        <v>0</v>
      </c>
      <c r="F17" s="126">
        <f>IF($B$4&lt;&gt;"Ntot",SUMIFS('2a. Database N flows'!$N:$N,'2a. Database N flows'!$D:$D,'3.1.a Input Output Matrix'!$D17,'2a. Database N flows'!$G:$G,'3.1.a Input Output Matrix'!F$10,'2a. Database N flows'!$P:$P,$B$3,'2a. Database N flows'!$M:$M,'3.1.a Input Output Matrix'!$B$4),SUMIFS('2a. Database N flows'!$N:$N,'2a. Database N flows'!$D:$D,'3.1.a Input Output Matrix'!$D17,'2a. Database N flows'!$G:$G,'3.1.a Input Output Matrix'!F$10,'2a. Database N flows'!$P:$P,$B$3))</f>
        <v>4</v>
      </c>
      <c r="G17" s="126">
        <f>IF($B$4&lt;&gt;"Ntot",SUMIFS('2a. Database N flows'!$N:$N,'2a. Database N flows'!$D:$D,'3.1.a Input Output Matrix'!$D17,'2a. Database N flows'!$G:$G,'3.1.a Input Output Matrix'!G$10,'2a. Database N flows'!$P:$P,$B$3,'2a. Database N flows'!$M:$M,'3.1.a Input Output Matrix'!$B$4),SUMIFS('2a. Database N flows'!$N:$N,'2a. Database N flows'!$D:$D,'3.1.a Input Output Matrix'!$D17,'2a. Database N flows'!$G:$G,'3.1.a Input Output Matrix'!G$10,'2a. Database N flows'!$P:$P,$B$3))</f>
        <v>4</v>
      </c>
      <c r="H17" s="126">
        <f>IF($B$4&lt;&gt;"Ntot",SUMIFS('2a. Database N flows'!$N:$N,'2a. Database N flows'!$D:$D,'3.1.a Input Output Matrix'!$D17,'2a. Database N flows'!$G:$G,'3.1.a Input Output Matrix'!H$10,'2a. Database N flows'!$P:$P,$B$3,'2a. Database N flows'!$M:$M,'3.1.a Input Output Matrix'!$B$4),SUMIFS('2a. Database N flows'!$N:$N,'2a. Database N flows'!$D:$D,'3.1.a Input Output Matrix'!$D17,'2a. Database N flows'!$G:$G,'3.1.a Input Output Matrix'!H$10,'2a. Database N flows'!$P:$P,$B$3))</f>
        <v>0</v>
      </c>
      <c r="I17" s="126">
        <f>IF($B$4&lt;&gt;"Ntot",SUMIFS('2a. Database N flows'!$N:$N,'2a. Database N flows'!$D:$D,'3.1.a Input Output Matrix'!$D17,'2a. Database N flows'!$G:$G,'3.1.a Input Output Matrix'!I$10,'2a. Database N flows'!$P:$P,$B$3,'2a. Database N flows'!$M:$M,'3.1.a Input Output Matrix'!$B$4),SUMIFS('2a. Database N flows'!$N:$N,'2a. Database N flows'!$D:$D,'3.1.a Input Output Matrix'!$D17,'2a. Database N flows'!$G:$G,'3.1.a Input Output Matrix'!I$10,'2a. Database N flows'!$P:$P,$B$3))</f>
        <v>0</v>
      </c>
      <c r="J17" s="126">
        <f>IF($B$4&lt;&gt;"Ntot",SUMIFS('2a. Database N flows'!$N:$N,'2a. Database N flows'!$D:$D,'3.1.a Input Output Matrix'!$D17,'2a. Database N flows'!$G:$G,'3.1.a Input Output Matrix'!J$10,'2a. Database N flows'!$P:$P,$B$3,'2a. Database N flows'!$M:$M,'3.1.a Input Output Matrix'!$B$4),SUMIFS('2a. Database N flows'!$N:$N,'2a. Database N flows'!$D:$D,'3.1.a Input Output Matrix'!$D17,'2a. Database N flows'!$G:$G,'3.1.a Input Output Matrix'!J$10,'2a. Database N flows'!$P:$P,$B$3))</f>
        <v>1</v>
      </c>
      <c r="K17" s="126">
        <f>IF($B$4&lt;&gt;"Ntot",SUMIFS('2a. Database N flows'!$N:$N,'2a. Database N flows'!$D:$D,'3.1.a Input Output Matrix'!$D17,'2a. Database N flows'!$G:$G,'3.1.a Input Output Matrix'!K$10,'2a. Database N flows'!$P:$P,$B$3,'2a. Database N flows'!$M:$M,'3.1.a Input Output Matrix'!$B$4),SUMIFS('2a. Database N flows'!$N:$N,'2a. Database N flows'!$D:$D,'3.1.a Input Output Matrix'!$D17,'2a. Database N flows'!$G:$G,'3.1.a Input Output Matrix'!K$10,'2a. Database N flows'!$P:$P,$B$3))</f>
        <v>8</v>
      </c>
      <c r="L17" s="126">
        <f>IF($B$4&lt;&gt;"Ntot",SUMIFS('2a. Database N flows'!$N:$N,'2a. Database N flows'!$D:$D,'3.1.a Input Output Matrix'!$D17,'2a. Database N flows'!$G:$G,'3.1.a Input Output Matrix'!L$10,'2a. Database N flows'!$P:$P,$B$3,'2a. Database N flows'!$M:$M,'3.1.a Input Output Matrix'!$B$4),SUMIFS('2a. Database N flows'!$N:$N,'2a. Database N flows'!$D:$D,'3.1.a Input Output Matrix'!$D17,'2a. Database N flows'!$G:$G,'3.1.a Input Output Matrix'!L$10,'2a. Database N flows'!$P:$P,$B$3))</f>
        <v>10</v>
      </c>
      <c r="M17" s="119">
        <f>IF($B$4&lt;&gt;"Ntot",SUMIFS('2a. Database N flows'!$N:$N,'2a. Database N flows'!$D:$D,'3.1.a Input Output Matrix'!$D17,'2a. Database N flows'!$G:$G,'3.1.a Input Output Matrix'!M$10,'2a. Database N flows'!$P:$P,$B$3,'2a. Database N flows'!$M:$M,'3.1.a Input Output Matrix'!$B$4),SUMIFS('2a. Database N flows'!$N:$N,'2a. Database N flows'!$D:$D,'3.1.a Input Output Matrix'!$D17,'2a. Database N flows'!$G:$G,'3.1.a Input Output Matrix'!M$10,'2a. Database N flows'!$P:$P,$B$3))</f>
        <v>2</v>
      </c>
      <c r="N17" s="240">
        <f t="shared" si="0"/>
        <v>29</v>
      </c>
      <c r="O17" s="12" t="s">
        <v>54</v>
      </c>
      <c r="AF17" s="23"/>
    </row>
    <row r="18" spans="1:32" x14ac:dyDescent="0.25">
      <c r="C18" s="547"/>
      <c r="D18" s="43" t="s">
        <v>75</v>
      </c>
      <c r="E18" s="125">
        <f>IF($B$4&lt;&gt;"Ntot",SUMIFS('2a. Database N flows'!$N:$N,'2a. Database N flows'!$D:$D,'3.1.a Input Output Matrix'!$D18,'2a. Database N flows'!$G:$G,'3.1.a Input Output Matrix'!E$10,'2a. Database N flows'!$P:$P,$B$3,'2a. Database N flows'!$M:$M,'3.1.a Input Output Matrix'!$B$4),SUMIFS('2a. Database N flows'!$N:$N,'2a. Database N flows'!$D:$D,'3.1.a Input Output Matrix'!$D18,'2a. Database N flows'!$G:$G,'3.1.a Input Output Matrix'!E$10,'2a. Database N flows'!$P:$P,$B$3))</f>
        <v>4</v>
      </c>
      <c r="F18" s="126">
        <f>IF($B$4&lt;&gt;"Ntot",SUMIFS('2a. Database N flows'!$N:$N,'2a. Database N flows'!$D:$D,'3.1.a Input Output Matrix'!$D18,'2a. Database N flows'!$G:$G,'3.1.a Input Output Matrix'!F$10,'2a. Database N flows'!$P:$P,$B$3,'2a. Database N flows'!$M:$M,'3.1.a Input Output Matrix'!$B$4),SUMIFS('2a. Database N flows'!$N:$N,'2a. Database N flows'!$D:$D,'3.1.a Input Output Matrix'!$D18,'2a. Database N flows'!$G:$G,'3.1.a Input Output Matrix'!F$10,'2a. Database N flows'!$P:$P,$B$3))</f>
        <v>1</v>
      </c>
      <c r="G18" s="126">
        <f>IF($B$4&lt;&gt;"Ntot",SUMIFS('2a. Database N flows'!$N:$N,'2a. Database N flows'!$D:$D,'3.1.a Input Output Matrix'!$D18,'2a. Database N flows'!$G:$G,'3.1.a Input Output Matrix'!G$10,'2a. Database N flows'!$P:$P,$B$3,'2a. Database N flows'!$M:$M,'3.1.a Input Output Matrix'!$B$4),SUMIFS('2a. Database N flows'!$N:$N,'2a. Database N flows'!$D:$D,'3.1.a Input Output Matrix'!$D18,'2a. Database N flows'!$G:$G,'3.1.a Input Output Matrix'!G$10,'2a. Database N flows'!$P:$P,$B$3))</f>
        <v>3</v>
      </c>
      <c r="H18" s="126">
        <f>IF($B$4&lt;&gt;"Ntot",SUMIFS('2a. Database N flows'!$N:$N,'2a. Database N flows'!$D:$D,'3.1.a Input Output Matrix'!$D18,'2a. Database N flows'!$G:$G,'3.1.a Input Output Matrix'!H$10,'2a. Database N flows'!$P:$P,$B$3,'2a. Database N flows'!$M:$M,'3.1.a Input Output Matrix'!$B$4),SUMIFS('2a. Database N flows'!$N:$N,'2a. Database N flows'!$D:$D,'3.1.a Input Output Matrix'!$D18,'2a. Database N flows'!$G:$G,'3.1.a Input Output Matrix'!H$10,'2a. Database N flows'!$P:$P,$B$3))</f>
        <v>9</v>
      </c>
      <c r="I18" s="126">
        <f>IF($B$4&lt;&gt;"Ntot",SUMIFS('2a. Database N flows'!$N:$N,'2a. Database N flows'!$D:$D,'3.1.a Input Output Matrix'!$D18,'2a. Database N flows'!$G:$G,'3.1.a Input Output Matrix'!I$10,'2a. Database N flows'!$P:$P,$B$3,'2a. Database N flows'!$M:$M,'3.1.a Input Output Matrix'!$B$4),SUMIFS('2a. Database N flows'!$N:$N,'2a. Database N flows'!$D:$D,'3.1.a Input Output Matrix'!$D18,'2a. Database N flows'!$G:$G,'3.1.a Input Output Matrix'!I$10,'2a. Database N flows'!$P:$P,$B$3))</f>
        <v>0</v>
      </c>
      <c r="J18" s="126">
        <f>IF($B$4&lt;&gt;"Ntot",SUMIFS('2a. Database N flows'!$N:$N,'2a. Database N flows'!$D:$D,'3.1.a Input Output Matrix'!$D18,'2a. Database N flows'!$G:$G,'3.1.a Input Output Matrix'!J$10,'2a. Database N flows'!$P:$P,$B$3,'2a. Database N flows'!$M:$M,'3.1.a Input Output Matrix'!$B$4),SUMIFS('2a. Database N flows'!$N:$N,'2a. Database N flows'!$D:$D,'3.1.a Input Output Matrix'!$D18,'2a. Database N flows'!$G:$G,'3.1.a Input Output Matrix'!J$10,'2a. Database N flows'!$P:$P,$B$3))</f>
        <v>2</v>
      </c>
      <c r="K18" s="126">
        <f>IF($B$4&lt;&gt;"Ntot",SUMIFS('2a. Database N flows'!$N:$N,'2a. Database N flows'!$D:$D,'3.1.a Input Output Matrix'!$D18,'2a. Database N flows'!$G:$G,'3.1.a Input Output Matrix'!K$10,'2a. Database N flows'!$P:$P,$B$3,'2a. Database N flows'!$M:$M,'3.1.a Input Output Matrix'!$B$4),SUMIFS('2a. Database N flows'!$N:$N,'2a. Database N flows'!$D:$D,'3.1.a Input Output Matrix'!$D18,'2a. Database N flows'!$G:$G,'3.1.a Input Output Matrix'!K$10,'2a. Database N flows'!$P:$P,$B$3))</f>
        <v>6</v>
      </c>
      <c r="L18" s="126">
        <f>IF($B$4&lt;&gt;"Ntot",SUMIFS('2a. Database N flows'!$N:$N,'2a. Database N flows'!$D:$D,'3.1.a Input Output Matrix'!$D18,'2a. Database N flows'!$G:$G,'3.1.a Input Output Matrix'!L$10,'2a. Database N flows'!$P:$P,$B$3,'2a. Database N flows'!$M:$M,'3.1.a Input Output Matrix'!$B$4),SUMIFS('2a. Database N flows'!$N:$N,'2a. Database N flows'!$D:$D,'3.1.a Input Output Matrix'!$D18,'2a. Database N flows'!$G:$G,'3.1.a Input Output Matrix'!L$10,'2a. Database N flows'!$P:$P,$B$3))</f>
        <v>0</v>
      </c>
      <c r="M18" s="119">
        <f>IF($B$4&lt;&gt;"Ntot",SUMIFS('2a. Database N flows'!$N:$N,'2a. Database N flows'!$D:$D,'3.1.a Input Output Matrix'!$D18,'2a. Database N flows'!$G:$G,'3.1.a Input Output Matrix'!M$10,'2a. Database N flows'!$P:$P,$B$3,'2a. Database N flows'!$M:$M,'3.1.a Input Output Matrix'!$B$4),SUMIFS('2a. Database N flows'!$N:$N,'2a. Database N flows'!$D:$D,'3.1.a Input Output Matrix'!$D18,'2a. Database N flows'!$G:$G,'3.1.a Input Output Matrix'!M$10,'2a. Database N flows'!$P:$P,$B$3))</f>
        <v>2</v>
      </c>
      <c r="N18" s="240">
        <f t="shared" si="0"/>
        <v>27</v>
      </c>
      <c r="O18" s="12" t="s">
        <v>54</v>
      </c>
      <c r="AE18" s="12"/>
      <c r="AF18" s="23"/>
    </row>
    <row r="19" spans="1:32" x14ac:dyDescent="0.25">
      <c r="C19" s="548"/>
      <c r="D19" s="334" t="s">
        <v>81</v>
      </c>
      <c r="E19" s="127">
        <f>IF($B$4&lt;&gt;"Ntot",SUMIFS('2a. Database N flows'!$N:$N,'2a. Database N flows'!$D:$D,'3.1.a Input Output Matrix'!$D19,'2a. Database N flows'!$G:$G,'3.1.a Input Output Matrix'!E$10,'2a. Database N flows'!$P:$P,$B$3,'2a. Database N flows'!$M:$M,'3.1.a Input Output Matrix'!$B$4),SUMIFS('2a. Database N flows'!$N:$N,'2a. Database N flows'!$D:$D,'3.1.a Input Output Matrix'!$D19,'2a. Database N flows'!$G:$G,'3.1.a Input Output Matrix'!E$10,'2a. Database N flows'!$P:$P,$B$3))</f>
        <v>2</v>
      </c>
      <c r="F19" s="120">
        <f>IF($B$4&lt;&gt;"Ntot",SUMIFS('2a. Database N flows'!$N:$N,'2a. Database N flows'!$D:$D,'3.1.a Input Output Matrix'!$D19,'2a. Database N flows'!$G:$G,'3.1.a Input Output Matrix'!F$10,'2a. Database N flows'!$P:$P,$B$3,'2a. Database N flows'!$M:$M,'3.1.a Input Output Matrix'!$B$4),SUMIFS('2a. Database N flows'!$N:$N,'2a. Database N flows'!$D:$D,'3.1.a Input Output Matrix'!$D19,'2a. Database N flows'!$G:$G,'3.1.a Input Output Matrix'!F$10,'2a. Database N flows'!$P:$P,$B$3))</f>
        <v>3</v>
      </c>
      <c r="G19" s="320">
        <f>IF($B$4&lt;&gt;"Ntot",SUMIFS('2a. Database N flows'!$N:$N,'2a. Database N flows'!$D:$D,'3.1.a Input Output Matrix'!$D19,'2a. Database N flows'!$G:$G,'3.1.a Input Output Matrix'!G$10,'2a. Database N flows'!$P:$P,$B$3,'2a. Database N flows'!$M:$M,'3.1.a Input Output Matrix'!$B$4),SUMIFS('2a. Database N flows'!$N:$N,'2a. Database N flows'!$D:$D,'3.1.a Input Output Matrix'!$D19,'2a. Database N flows'!$G:$G,'3.1.a Input Output Matrix'!G$10,'2a. Database N flows'!$P:$P,$B$3))</f>
        <v>4</v>
      </c>
      <c r="H19" s="120">
        <f>IF($B$4&lt;&gt;"Ntot",SUMIFS('2a. Database N flows'!$N:$N,'2a. Database N flows'!$D:$D,'3.1.a Input Output Matrix'!$D19,'2a. Database N flows'!$G:$G,'3.1.a Input Output Matrix'!H$10,'2a. Database N flows'!$P:$P,$B$3,'2a. Database N flows'!$M:$M,'3.1.a Input Output Matrix'!$B$4),SUMIFS('2a. Database N flows'!$N:$N,'2a. Database N flows'!$D:$D,'3.1.a Input Output Matrix'!$D19,'2a. Database N flows'!$G:$G,'3.1.a Input Output Matrix'!H$10,'2a. Database N flows'!$P:$P,$B$3))</f>
        <v>0</v>
      </c>
      <c r="I19" s="120">
        <f>IF($B$4&lt;&gt;"Ntot",SUMIFS('2a. Database N flows'!$N:$N,'2a. Database N flows'!$D:$D,'3.1.a Input Output Matrix'!$D19,'2a. Database N flows'!$G:$G,'3.1.a Input Output Matrix'!I$10,'2a. Database N flows'!$P:$P,$B$3,'2a. Database N flows'!$M:$M,'3.1.a Input Output Matrix'!$B$4),SUMIFS('2a. Database N flows'!$N:$N,'2a. Database N flows'!$D:$D,'3.1.a Input Output Matrix'!$D19,'2a. Database N flows'!$G:$G,'3.1.a Input Output Matrix'!I$10,'2a. Database N flows'!$P:$P,$B$3))</f>
        <v>1</v>
      </c>
      <c r="J19" s="120">
        <f>IF($B$4&lt;&gt;"Ntot",SUMIFS('2a. Database N flows'!$N:$N,'2a. Database N flows'!$D:$D,'3.1.a Input Output Matrix'!$D19,'2a. Database N flows'!$G:$G,'3.1.a Input Output Matrix'!J$10,'2a. Database N flows'!$P:$P,$B$3,'2a. Database N flows'!$M:$M,'3.1.a Input Output Matrix'!$B$4),SUMIFS('2a. Database N flows'!$N:$N,'2a. Database N flows'!$D:$D,'3.1.a Input Output Matrix'!$D19,'2a. Database N flows'!$G:$G,'3.1.a Input Output Matrix'!J$10,'2a. Database N flows'!$P:$P,$B$3))</f>
        <v>0</v>
      </c>
      <c r="K19" s="120">
        <f>IF($B$4&lt;&gt;"Ntot",SUMIFS('2a. Database N flows'!$N:$N,'2a. Database N flows'!$D:$D,'3.1.a Input Output Matrix'!$D19,'2a. Database N flows'!$G:$G,'3.1.a Input Output Matrix'!K$10,'2a. Database N flows'!$P:$P,$B$3,'2a. Database N flows'!$M:$M,'3.1.a Input Output Matrix'!$B$4),SUMIFS('2a. Database N flows'!$N:$N,'2a. Database N flows'!$D:$D,'3.1.a Input Output Matrix'!$D19,'2a. Database N flows'!$G:$G,'3.1.a Input Output Matrix'!K$10,'2a. Database N flows'!$P:$P,$B$3))</f>
        <v>2</v>
      </c>
      <c r="L19" s="120">
        <f>IF($B$4&lt;&gt;"Ntot",SUMIFS('2a. Database N flows'!$N:$N,'2a. Database N flows'!$D:$D,'3.1.a Input Output Matrix'!$D19,'2a. Database N flows'!$G:$G,'3.1.a Input Output Matrix'!L$10,'2a. Database N flows'!$P:$P,$B$3,'2a. Database N flows'!$M:$M,'3.1.a Input Output Matrix'!$B$4),SUMIFS('2a. Database N flows'!$N:$N,'2a. Database N flows'!$D:$D,'3.1.a Input Output Matrix'!$D19,'2a. Database N flows'!$G:$G,'3.1.a Input Output Matrix'!L$10,'2a. Database N flows'!$P:$P,$B$3))</f>
        <v>2</v>
      </c>
      <c r="M19" s="121">
        <f>IF($B$4&lt;&gt;"Ntot",SUMIFS('2a. Database N flows'!$N:$N,'2a. Database N flows'!$D:$D,'3.1.a Input Output Matrix'!$D19,'2a. Database N flows'!$G:$G,'3.1.a Input Output Matrix'!M$10,'2a. Database N flows'!$P:$P,$B$3,'2a. Database N flows'!$M:$M,'3.1.a Input Output Matrix'!$B$4),SUMIFS('2a. Database N flows'!$N:$N,'2a. Database N flows'!$D:$D,'3.1.a Input Output Matrix'!$D19,'2a. Database N flows'!$G:$G,'3.1.a Input Output Matrix'!M$10,'2a. Database N flows'!$P:$P,$B$3))</f>
        <v>0</v>
      </c>
      <c r="N19" s="240">
        <f t="shared" si="0"/>
        <v>14</v>
      </c>
      <c r="O19" s="12" t="s">
        <v>54</v>
      </c>
      <c r="AE19" s="12"/>
      <c r="AF19" s="23"/>
    </row>
    <row r="20" spans="1:32" s="149" customFormat="1" x14ac:dyDescent="0.25">
      <c r="A20" s="16"/>
      <c r="B20" s="16"/>
      <c r="C20" s="16"/>
      <c r="D20" s="16" t="s">
        <v>180</v>
      </c>
      <c r="E20" s="240">
        <f>SUM(E11:E19)</f>
        <v>20</v>
      </c>
      <c r="F20" s="240">
        <f t="shared" ref="F20:M20" si="1">SUM(F11:F19)</f>
        <v>15</v>
      </c>
      <c r="G20" s="240">
        <f t="shared" si="1"/>
        <v>23</v>
      </c>
      <c r="H20" s="240">
        <f t="shared" si="1"/>
        <v>12</v>
      </c>
      <c r="I20" s="240">
        <f>SUM(I11:I19)</f>
        <v>15</v>
      </c>
      <c r="J20" s="240">
        <f t="shared" si="1"/>
        <v>8</v>
      </c>
      <c r="K20" s="240">
        <f t="shared" si="1"/>
        <v>32</v>
      </c>
      <c r="L20" s="240">
        <f t="shared" si="1"/>
        <v>61</v>
      </c>
      <c r="M20" s="240">
        <f t="shared" si="1"/>
        <v>12</v>
      </c>
      <c r="N20" s="16"/>
      <c r="O20" s="16"/>
      <c r="P20" s="16"/>
      <c r="Q20" s="16"/>
      <c r="R20" s="16"/>
      <c r="S20" s="16"/>
      <c r="T20" s="16"/>
      <c r="U20" s="16"/>
      <c r="V20" s="16"/>
      <c r="W20" s="16"/>
      <c r="X20" s="16"/>
      <c r="Y20" s="16"/>
      <c r="Z20" s="16"/>
      <c r="AA20" s="16"/>
      <c r="AB20" s="16"/>
      <c r="AC20" s="16"/>
      <c r="AD20" s="16"/>
      <c r="AE20" s="16"/>
      <c r="AF20" s="22"/>
    </row>
    <row r="21" spans="1:32" s="116" customFormat="1" ht="15.75" thickBot="1" x14ac:dyDescent="0.3">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5"/>
    </row>
    <row r="22" spans="1:32" s="23" customFormat="1" ht="21" customHeight="1" x14ac:dyDescent="0.2">
      <c r="A22" s="22" t="s">
        <v>182</v>
      </c>
    </row>
    <row r="23" spans="1:32" x14ac:dyDescent="0.25">
      <c r="A23" s="12" t="s">
        <v>537</v>
      </c>
      <c r="AE23" s="23"/>
    </row>
    <row r="24" spans="1:32" ht="33" customHeight="1" x14ac:dyDescent="0.25">
      <c r="E24" s="549" t="s">
        <v>183</v>
      </c>
      <c r="F24" s="550"/>
      <c r="G24" s="550"/>
      <c r="H24" s="550"/>
      <c r="I24" s="550"/>
      <c r="J24" s="550"/>
      <c r="K24" s="550"/>
      <c r="L24" s="550"/>
      <c r="M24" s="550"/>
      <c r="N24" s="550"/>
      <c r="O24" s="550"/>
      <c r="P24" s="550"/>
      <c r="Q24" s="550"/>
      <c r="R24" s="550"/>
      <c r="S24" s="550"/>
      <c r="T24" s="550"/>
      <c r="U24" s="550"/>
      <c r="V24" s="550"/>
      <c r="W24" s="550"/>
      <c r="X24" s="550"/>
      <c r="Y24" s="551"/>
      <c r="Z24" s="239"/>
      <c r="AA24" s="130"/>
      <c r="AB24" s="130"/>
      <c r="AC24" s="130"/>
      <c r="AE24" s="23"/>
    </row>
    <row r="25" spans="1:32" ht="43.9" customHeight="1" x14ac:dyDescent="0.25">
      <c r="E25" s="46" t="s">
        <v>60</v>
      </c>
      <c r="F25" s="47" t="s">
        <v>60</v>
      </c>
      <c r="G25" s="47" t="s">
        <v>60</v>
      </c>
      <c r="H25" s="48" t="s">
        <v>60</v>
      </c>
      <c r="I25" s="49" t="s">
        <v>72</v>
      </c>
      <c r="J25" s="50" t="s">
        <v>72</v>
      </c>
      <c r="K25" s="51" t="s">
        <v>86</v>
      </c>
      <c r="L25" s="51" t="s">
        <v>86</v>
      </c>
      <c r="M25" s="51" t="s">
        <v>86</v>
      </c>
      <c r="N25" s="52" t="s">
        <v>115</v>
      </c>
      <c r="O25" s="53" t="s">
        <v>115</v>
      </c>
      <c r="P25" s="54" t="s">
        <v>115</v>
      </c>
      <c r="Q25" s="229" t="s">
        <v>892</v>
      </c>
      <c r="R25" s="230" t="s">
        <v>892</v>
      </c>
      <c r="S25" s="55" t="s">
        <v>95</v>
      </c>
      <c r="T25" s="56" t="s">
        <v>97</v>
      </c>
      <c r="U25" s="57" t="s">
        <v>97</v>
      </c>
      <c r="V25" s="57" t="s">
        <v>97</v>
      </c>
      <c r="W25" s="58" t="s">
        <v>97</v>
      </c>
      <c r="X25" s="59" t="s">
        <v>75</v>
      </c>
      <c r="Y25" s="60" t="s">
        <v>81</v>
      </c>
      <c r="Z25" s="130"/>
      <c r="AB25" s="23"/>
      <c r="AC25" s="113"/>
      <c r="AD25" s="113"/>
    </row>
    <row r="26" spans="1:32" x14ac:dyDescent="0.25">
      <c r="E26" s="61" t="s">
        <v>61</v>
      </c>
      <c r="F26" s="62" t="s">
        <v>62</v>
      </c>
      <c r="G26" s="62" t="s">
        <v>68</v>
      </c>
      <c r="H26" s="63" t="s">
        <v>70</v>
      </c>
      <c r="I26" s="64" t="s">
        <v>85</v>
      </c>
      <c r="J26" s="66" t="s">
        <v>73</v>
      </c>
      <c r="K26" s="129" t="s">
        <v>87</v>
      </c>
      <c r="L26" s="67" t="s">
        <v>102</v>
      </c>
      <c r="M26" s="96" t="s">
        <v>89</v>
      </c>
      <c r="N26" s="68" t="s">
        <v>116</v>
      </c>
      <c r="O26" s="69" t="s">
        <v>118</v>
      </c>
      <c r="P26" s="70" t="s">
        <v>117</v>
      </c>
      <c r="Q26" s="231" t="s">
        <v>93</v>
      </c>
      <c r="R26" s="232" t="s">
        <v>94</v>
      </c>
      <c r="S26" s="71" t="s">
        <v>95</v>
      </c>
      <c r="T26" s="72" t="s">
        <v>121</v>
      </c>
      <c r="U26" s="73" t="s">
        <v>98</v>
      </c>
      <c r="V26" s="73" t="s">
        <v>142</v>
      </c>
      <c r="W26" s="488" t="s">
        <v>544</v>
      </c>
      <c r="X26" s="74" t="s">
        <v>75</v>
      </c>
      <c r="Y26" s="75" t="s">
        <v>81</v>
      </c>
      <c r="Z26" s="16" t="s">
        <v>180</v>
      </c>
      <c r="AB26" s="23"/>
      <c r="AC26" s="113"/>
      <c r="AD26" s="113"/>
    </row>
    <row r="27" spans="1:32" ht="17.649999999999999" customHeight="1" x14ac:dyDescent="0.25">
      <c r="B27" s="546" t="s">
        <v>184</v>
      </c>
      <c r="C27" s="76" t="s">
        <v>60</v>
      </c>
      <c r="D27" s="77" t="s">
        <v>61</v>
      </c>
      <c r="E27" s="78">
        <f>IF($B$4&lt;&gt;"Ntot",SUMIFS('2a. Database N flows'!$N:$N,'2a. Database N flows'!$D:$D,'3.1.a Input Output Matrix'!$C27,'2a. Database N flows'!$E:$E,'3.1.a Input Output Matrix'!$D27,'2a. Database N flows'!$G:$G,'3.1.a Input Output Matrix'!E$25,'2a. Database N flows'!$H:$H,'3.1.a Input Output Matrix'!E$26,'2a. Database N flows'!$P:$P,$B$3,'2a. Database N flows'!$M:$M,$B$4),SUMIFS('2a. Database N flows'!$N:$N,'2a. Database N flows'!$D:$D,'3.1.a Input Output Matrix'!$C27,'2a. Database N flows'!$E:$E,'3.1.a Input Output Matrix'!$D27,'2a. Database N flows'!$G:$G,'3.1.a Input Output Matrix'!E$25,'2a. Database N flows'!$H:$H,'3.1.a Input Output Matrix'!E$26,'2a. Database N flows'!$P:$P,$B$3))</f>
        <v>0</v>
      </c>
      <c r="F27" s="79">
        <f>IF($B$4&lt;&gt;"Ntot",SUMIFS('2a. Database N flows'!$N:$N,'2a. Database N flows'!$D:$D,'3.1.a Input Output Matrix'!$C27,'2a. Database N flows'!$E:$E,'3.1.a Input Output Matrix'!$D27,'2a. Database N flows'!$G:$G,'3.1.a Input Output Matrix'!F$25,'2a. Database N flows'!$H:$H,'3.1.a Input Output Matrix'!F$26,'2a. Database N flows'!$P:$P,$B$3,'2a. Database N flows'!$M:$M,$B$4),SUMIFS('2a. Database N flows'!$N:$N,'2a. Database N flows'!$D:$D,'3.1.a Input Output Matrix'!$C27,'2a. Database N flows'!$E:$E,'3.1.a Input Output Matrix'!$D27,'2a. Database N flows'!$G:$G,'3.1.a Input Output Matrix'!F$25,'2a. Database N flows'!$H:$H,'3.1.a Input Output Matrix'!F$26,'2a. Database N flows'!$P:$P,$B$3))</f>
        <v>1</v>
      </c>
      <c r="G27" s="79">
        <f>IF($B$4&lt;&gt;"Ntot",SUMIFS('2a. Database N flows'!$N:$N,'2a. Database N flows'!$D:$D,'3.1.a Input Output Matrix'!$C27,'2a. Database N flows'!$E:$E,'3.1.a Input Output Matrix'!$D27,'2a. Database N flows'!$G:$G,'3.1.a Input Output Matrix'!G$25,'2a. Database N flows'!$H:$H,'3.1.a Input Output Matrix'!G$26,'2a. Database N flows'!$P:$P,$B$3,'2a. Database N flows'!$M:$M,$B$4),SUMIFS('2a. Database N flows'!$N:$N,'2a. Database N flows'!$D:$D,'3.1.a Input Output Matrix'!$C27,'2a. Database N flows'!$E:$E,'3.1.a Input Output Matrix'!$D27,'2a. Database N flows'!$G:$G,'3.1.a Input Output Matrix'!G$25,'2a. Database N flows'!$H:$H,'3.1.a Input Output Matrix'!G$26,'2a. Database N flows'!$P:$P,$B$3))</f>
        <v>1</v>
      </c>
      <c r="H27" s="80">
        <f>IF($B$4&lt;&gt;"Ntot",SUMIFS('2a. Database N flows'!$N:$N,'2a. Database N flows'!$D:$D,'3.1.a Input Output Matrix'!$C27,'2a. Database N flows'!$E:$E,'3.1.a Input Output Matrix'!$D27,'2a. Database N flows'!$G:$G,'3.1.a Input Output Matrix'!H$25,'2a. Database N flows'!$H:$H,'3.1.a Input Output Matrix'!H$26,'2a. Database N flows'!$P:$P,$B$3,'2a. Database N flows'!$M:$M,$B$4),SUMIFS('2a. Database N flows'!$N:$N,'2a. Database N flows'!$D:$D,'3.1.a Input Output Matrix'!$C27,'2a. Database N flows'!$E:$E,'3.1.a Input Output Matrix'!$D27,'2a. Database N flows'!$G:$G,'3.1.a Input Output Matrix'!H$25,'2a. Database N flows'!$H:$H,'3.1.a Input Output Matrix'!H$26,'2a. Database N flows'!$P:$P,$B$3))</f>
        <v>1</v>
      </c>
      <c r="I27" s="78">
        <f>IF($B$4&lt;&gt;"Ntot",SUMIFS('2a. Database N flows'!$N:$N,'2a. Database N flows'!$D:$D,'3.1.a Input Output Matrix'!$C27,'2a. Database N flows'!$E:$E,'3.1.a Input Output Matrix'!$D27,'2a. Database N flows'!$G:$G,'3.1.a Input Output Matrix'!I$25,'2a. Database N flows'!$H:$H,'3.1.a Input Output Matrix'!I$26,'2a. Database N flows'!$P:$P,$B$3,'2a. Database N flows'!$M:$M,$B$4),SUMIFS('2a. Database N flows'!$N:$N,'2a. Database N flows'!$D:$D,'3.1.a Input Output Matrix'!$C27,'2a. Database N flows'!$E:$E,'3.1.a Input Output Matrix'!$D27,'2a. Database N flows'!$G:$G,'3.1.a Input Output Matrix'!I$25,'2a. Database N flows'!$H:$H,'3.1.a Input Output Matrix'!I$26,'2a. Database N flows'!$P:$P,$B$3))</f>
        <v>0</v>
      </c>
      <c r="J27" s="80">
        <f>IF($B$4&lt;&gt;"Ntot",SUMIFS('2a. Database N flows'!$N:$N,'2a. Database N flows'!$D:$D,'3.1.a Input Output Matrix'!$C27,'2a. Database N flows'!$E:$E,'3.1.a Input Output Matrix'!$D27,'2a. Database N flows'!$G:$G,'3.1.a Input Output Matrix'!J$25,'2a. Database N flows'!$H:$H,'3.1.a Input Output Matrix'!J$26,'2a. Database N flows'!$P:$P,$B$3,'2a. Database N flows'!$M:$M,$B$4),SUMIFS('2a. Database N flows'!$N:$N,'2a. Database N flows'!$D:$D,'3.1.a Input Output Matrix'!$C27,'2a. Database N flows'!$E:$E,'3.1.a Input Output Matrix'!$D27,'2a. Database N flows'!$G:$G,'3.1.a Input Output Matrix'!J$25,'2a. Database N flows'!$H:$H,'3.1.a Input Output Matrix'!J$26,'2a. Database N flows'!$P:$P,$B$3))</f>
        <v>1</v>
      </c>
      <c r="K27" s="78">
        <f>IF($B$4&lt;&gt;"Ntot",SUMIFS('2a. Database N flows'!$N:$N,'2a. Database N flows'!$D:$D,'3.1.a Input Output Matrix'!$C27,'2a. Database N flows'!$E:$E,'3.1.a Input Output Matrix'!$D27,'2a. Database N flows'!$G:$G,'3.1.a Input Output Matrix'!K$25,'2a. Database N flows'!$H:$H,'3.1.a Input Output Matrix'!K$26,'2a. Database N flows'!$P:$P,$B$3,'2a. Database N flows'!$M:$M,$B$4),SUMIFS('2a. Database N flows'!$N:$N,'2a. Database N flows'!$D:$D,'3.1.a Input Output Matrix'!$C27,'2a. Database N flows'!$E:$E,'3.1.a Input Output Matrix'!$D27,'2a. Database N flows'!$G:$G,'3.1.a Input Output Matrix'!K$25,'2a. Database N flows'!$H:$H,'3.1.a Input Output Matrix'!K$26,'2a. Database N flows'!$P:$P,$B$3))</f>
        <v>0</v>
      </c>
      <c r="L27" s="79">
        <f>IF($B$4&lt;&gt;"Ntot",SUMIFS('2a. Database N flows'!$N:$N,'2a. Database N flows'!$D:$D,'3.1.a Input Output Matrix'!$C27,'2a. Database N flows'!$E:$E,'3.1.a Input Output Matrix'!$D27,'2a. Database N flows'!$G:$G,'3.1.a Input Output Matrix'!L$25,'2a. Database N flows'!$H:$H,'3.1.a Input Output Matrix'!L$26,'2a. Database N flows'!$P:$P,$B$3,'2a. Database N flows'!$M:$M,$B$4),SUMIFS('2a. Database N flows'!$N:$N,'2a. Database N flows'!$D:$D,'3.1.a Input Output Matrix'!$C27,'2a. Database N flows'!$E:$E,'3.1.a Input Output Matrix'!$D27,'2a. Database N flows'!$G:$G,'3.1.a Input Output Matrix'!L$25,'2a. Database N flows'!$H:$H,'3.1.a Input Output Matrix'!L$26,'2a. Database N flows'!$P:$P,$B$3))</f>
        <v>0</v>
      </c>
      <c r="M27" s="80">
        <f>IF($B$4&lt;&gt;"Ntot",SUMIFS('2a. Database N flows'!$N:$N,'2a. Database N flows'!$D:$D,'3.1.a Input Output Matrix'!$C27,'2a. Database N flows'!$E:$E,'3.1.a Input Output Matrix'!$D27,'2a. Database N flows'!$G:$G,'3.1.a Input Output Matrix'!M$25,'2a. Database N flows'!$H:$H,'3.1.a Input Output Matrix'!M$26,'2a. Database N flows'!$P:$P,$B$3,'2a. Database N flows'!$M:$M,$B$4),SUMIFS('2a. Database N flows'!$N:$N,'2a. Database N flows'!$D:$D,'3.1.a Input Output Matrix'!$C27,'2a. Database N flows'!$E:$E,'3.1.a Input Output Matrix'!$D27,'2a. Database N flows'!$G:$G,'3.1.a Input Output Matrix'!M$25,'2a. Database N flows'!$H:$H,'3.1.a Input Output Matrix'!M$26,'2a. Database N flows'!$P:$P,$B$3))</f>
        <v>0</v>
      </c>
      <c r="N27" s="78">
        <f>IF($B$4&lt;&gt;"Ntot",SUMIFS('2a. Database N flows'!$N:$N,'2a. Database N flows'!$D:$D,'3.1.a Input Output Matrix'!$C27,'2a. Database N flows'!$E:$E,'3.1.a Input Output Matrix'!$D27,'2a. Database N flows'!$G:$G,'3.1.a Input Output Matrix'!N$25,'2a. Database N flows'!$H:$H,'3.1.a Input Output Matrix'!N$26,'2a. Database N flows'!$P:$P,$B$3,'2a. Database N flows'!$M:$M,$B$4),SUMIFS('2a. Database N flows'!$N:$N,'2a. Database N flows'!$D:$D,'3.1.a Input Output Matrix'!$C27,'2a. Database N flows'!$E:$E,'3.1.a Input Output Matrix'!$D27,'2a. Database N flows'!$G:$G,'3.1.a Input Output Matrix'!N$25,'2a. Database N flows'!$H:$H,'3.1.a Input Output Matrix'!N$26,'2a. Database N flows'!$P:$P,$B$3))</f>
        <v>0</v>
      </c>
      <c r="O27" s="79">
        <f>IF($B$4&lt;&gt;"Ntot",SUMIFS('2a. Database N flows'!$N:$N,'2a. Database N flows'!$D:$D,'3.1.a Input Output Matrix'!$C27,'2a. Database N flows'!$E:$E,'3.1.a Input Output Matrix'!$D27,'2a. Database N flows'!$G:$G,'3.1.a Input Output Matrix'!O$25,'2a. Database N flows'!$H:$H,'3.1.a Input Output Matrix'!O$26,'2a. Database N flows'!$P:$P,$B$3,'2a. Database N flows'!$M:$M,$B$4),SUMIFS('2a. Database N flows'!$N:$N,'2a. Database N flows'!$D:$D,'3.1.a Input Output Matrix'!$C27,'2a. Database N flows'!$E:$E,'3.1.a Input Output Matrix'!$D27,'2a. Database N flows'!$G:$G,'3.1.a Input Output Matrix'!O$25,'2a. Database N flows'!$H:$H,'3.1.a Input Output Matrix'!O$26,'2a. Database N flows'!$P:$P,$B$3))</f>
        <v>0</v>
      </c>
      <c r="P27" s="80">
        <f>IF($B$4&lt;&gt;"Ntot",SUMIFS('2a. Database N flows'!$N:$N,'2a. Database N flows'!$D:$D,'3.1.a Input Output Matrix'!$C27,'2a. Database N flows'!$E:$E,'3.1.a Input Output Matrix'!$D27,'2a. Database N flows'!$G:$G,'3.1.a Input Output Matrix'!P$25,'2a. Database N flows'!$H:$H,'3.1.a Input Output Matrix'!P$26,'2a. Database N flows'!$P:$P,$B$3,'2a. Database N flows'!$M:$M,$B$4),SUMIFS('2a. Database N flows'!$N:$N,'2a. Database N flows'!$D:$D,'3.1.a Input Output Matrix'!$C27,'2a. Database N flows'!$E:$E,'3.1.a Input Output Matrix'!$D27,'2a. Database N flows'!$G:$G,'3.1.a Input Output Matrix'!P$25,'2a. Database N flows'!$H:$H,'3.1.a Input Output Matrix'!P$26,'2a. Database N flows'!$P:$P,$B$3))</f>
        <v>0</v>
      </c>
      <c r="Q27" s="78">
        <f>IF($B$4&lt;&gt;"Ntot",SUMIFS('2a. Database N flows'!$N:$N,'2a. Database N flows'!$D:$D,'3.1.a Input Output Matrix'!$C27,'2a. Database N flows'!$E:$E,'3.1.a Input Output Matrix'!$D27,'2a. Database N flows'!$G:$G,'3.1.a Input Output Matrix'!Q$25,'2a. Database N flows'!$H:$H,'3.1.a Input Output Matrix'!Q$26,'2a. Database N flows'!$P:$P,$B$3,'2a. Database N flows'!$M:$M,$B$4),SUMIFS('2a. Database N flows'!$N:$N,'2a. Database N flows'!$D:$D,'3.1.a Input Output Matrix'!$C27,'2a. Database N flows'!$E:$E,'3.1.a Input Output Matrix'!$D27,'2a. Database N flows'!$G:$G,'3.1.a Input Output Matrix'!Q$25,'2a. Database N flows'!$H:$H,'3.1.a Input Output Matrix'!Q$26,'2a. Database N flows'!$P:$P,$B$3))</f>
        <v>0</v>
      </c>
      <c r="R27" s="80">
        <f>IF($B$4&lt;&gt;"Ntot",SUMIFS('2a. Database N flows'!$N:$N,'2a. Database N flows'!$D:$D,'3.1.a Input Output Matrix'!$C27,'2a. Database N flows'!$E:$E,'3.1.a Input Output Matrix'!$D27,'2a. Database N flows'!$G:$G,'3.1.a Input Output Matrix'!R$25,'2a. Database N flows'!$H:$H,'3.1.a Input Output Matrix'!R$26,'2a. Database N flows'!$P:$P,$B$3,'2a. Database N flows'!$M:$M,$B$4),SUMIFS('2a. Database N flows'!$N:$N,'2a. Database N flows'!$D:$D,'3.1.a Input Output Matrix'!$C27,'2a. Database N flows'!$E:$E,'3.1.a Input Output Matrix'!$D27,'2a. Database N flows'!$G:$G,'3.1.a Input Output Matrix'!R$25,'2a. Database N flows'!$H:$H,'3.1.a Input Output Matrix'!R$26,'2a. Database N flows'!$P:$P,$B$3))</f>
        <v>0</v>
      </c>
      <c r="S27" s="78">
        <f>IF($B$4&lt;&gt;"Ntot",SUMIFS('2a. Database N flows'!$N:$N,'2a. Database N flows'!$D:$D,'3.1.a Input Output Matrix'!$C27,'2a. Database N flows'!$E:$E,'3.1.a Input Output Matrix'!$D27,'2a. Database N flows'!$G:$G,'3.1.a Input Output Matrix'!S$25,'2a. Database N flows'!$H:$H,'3.1.a Input Output Matrix'!S$26,'2a. Database N flows'!$P:$P,$B$3,'2a. Database N flows'!$M:$M,$B$4),SUMIFS('2a. Database N flows'!$N:$N,'2a. Database N flows'!$D:$D,'3.1.a Input Output Matrix'!$C27,'2a. Database N flows'!$E:$E,'3.1.a Input Output Matrix'!$D27,'2a. Database N flows'!$G:$G,'3.1.a Input Output Matrix'!S$25,'2a. Database N flows'!$H:$H,'3.1.a Input Output Matrix'!S$26,'2a. Database N flows'!$P:$P,$B$3))</f>
        <v>0</v>
      </c>
      <c r="T27" s="78">
        <f>IF($B$4&lt;&gt;"Ntot",SUMIFS('2a. Database N flows'!$N:$N,'2a. Database N flows'!$D:$D,'3.1.a Input Output Matrix'!$C27,'2a. Database N flows'!$E:$E,'3.1.a Input Output Matrix'!$D27,'2a. Database N flows'!$G:$G,'3.1.a Input Output Matrix'!T$25,'2a. Database N flows'!$H:$H,'3.1.a Input Output Matrix'!T$26,'2a. Database N flows'!$P:$P,$B$3,'2a. Database N flows'!$M:$M,$B$4),SUMIFS('2a. Database N flows'!$N:$N,'2a. Database N flows'!$D:$D,'3.1.a Input Output Matrix'!$C27,'2a. Database N flows'!$E:$E,'3.1.a Input Output Matrix'!$D27,'2a. Database N flows'!$G:$G,'3.1.a Input Output Matrix'!T$25,'2a. Database N flows'!$H:$H,'3.1.a Input Output Matrix'!T$26,'2a. Database N flows'!$P:$P,$B$3))</f>
        <v>0</v>
      </c>
      <c r="U27" s="79">
        <f>IF($B$4&lt;&gt;"Ntot",SUMIFS('2a. Database N flows'!$N:$N,'2a. Database N flows'!$D:$D,'3.1.a Input Output Matrix'!$C27,'2a. Database N flows'!$E:$E,'3.1.a Input Output Matrix'!$D27,'2a. Database N flows'!$G:$G,'3.1.a Input Output Matrix'!U$25,'2a. Database N flows'!$H:$H,'3.1.a Input Output Matrix'!U$26,'2a. Database N flows'!$P:$P,$B$3,'2a. Database N flows'!$M:$M,$B$4),SUMIFS('2a. Database N flows'!$N:$N,'2a. Database N flows'!$D:$D,'3.1.a Input Output Matrix'!$C27,'2a. Database N flows'!$E:$E,'3.1.a Input Output Matrix'!$D27,'2a. Database N flows'!$G:$G,'3.1.a Input Output Matrix'!U$25,'2a. Database N flows'!$H:$H,'3.1.a Input Output Matrix'!U$26,'2a. Database N flows'!$P:$P,$B$3))</f>
        <v>0</v>
      </c>
      <c r="V27" s="79">
        <f>IF($B$4&lt;&gt;"Ntot",SUMIFS('2a. Database N flows'!$N:$N,'2a. Database N flows'!$D:$D,'3.1.a Input Output Matrix'!$C27,'2a. Database N flows'!$E:$E,'3.1.a Input Output Matrix'!$D27,'2a. Database N flows'!$G:$G,'3.1.a Input Output Matrix'!V$25,'2a. Database N flows'!$H:$H,'3.1.a Input Output Matrix'!V$26,'2a. Database N flows'!$P:$P,$B$3,'2a. Database N flows'!$M:$M,$B$4),SUMIFS('2a. Database N flows'!$N:$N,'2a. Database N flows'!$D:$D,'3.1.a Input Output Matrix'!$C27,'2a. Database N flows'!$E:$E,'3.1.a Input Output Matrix'!$D27,'2a. Database N flows'!$G:$G,'3.1.a Input Output Matrix'!V$25,'2a. Database N flows'!$H:$H,'3.1.a Input Output Matrix'!V$26,'2a. Database N flows'!$P:$P,$B$3))</f>
        <v>0</v>
      </c>
      <c r="W27" s="80">
        <f>IF($B$4&lt;&gt;"Ntot",SUMIFS('2a. Database N flows'!$N:$N,'2a. Database N flows'!$D:$D,'3.1.a Input Output Matrix'!$C27,'2a. Database N flows'!$E:$E,'3.1.a Input Output Matrix'!$D27,'2a. Database N flows'!$G:$G,'3.1.a Input Output Matrix'!W$25,'2a. Database N flows'!$H:$H,'3.1.a Input Output Matrix'!W$26,'2a. Database N flows'!$P:$P,$B$3,'2a. Database N flows'!$M:$M,$B$4),SUMIFS('2a. Database N flows'!$N:$N,'2a. Database N flows'!$D:$D,'3.1.a Input Output Matrix'!$C27,'2a. Database N flows'!$E:$E,'3.1.a Input Output Matrix'!$D27,'2a. Database N flows'!$G:$G,'3.1.a Input Output Matrix'!W$25,'2a. Database N flows'!$H:$H,'3.1.a Input Output Matrix'!W$26,'2a. Database N flows'!$P:$P,$B$3))</f>
        <v>0</v>
      </c>
      <c r="X27" s="81">
        <f>IF($B$4&lt;&gt;"Ntot",SUMIFS('2a. Database N flows'!$N:$N,'2a. Database N flows'!$D:$D,'3.1.a Input Output Matrix'!$C27,'2a. Database N flows'!$E:$E,'3.1.a Input Output Matrix'!$D27,'2a. Database N flows'!$G:$G,'3.1.a Input Output Matrix'!X$25,'2a. Database N flows'!$H:$H,'3.1.a Input Output Matrix'!X$26,'2a. Database N flows'!$P:$P,$B$3,'2a. Database N flows'!$M:$M,$B$4),SUMIFS('2a. Database N flows'!$N:$N,'2a. Database N flows'!$D:$D,'3.1.a Input Output Matrix'!$C27,'2a. Database N flows'!$E:$E,'3.1.a Input Output Matrix'!$D27,'2a. Database N flows'!$G:$G,'3.1.a Input Output Matrix'!X$25,'2a. Database N flows'!$H:$H,'3.1.a Input Output Matrix'!X$26,'2a. Database N flows'!$P:$P,$B$3))</f>
        <v>4</v>
      </c>
      <c r="Y27" s="81">
        <f>IF($B$4&lt;&gt;"Ntot",SUMIFS('2a. Database N flows'!$N:$N,'2a. Database N flows'!$D:$D,'3.1.a Input Output Matrix'!$C27,'2a. Database N flows'!$E:$E,'3.1.a Input Output Matrix'!$D27,'2a. Database N flows'!$G:$G,'3.1.a Input Output Matrix'!Y$25,'2a. Database N flows'!$H:$H,'3.1.a Input Output Matrix'!Y$26,'2a. Database N flows'!$P:$P,$B$3,'2a. Database N flows'!$M:$M,$B$4),SUMIFS('2a. Database N flows'!$N:$N,'2a. Database N flows'!$D:$D,'3.1.a Input Output Matrix'!$C27,'2a. Database N flows'!$E:$E,'3.1.a Input Output Matrix'!$D27,'2a. Database N flows'!$G:$G,'3.1.a Input Output Matrix'!Y$25,'2a. Database N flows'!$H:$H,'3.1.a Input Output Matrix'!Y$26,'2a. Database N flows'!$P:$P,$B$3))</f>
        <v>1</v>
      </c>
      <c r="Z27" s="16">
        <f t="shared" ref="Z27:Z47" si="2">SUM(E27:Y27)</f>
        <v>9</v>
      </c>
      <c r="AA27" s="12" t="s">
        <v>54</v>
      </c>
      <c r="AB27" s="23"/>
      <c r="AC27" s="3"/>
      <c r="AD27" s="3"/>
    </row>
    <row r="28" spans="1:32" ht="17.649999999999999" customHeight="1" x14ac:dyDescent="0.25">
      <c r="B28" s="547"/>
      <c r="C28" s="82" t="s">
        <v>60</v>
      </c>
      <c r="D28" s="62" t="s">
        <v>62</v>
      </c>
      <c r="E28" s="83">
        <f>IF($B$4&lt;&gt;"Ntot",SUMIFS('2a. Database N flows'!$N:$N,'2a. Database N flows'!$D:$D,'3.1.a Input Output Matrix'!$C28,'2a. Database N flows'!$E:$E,'3.1.a Input Output Matrix'!$D28,'2a. Database N flows'!$G:$G,'3.1.a Input Output Matrix'!E$25,'2a. Database N flows'!$H:$H,'3.1.a Input Output Matrix'!E$26,'2a. Database N flows'!$P:$P,$B$3,'2a. Database N flows'!$M:$M,$B$4),SUMIFS('2a. Database N flows'!$N:$N,'2a. Database N flows'!$D:$D,'3.1.a Input Output Matrix'!$C28,'2a. Database N flows'!$E:$E,'3.1.a Input Output Matrix'!$D28,'2a. Database N flows'!$G:$G,'3.1.a Input Output Matrix'!E$25,'2a. Database N flows'!$H:$H,'3.1.a Input Output Matrix'!E$26,'2a. Database N flows'!$P:$P,$B$3))</f>
        <v>0</v>
      </c>
      <c r="F28" s="12">
        <f>IF($B$4&lt;&gt;"Ntot",SUMIFS('2a. Database N flows'!$N:$N,'2a. Database N flows'!$D:$D,'3.1.a Input Output Matrix'!$C28,'2a. Database N flows'!$E:$E,'3.1.a Input Output Matrix'!$D28,'2a. Database N flows'!$G:$G,'3.1.a Input Output Matrix'!F$25,'2a. Database N flows'!$H:$H,'3.1.a Input Output Matrix'!F$26,'2a. Database N flows'!$P:$P,$B$3,'2a. Database N flows'!$M:$M,$B$4),SUMIFS('2a. Database N flows'!$N:$N,'2a. Database N flows'!$D:$D,'3.1.a Input Output Matrix'!$C28,'2a. Database N flows'!$E:$E,'3.1.a Input Output Matrix'!$D28,'2a. Database N flows'!$G:$G,'3.1.a Input Output Matrix'!F$25,'2a. Database N flows'!$H:$H,'3.1.a Input Output Matrix'!F$26,'2a. Database N flows'!$P:$P,$B$3))</f>
        <v>0</v>
      </c>
      <c r="G28" s="12">
        <f>IF($B$4&lt;&gt;"Ntot",SUMIFS('2a. Database N flows'!$N:$N,'2a. Database N flows'!$D:$D,'3.1.a Input Output Matrix'!$C28,'2a. Database N flows'!$E:$E,'3.1.a Input Output Matrix'!$D28,'2a. Database N flows'!$G:$G,'3.1.a Input Output Matrix'!G$25,'2a. Database N flows'!$H:$H,'3.1.a Input Output Matrix'!G$26,'2a. Database N flows'!$P:$P,$B$3,'2a. Database N flows'!$M:$M,$B$4),SUMIFS('2a. Database N flows'!$N:$N,'2a. Database N flows'!$D:$D,'3.1.a Input Output Matrix'!$C28,'2a. Database N flows'!$E:$E,'3.1.a Input Output Matrix'!$D28,'2a. Database N flows'!$G:$G,'3.1.a Input Output Matrix'!G$25,'2a. Database N flows'!$H:$H,'3.1.a Input Output Matrix'!G$26,'2a. Database N flows'!$P:$P,$B$3))</f>
        <v>0</v>
      </c>
      <c r="H28" s="35">
        <f>IF($B$4&lt;&gt;"Ntot",SUMIFS('2a. Database N flows'!$N:$N,'2a. Database N flows'!$D:$D,'3.1.a Input Output Matrix'!$C28,'2a. Database N flows'!$E:$E,'3.1.a Input Output Matrix'!$D28,'2a. Database N flows'!$G:$G,'3.1.a Input Output Matrix'!H$25,'2a. Database N flows'!$H:$H,'3.1.a Input Output Matrix'!H$26,'2a. Database N flows'!$P:$P,$B$3,'2a. Database N flows'!$M:$M,$B$4),SUMIFS('2a. Database N flows'!$N:$N,'2a. Database N flows'!$D:$D,'3.1.a Input Output Matrix'!$C28,'2a. Database N flows'!$E:$E,'3.1.a Input Output Matrix'!$D28,'2a. Database N flows'!$G:$G,'3.1.a Input Output Matrix'!H$25,'2a. Database N flows'!$H:$H,'3.1.a Input Output Matrix'!H$26,'2a. Database N flows'!$P:$P,$B$3))</f>
        <v>0</v>
      </c>
      <c r="I28" s="83">
        <f>IF($B$4&lt;&gt;"Ntot",SUMIFS('2a. Database N flows'!$N:$N,'2a. Database N flows'!$D:$D,'3.1.a Input Output Matrix'!$C28,'2a. Database N flows'!$E:$E,'3.1.a Input Output Matrix'!$D28,'2a. Database N flows'!$G:$G,'3.1.a Input Output Matrix'!I$25,'2a. Database N flows'!$H:$H,'3.1.a Input Output Matrix'!I$26,'2a. Database N flows'!$P:$P,$B$3,'2a. Database N flows'!$M:$M,$B$4),SUMIFS('2a. Database N flows'!$N:$N,'2a. Database N flows'!$D:$D,'3.1.a Input Output Matrix'!$C28,'2a. Database N flows'!$E:$E,'3.1.a Input Output Matrix'!$D28,'2a. Database N flows'!$G:$G,'3.1.a Input Output Matrix'!I$25,'2a. Database N flows'!$H:$H,'3.1.a Input Output Matrix'!I$26,'2a. Database N flows'!$P:$P,$B$3))</f>
        <v>0</v>
      </c>
      <c r="J28" s="35">
        <f>IF($B$4&lt;&gt;"Ntot",SUMIFS('2a. Database N flows'!$N:$N,'2a. Database N flows'!$D:$D,'3.1.a Input Output Matrix'!$C28,'2a. Database N flows'!$E:$E,'3.1.a Input Output Matrix'!$D28,'2a. Database N flows'!$G:$G,'3.1.a Input Output Matrix'!J$25,'2a. Database N flows'!$H:$H,'3.1.a Input Output Matrix'!J$26,'2a. Database N flows'!$P:$P,$B$3,'2a. Database N flows'!$M:$M,$B$4),SUMIFS('2a. Database N flows'!$N:$N,'2a. Database N flows'!$D:$D,'3.1.a Input Output Matrix'!$C28,'2a. Database N flows'!$E:$E,'3.1.a Input Output Matrix'!$D28,'2a. Database N flows'!$G:$G,'3.1.a Input Output Matrix'!J$25,'2a. Database N flows'!$H:$H,'3.1.a Input Output Matrix'!J$26,'2a. Database N flows'!$P:$P,$B$3))</f>
        <v>0</v>
      </c>
      <c r="K28" s="83">
        <f>IF($B$4&lt;&gt;"Ntot",SUMIFS('2a. Database N flows'!$N:$N,'2a. Database N flows'!$D:$D,'3.1.a Input Output Matrix'!$C28,'2a. Database N flows'!$E:$E,'3.1.a Input Output Matrix'!$D28,'2a. Database N flows'!$G:$G,'3.1.a Input Output Matrix'!K$25,'2a. Database N flows'!$H:$H,'3.1.a Input Output Matrix'!K$26,'2a. Database N flows'!$P:$P,$B$3,'2a. Database N flows'!$M:$M,$B$4),SUMIFS('2a. Database N flows'!$N:$N,'2a. Database N flows'!$D:$D,'3.1.a Input Output Matrix'!$C28,'2a. Database N flows'!$E:$E,'3.1.a Input Output Matrix'!$D28,'2a. Database N flows'!$G:$G,'3.1.a Input Output Matrix'!K$25,'2a. Database N flows'!$H:$H,'3.1.a Input Output Matrix'!K$26,'2a. Database N flows'!$P:$P,$B$3))</f>
        <v>0</v>
      </c>
      <c r="L28" s="12">
        <f>IF($B$4&lt;&gt;"Ntot",SUMIFS('2a. Database N flows'!$N:$N,'2a. Database N flows'!$D:$D,'3.1.a Input Output Matrix'!$C28,'2a. Database N flows'!$E:$E,'3.1.a Input Output Matrix'!$D28,'2a. Database N flows'!$G:$G,'3.1.a Input Output Matrix'!L$25,'2a. Database N flows'!$H:$H,'3.1.a Input Output Matrix'!L$26,'2a. Database N flows'!$P:$P,$B$3,'2a. Database N flows'!$M:$M,$B$4),SUMIFS('2a. Database N flows'!$N:$N,'2a. Database N flows'!$D:$D,'3.1.a Input Output Matrix'!$C28,'2a. Database N flows'!$E:$E,'3.1.a Input Output Matrix'!$D28,'2a. Database N flows'!$G:$G,'3.1.a Input Output Matrix'!L$25,'2a. Database N flows'!$H:$H,'3.1.a Input Output Matrix'!L$26,'2a. Database N flows'!$P:$P,$B$3))</f>
        <v>0</v>
      </c>
      <c r="M28" s="35">
        <f>IF($B$4&lt;&gt;"Ntot",SUMIFS('2a. Database N flows'!$N:$N,'2a. Database N flows'!$D:$D,'3.1.a Input Output Matrix'!$C28,'2a. Database N flows'!$E:$E,'3.1.a Input Output Matrix'!$D28,'2a. Database N flows'!$G:$G,'3.1.a Input Output Matrix'!M$25,'2a. Database N flows'!$H:$H,'3.1.a Input Output Matrix'!M$26,'2a. Database N flows'!$P:$P,$B$3,'2a. Database N flows'!$M:$M,$B$4),SUMIFS('2a. Database N flows'!$N:$N,'2a. Database N flows'!$D:$D,'3.1.a Input Output Matrix'!$C28,'2a. Database N flows'!$E:$E,'3.1.a Input Output Matrix'!$D28,'2a. Database N flows'!$G:$G,'3.1.a Input Output Matrix'!M$25,'2a. Database N flows'!$H:$H,'3.1.a Input Output Matrix'!M$26,'2a. Database N flows'!$P:$P,$B$3))</f>
        <v>0</v>
      </c>
      <c r="N28" s="83">
        <f>IF($B$4&lt;&gt;"Ntot",SUMIFS('2a. Database N flows'!$N:$N,'2a. Database N flows'!$D:$D,'3.1.a Input Output Matrix'!$C28,'2a. Database N flows'!$E:$E,'3.1.a Input Output Matrix'!$D28,'2a. Database N flows'!$G:$G,'3.1.a Input Output Matrix'!N$25,'2a. Database N flows'!$H:$H,'3.1.a Input Output Matrix'!N$26,'2a. Database N flows'!$P:$P,$B$3,'2a. Database N flows'!$M:$M,$B$4),SUMIFS('2a. Database N flows'!$N:$N,'2a. Database N flows'!$D:$D,'3.1.a Input Output Matrix'!$C28,'2a. Database N flows'!$E:$E,'3.1.a Input Output Matrix'!$D28,'2a. Database N flows'!$G:$G,'3.1.a Input Output Matrix'!N$25,'2a. Database N flows'!$H:$H,'3.1.a Input Output Matrix'!N$26,'2a. Database N flows'!$P:$P,$B$3))</f>
        <v>0</v>
      </c>
      <c r="O28" s="12">
        <f>IF($B$4&lt;&gt;"Ntot",SUMIFS('2a. Database N flows'!$N:$N,'2a. Database N flows'!$D:$D,'3.1.a Input Output Matrix'!$C28,'2a. Database N flows'!$E:$E,'3.1.a Input Output Matrix'!$D28,'2a. Database N flows'!$G:$G,'3.1.a Input Output Matrix'!O$25,'2a. Database N flows'!$H:$H,'3.1.a Input Output Matrix'!O$26,'2a. Database N flows'!$P:$P,$B$3,'2a. Database N flows'!$M:$M,$B$4),SUMIFS('2a. Database N flows'!$N:$N,'2a. Database N flows'!$D:$D,'3.1.a Input Output Matrix'!$C28,'2a. Database N flows'!$E:$E,'3.1.a Input Output Matrix'!$D28,'2a. Database N flows'!$G:$G,'3.1.a Input Output Matrix'!O$25,'2a. Database N flows'!$H:$H,'3.1.a Input Output Matrix'!O$26,'2a. Database N flows'!$P:$P,$B$3))</f>
        <v>0</v>
      </c>
      <c r="P28" s="35">
        <f>IF($B$4&lt;&gt;"Ntot",SUMIFS('2a. Database N flows'!$N:$N,'2a. Database N flows'!$D:$D,'3.1.a Input Output Matrix'!$C28,'2a. Database N flows'!$E:$E,'3.1.a Input Output Matrix'!$D28,'2a. Database N flows'!$G:$G,'3.1.a Input Output Matrix'!P$25,'2a. Database N flows'!$H:$H,'3.1.a Input Output Matrix'!P$26,'2a. Database N flows'!$P:$P,$B$3,'2a. Database N flows'!$M:$M,$B$4),SUMIFS('2a. Database N flows'!$N:$N,'2a. Database N flows'!$D:$D,'3.1.a Input Output Matrix'!$C28,'2a. Database N flows'!$E:$E,'3.1.a Input Output Matrix'!$D28,'2a. Database N flows'!$G:$G,'3.1.a Input Output Matrix'!P$25,'2a. Database N flows'!$H:$H,'3.1.a Input Output Matrix'!P$26,'2a. Database N flows'!$P:$P,$B$3))</f>
        <v>0</v>
      </c>
      <c r="Q28" s="83">
        <f>IF($B$4&lt;&gt;"Ntot",SUMIFS('2a. Database N flows'!$N:$N,'2a. Database N flows'!$D:$D,'3.1.a Input Output Matrix'!$C28,'2a. Database N flows'!$E:$E,'3.1.a Input Output Matrix'!$D28,'2a. Database N flows'!$G:$G,'3.1.a Input Output Matrix'!Q$25,'2a. Database N flows'!$H:$H,'3.1.a Input Output Matrix'!Q$26,'2a. Database N flows'!$P:$P,$B$3,'2a. Database N flows'!$M:$M,$B$4),SUMIFS('2a. Database N flows'!$N:$N,'2a. Database N flows'!$D:$D,'3.1.a Input Output Matrix'!$C28,'2a. Database N flows'!$E:$E,'3.1.a Input Output Matrix'!$D28,'2a. Database N flows'!$G:$G,'3.1.a Input Output Matrix'!Q$25,'2a. Database N flows'!$H:$H,'3.1.a Input Output Matrix'!Q$26,'2a. Database N flows'!$P:$P,$B$3))</f>
        <v>0</v>
      </c>
      <c r="R28" s="35">
        <f>IF($B$4&lt;&gt;"Ntot",SUMIFS('2a. Database N flows'!$N:$N,'2a. Database N flows'!$D:$D,'3.1.a Input Output Matrix'!$C28,'2a. Database N flows'!$E:$E,'3.1.a Input Output Matrix'!$D28,'2a. Database N flows'!$G:$G,'3.1.a Input Output Matrix'!R$25,'2a. Database N flows'!$H:$H,'3.1.a Input Output Matrix'!R$26,'2a. Database N flows'!$P:$P,$B$3,'2a. Database N flows'!$M:$M,$B$4),SUMIFS('2a. Database N flows'!$N:$N,'2a. Database N flows'!$D:$D,'3.1.a Input Output Matrix'!$C28,'2a. Database N flows'!$E:$E,'3.1.a Input Output Matrix'!$D28,'2a. Database N flows'!$G:$G,'3.1.a Input Output Matrix'!R$25,'2a. Database N flows'!$H:$H,'3.1.a Input Output Matrix'!R$26,'2a. Database N flows'!$P:$P,$B$3))</f>
        <v>0</v>
      </c>
      <c r="S28" s="83">
        <f>IF($B$4&lt;&gt;"Ntot",SUMIFS('2a. Database N flows'!$N:$N,'2a. Database N flows'!$D:$D,'3.1.a Input Output Matrix'!$C28,'2a. Database N flows'!$E:$E,'3.1.a Input Output Matrix'!$D28,'2a. Database N flows'!$G:$G,'3.1.a Input Output Matrix'!S$25,'2a. Database N flows'!$H:$H,'3.1.a Input Output Matrix'!S$26,'2a. Database N flows'!$P:$P,$B$3,'2a. Database N flows'!$M:$M,$B$4),SUMIFS('2a. Database N flows'!$N:$N,'2a. Database N flows'!$D:$D,'3.1.a Input Output Matrix'!$C28,'2a. Database N flows'!$E:$E,'3.1.a Input Output Matrix'!$D28,'2a. Database N flows'!$G:$G,'3.1.a Input Output Matrix'!S$25,'2a. Database N flows'!$H:$H,'3.1.a Input Output Matrix'!S$26,'2a. Database N flows'!$P:$P,$B$3))</f>
        <v>0</v>
      </c>
      <c r="T28" s="83">
        <f>IF($B$4&lt;&gt;"Ntot",SUMIFS('2a. Database N flows'!$N:$N,'2a. Database N flows'!$D:$D,'3.1.a Input Output Matrix'!$C28,'2a. Database N flows'!$E:$E,'3.1.a Input Output Matrix'!$D28,'2a. Database N flows'!$G:$G,'3.1.a Input Output Matrix'!T$25,'2a. Database N flows'!$H:$H,'3.1.a Input Output Matrix'!T$26,'2a. Database N flows'!$P:$P,$B$3,'2a. Database N flows'!$M:$M,$B$4),SUMIFS('2a. Database N flows'!$N:$N,'2a. Database N flows'!$D:$D,'3.1.a Input Output Matrix'!$C28,'2a. Database N flows'!$E:$E,'3.1.a Input Output Matrix'!$D28,'2a. Database N flows'!$G:$G,'3.1.a Input Output Matrix'!T$25,'2a. Database N flows'!$H:$H,'3.1.a Input Output Matrix'!T$26,'2a. Database N flows'!$P:$P,$B$3))</f>
        <v>0</v>
      </c>
      <c r="U28" s="12">
        <f>IF($B$4&lt;&gt;"Ntot",SUMIFS('2a. Database N flows'!$N:$N,'2a. Database N flows'!$D:$D,'3.1.a Input Output Matrix'!$C28,'2a. Database N flows'!$E:$E,'3.1.a Input Output Matrix'!$D28,'2a. Database N flows'!$G:$G,'3.1.a Input Output Matrix'!U$25,'2a. Database N flows'!$H:$H,'3.1.a Input Output Matrix'!U$26,'2a. Database N flows'!$P:$P,$B$3,'2a. Database N flows'!$M:$M,$B$4),SUMIFS('2a. Database N flows'!$N:$N,'2a. Database N flows'!$D:$D,'3.1.a Input Output Matrix'!$C28,'2a. Database N flows'!$E:$E,'3.1.a Input Output Matrix'!$D28,'2a. Database N flows'!$G:$G,'3.1.a Input Output Matrix'!U$25,'2a. Database N flows'!$H:$H,'3.1.a Input Output Matrix'!U$26,'2a. Database N flows'!$P:$P,$B$3))</f>
        <v>0</v>
      </c>
      <c r="V28" s="12">
        <f>IF($B$4&lt;&gt;"Ntot",SUMIFS('2a. Database N flows'!$N:$N,'2a. Database N flows'!$D:$D,'3.1.a Input Output Matrix'!$C28,'2a. Database N flows'!$E:$E,'3.1.a Input Output Matrix'!$D28,'2a. Database N flows'!$G:$G,'3.1.a Input Output Matrix'!V$25,'2a. Database N flows'!$H:$H,'3.1.a Input Output Matrix'!V$26,'2a. Database N flows'!$P:$P,$B$3,'2a. Database N flows'!$M:$M,$B$4),SUMIFS('2a. Database N flows'!$N:$N,'2a. Database N flows'!$D:$D,'3.1.a Input Output Matrix'!$C28,'2a. Database N flows'!$E:$E,'3.1.a Input Output Matrix'!$D28,'2a. Database N flows'!$G:$G,'3.1.a Input Output Matrix'!V$25,'2a. Database N flows'!$H:$H,'3.1.a Input Output Matrix'!V$26,'2a. Database N flows'!$P:$P,$B$3))</f>
        <v>0</v>
      </c>
      <c r="W28" s="35">
        <f>IF($B$4&lt;&gt;"Ntot",SUMIFS('2a. Database N flows'!$N:$N,'2a. Database N flows'!$D:$D,'3.1.a Input Output Matrix'!$C28,'2a. Database N flows'!$E:$E,'3.1.a Input Output Matrix'!$D28,'2a. Database N flows'!$G:$G,'3.1.a Input Output Matrix'!W$25,'2a. Database N flows'!$H:$H,'3.1.a Input Output Matrix'!W$26,'2a. Database N flows'!$P:$P,$B$3,'2a. Database N flows'!$M:$M,$B$4),SUMIFS('2a. Database N flows'!$N:$N,'2a. Database N flows'!$D:$D,'3.1.a Input Output Matrix'!$C28,'2a. Database N flows'!$E:$E,'3.1.a Input Output Matrix'!$D28,'2a. Database N flows'!$G:$G,'3.1.a Input Output Matrix'!W$25,'2a. Database N flows'!$H:$H,'3.1.a Input Output Matrix'!W$26,'2a. Database N flows'!$P:$P,$B$3))</f>
        <v>0</v>
      </c>
      <c r="X28" s="84">
        <f>IF($B$4&lt;&gt;"Ntot",SUMIFS('2a. Database N flows'!$N:$N,'2a. Database N flows'!$D:$D,'3.1.a Input Output Matrix'!$C28,'2a. Database N flows'!$E:$E,'3.1.a Input Output Matrix'!$D28,'2a. Database N flows'!$G:$G,'3.1.a Input Output Matrix'!X$25,'2a. Database N flows'!$H:$H,'3.1.a Input Output Matrix'!X$26,'2a. Database N flows'!$P:$P,$B$3,'2a. Database N flows'!$M:$M,$B$4),SUMIFS('2a. Database N flows'!$N:$N,'2a. Database N flows'!$D:$D,'3.1.a Input Output Matrix'!$C28,'2a. Database N flows'!$E:$E,'3.1.a Input Output Matrix'!$D28,'2a. Database N flows'!$G:$G,'3.1.a Input Output Matrix'!X$25,'2a. Database N flows'!$H:$H,'3.1.a Input Output Matrix'!X$26,'2a. Database N flows'!$P:$P,$B$3))</f>
        <v>4</v>
      </c>
      <c r="Y28" s="84">
        <f>IF($B$4&lt;&gt;"Ntot",SUMIFS('2a. Database N flows'!$N:$N,'2a. Database N flows'!$D:$D,'3.1.a Input Output Matrix'!$C28,'2a. Database N flows'!$E:$E,'3.1.a Input Output Matrix'!$D28,'2a. Database N flows'!$G:$G,'3.1.a Input Output Matrix'!Y$25,'2a. Database N flows'!$H:$H,'3.1.a Input Output Matrix'!Y$26,'2a. Database N flows'!$P:$P,$B$3,'2a. Database N flows'!$M:$M,$B$4),SUMIFS('2a. Database N flows'!$N:$N,'2a. Database N flows'!$D:$D,'3.1.a Input Output Matrix'!$C28,'2a. Database N flows'!$E:$E,'3.1.a Input Output Matrix'!$D28,'2a. Database N flows'!$G:$G,'3.1.a Input Output Matrix'!Y$25,'2a. Database N flows'!$H:$H,'3.1.a Input Output Matrix'!Y$26,'2a. Database N flows'!$P:$P,$B$3))</f>
        <v>0</v>
      </c>
      <c r="Z28" s="16">
        <f t="shared" si="2"/>
        <v>4</v>
      </c>
      <c r="AA28" s="12" t="s">
        <v>54</v>
      </c>
      <c r="AB28" s="23"/>
      <c r="AC28" s="3"/>
      <c r="AD28" s="3"/>
    </row>
    <row r="29" spans="1:32" ht="17.649999999999999" customHeight="1" x14ac:dyDescent="0.25">
      <c r="B29" s="547"/>
      <c r="C29" s="82" t="s">
        <v>60</v>
      </c>
      <c r="D29" s="62" t="s">
        <v>68</v>
      </c>
      <c r="E29" s="83">
        <f>IF($B$4&lt;&gt;"Ntot",SUMIFS('2a. Database N flows'!$N:$N,'2a. Database N flows'!$D:$D,'3.1.a Input Output Matrix'!$C29,'2a. Database N flows'!$E:$E,'3.1.a Input Output Matrix'!$D29,'2a. Database N flows'!$G:$G,'3.1.a Input Output Matrix'!E$25,'2a. Database N flows'!$H:$H,'3.1.a Input Output Matrix'!E$26,'2a. Database N flows'!$P:$P,$B$3,'2a. Database N flows'!$M:$M,$B$4),SUMIFS('2a. Database N flows'!$N:$N,'2a. Database N flows'!$D:$D,'3.1.a Input Output Matrix'!$C29,'2a. Database N flows'!$E:$E,'3.1.a Input Output Matrix'!$D29,'2a. Database N flows'!$G:$G,'3.1.a Input Output Matrix'!E$25,'2a. Database N flows'!$H:$H,'3.1.a Input Output Matrix'!E$26,'2a. Database N flows'!$P:$P,$B$3))</f>
        <v>0</v>
      </c>
      <c r="F29" s="12">
        <f>IF($B$4&lt;&gt;"Ntot",SUMIFS('2a. Database N flows'!$N:$N,'2a. Database N flows'!$D:$D,'3.1.a Input Output Matrix'!$C29,'2a. Database N flows'!$E:$E,'3.1.a Input Output Matrix'!$D29,'2a. Database N flows'!$G:$G,'3.1.a Input Output Matrix'!F$25,'2a. Database N flows'!$H:$H,'3.1.a Input Output Matrix'!F$26,'2a. Database N flows'!$P:$P,$B$3,'2a. Database N flows'!$M:$M,$B$4),SUMIFS('2a. Database N flows'!$N:$N,'2a. Database N flows'!$D:$D,'3.1.a Input Output Matrix'!$C29,'2a. Database N flows'!$E:$E,'3.1.a Input Output Matrix'!$D29,'2a. Database N flows'!$G:$G,'3.1.a Input Output Matrix'!F$25,'2a. Database N flows'!$H:$H,'3.1.a Input Output Matrix'!F$26,'2a. Database N flows'!$P:$P,$B$3))</f>
        <v>0</v>
      </c>
      <c r="G29" s="12">
        <f>IF($B$4&lt;&gt;"Ntot",SUMIFS('2a. Database N flows'!$N:$N,'2a. Database N flows'!$D:$D,'3.1.a Input Output Matrix'!$C29,'2a. Database N flows'!$E:$E,'3.1.a Input Output Matrix'!$D29,'2a. Database N flows'!$G:$G,'3.1.a Input Output Matrix'!G$25,'2a. Database N flows'!$H:$H,'3.1.a Input Output Matrix'!G$26,'2a. Database N flows'!$P:$P,$B$3,'2a. Database N flows'!$M:$M,$B$4),SUMIFS('2a. Database N flows'!$N:$N,'2a. Database N flows'!$D:$D,'3.1.a Input Output Matrix'!$C29,'2a. Database N flows'!$E:$E,'3.1.a Input Output Matrix'!$D29,'2a. Database N flows'!$G:$G,'3.1.a Input Output Matrix'!G$25,'2a. Database N flows'!$H:$H,'3.1.a Input Output Matrix'!G$26,'2a. Database N flows'!$P:$P,$B$3))</f>
        <v>0</v>
      </c>
      <c r="H29" s="35">
        <f>IF($B$4&lt;&gt;"Ntot",SUMIFS('2a. Database N flows'!$N:$N,'2a. Database N flows'!$D:$D,'3.1.a Input Output Matrix'!$C29,'2a. Database N flows'!$E:$E,'3.1.a Input Output Matrix'!$D29,'2a. Database N flows'!$G:$G,'3.1.a Input Output Matrix'!H$25,'2a. Database N flows'!$H:$H,'3.1.a Input Output Matrix'!H$26,'2a. Database N flows'!$P:$P,$B$3,'2a. Database N flows'!$M:$M,$B$4),SUMIFS('2a. Database N flows'!$N:$N,'2a. Database N flows'!$D:$D,'3.1.a Input Output Matrix'!$C29,'2a. Database N flows'!$E:$E,'3.1.a Input Output Matrix'!$D29,'2a. Database N flows'!$G:$G,'3.1.a Input Output Matrix'!H$25,'2a. Database N flows'!$H:$H,'3.1.a Input Output Matrix'!H$26,'2a. Database N flows'!$P:$P,$B$3))</f>
        <v>0</v>
      </c>
      <c r="I29" s="83">
        <f>IF($B$4&lt;&gt;"Ntot",SUMIFS('2a. Database N flows'!$N:$N,'2a. Database N flows'!$D:$D,'3.1.a Input Output Matrix'!$C29,'2a. Database N flows'!$E:$E,'3.1.a Input Output Matrix'!$D29,'2a. Database N flows'!$G:$G,'3.1.a Input Output Matrix'!I$25,'2a. Database N flows'!$H:$H,'3.1.a Input Output Matrix'!I$26,'2a. Database N flows'!$P:$P,$B$3,'2a. Database N flows'!$M:$M,$B$4),SUMIFS('2a. Database N flows'!$N:$N,'2a. Database N flows'!$D:$D,'3.1.a Input Output Matrix'!$C29,'2a. Database N flows'!$E:$E,'3.1.a Input Output Matrix'!$D29,'2a. Database N flows'!$G:$G,'3.1.a Input Output Matrix'!I$25,'2a. Database N flows'!$H:$H,'3.1.a Input Output Matrix'!I$26,'2a. Database N flows'!$P:$P,$B$3))</f>
        <v>0</v>
      </c>
      <c r="J29" s="35">
        <f>IF($B$4&lt;&gt;"Ntot",SUMIFS('2a. Database N flows'!$N:$N,'2a. Database N flows'!$D:$D,'3.1.a Input Output Matrix'!$C29,'2a. Database N flows'!$E:$E,'3.1.a Input Output Matrix'!$D29,'2a. Database N flows'!$G:$G,'3.1.a Input Output Matrix'!J$25,'2a. Database N flows'!$H:$H,'3.1.a Input Output Matrix'!J$26,'2a. Database N flows'!$P:$P,$B$3,'2a. Database N flows'!$M:$M,$B$4),SUMIFS('2a. Database N flows'!$N:$N,'2a. Database N flows'!$D:$D,'3.1.a Input Output Matrix'!$C29,'2a. Database N flows'!$E:$E,'3.1.a Input Output Matrix'!$D29,'2a. Database N flows'!$G:$G,'3.1.a Input Output Matrix'!J$25,'2a. Database N flows'!$H:$H,'3.1.a Input Output Matrix'!J$26,'2a. Database N flows'!$P:$P,$B$3))</f>
        <v>0</v>
      </c>
      <c r="K29" s="83">
        <f>IF($B$4&lt;&gt;"Ntot",SUMIFS('2a. Database N flows'!$N:$N,'2a. Database N flows'!$D:$D,'3.1.a Input Output Matrix'!$C29,'2a. Database N flows'!$E:$E,'3.1.a Input Output Matrix'!$D29,'2a. Database N flows'!$G:$G,'3.1.a Input Output Matrix'!K$25,'2a. Database N flows'!$H:$H,'3.1.a Input Output Matrix'!K$26,'2a. Database N flows'!$P:$P,$B$3,'2a. Database N flows'!$M:$M,$B$4),SUMIFS('2a. Database N flows'!$N:$N,'2a. Database N flows'!$D:$D,'3.1.a Input Output Matrix'!$C29,'2a. Database N flows'!$E:$E,'3.1.a Input Output Matrix'!$D29,'2a. Database N flows'!$G:$G,'3.1.a Input Output Matrix'!K$25,'2a. Database N flows'!$H:$H,'3.1.a Input Output Matrix'!K$26,'2a. Database N flows'!$P:$P,$B$3))</f>
        <v>0</v>
      </c>
      <c r="L29" s="12">
        <f>IF($B$4&lt;&gt;"Ntot",SUMIFS('2a. Database N flows'!$N:$N,'2a. Database N flows'!$D:$D,'3.1.a Input Output Matrix'!$C29,'2a. Database N flows'!$E:$E,'3.1.a Input Output Matrix'!$D29,'2a. Database N flows'!$G:$G,'3.1.a Input Output Matrix'!L$25,'2a. Database N flows'!$H:$H,'3.1.a Input Output Matrix'!L$26,'2a. Database N flows'!$P:$P,$B$3,'2a. Database N flows'!$M:$M,$B$4),SUMIFS('2a. Database N flows'!$N:$N,'2a. Database N flows'!$D:$D,'3.1.a Input Output Matrix'!$C29,'2a. Database N flows'!$E:$E,'3.1.a Input Output Matrix'!$D29,'2a. Database N flows'!$G:$G,'3.1.a Input Output Matrix'!L$25,'2a. Database N flows'!$H:$H,'3.1.a Input Output Matrix'!L$26,'2a. Database N flows'!$P:$P,$B$3))</f>
        <v>0</v>
      </c>
      <c r="M29" s="35">
        <f>IF($B$4&lt;&gt;"Ntot",SUMIFS('2a. Database N flows'!$N:$N,'2a. Database N flows'!$D:$D,'3.1.a Input Output Matrix'!$C29,'2a. Database N flows'!$E:$E,'3.1.a Input Output Matrix'!$D29,'2a. Database N flows'!$G:$G,'3.1.a Input Output Matrix'!M$25,'2a. Database N flows'!$H:$H,'3.1.a Input Output Matrix'!M$26,'2a. Database N flows'!$P:$P,$B$3,'2a. Database N flows'!$M:$M,$B$4),SUMIFS('2a. Database N flows'!$N:$N,'2a. Database N flows'!$D:$D,'3.1.a Input Output Matrix'!$C29,'2a. Database N flows'!$E:$E,'3.1.a Input Output Matrix'!$D29,'2a. Database N flows'!$G:$G,'3.1.a Input Output Matrix'!M$25,'2a. Database N flows'!$H:$H,'3.1.a Input Output Matrix'!M$26,'2a. Database N flows'!$P:$P,$B$3))</f>
        <v>0</v>
      </c>
      <c r="N29" s="83">
        <f>IF($B$4&lt;&gt;"Ntot",SUMIFS('2a. Database N flows'!$N:$N,'2a. Database N flows'!$D:$D,'3.1.a Input Output Matrix'!$C29,'2a. Database N flows'!$E:$E,'3.1.a Input Output Matrix'!$D29,'2a. Database N flows'!$G:$G,'3.1.a Input Output Matrix'!N$25,'2a. Database N flows'!$H:$H,'3.1.a Input Output Matrix'!N$26,'2a. Database N flows'!$P:$P,$B$3,'2a. Database N flows'!$M:$M,$B$4),SUMIFS('2a. Database N flows'!$N:$N,'2a. Database N flows'!$D:$D,'3.1.a Input Output Matrix'!$C29,'2a. Database N flows'!$E:$E,'3.1.a Input Output Matrix'!$D29,'2a. Database N flows'!$G:$G,'3.1.a Input Output Matrix'!N$25,'2a. Database N flows'!$H:$H,'3.1.a Input Output Matrix'!N$26,'2a. Database N flows'!$P:$P,$B$3))</f>
        <v>0</v>
      </c>
      <c r="O29" s="12">
        <f>IF($B$4&lt;&gt;"Ntot",SUMIFS('2a. Database N flows'!$N:$N,'2a. Database N flows'!$D:$D,'3.1.a Input Output Matrix'!$C29,'2a. Database N flows'!$E:$E,'3.1.a Input Output Matrix'!$D29,'2a. Database N flows'!$G:$G,'3.1.a Input Output Matrix'!O$25,'2a. Database N flows'!$H:$H,'3.1.a Input Output Matrix'!O$26,'2a. Database N flows'!$P:$P,$B$3,'2a. Database N flows'!$M:$M,$B$4),SUMIFS('2a. Database N flows'!$N:$N,'2a. Database N flows'!$D:$D,'3.1.a Input Output Matrix'!$C29,'2a. Database N flows'!$E:$E,'3.1.a Input Output Matrix'!$D29,'2a. Database N flows'!$G:$G,'3.1.a Input Output Matrix'!O$25,'2a. Database N flows'!$H:$H,'3.1.a Input Output Matrix'!O$26,'2a. Database N flows'!$P:$P,$B$3))</f>
        <v>0</v>
      </c>
      <c r="P29" s="35">
        <f>IF($B$4&lt;&gt;"Ntot",SUMIFS('2a. Database N flows'!$N:$N,'2a. Database N flows'!$D:$D,'3.1.a Input Output Matrix'!$C29,'2a. Database N flows'!$E:$E,'3.1.a Input Output Matrix'!$D29,'2a. Database N flows'!$G:$G,'3.1.a Input Output Matrix'!P$25,'2a. Database N flows'!$H:$H,'3.1.a Input Output Matrix'!P$26,'2a. Database N flows'!$P:$P,$B$3,'2a. Database N flows'!$M:$M,$B$4),SUMIFS('2a. Database N flows'!$N:$N,'2a. Database N flows'!$D:$D,'3.1.a Input Output Matrix'!$C29,'2a. Database N flows'!$E:$E,'3.1.a Input Output Matrix'!$D29,'2a. Database N flows'!$G:$G,'3.1.a Input Output Matrix'!P$25,'2a. Database N flows'!$H:$H,'3.1.a Input Output Matrix'!P$26,'2a. Database N flows'!$P:$P,$B$3))</f>
        <v>0</v>
      </c>
      <c r="Q29" s="83">
        <f>IF($B$4&lt;&gt;"Ntot",SUMIFS('2a. Database N flows'!$N:$N,'2a. Database N flows'!$D:$D,'3.1.a Input Output Matrix'!$C29,'2a. Database N flows'!$E:$E,'3.1.a Input Output Matrix'!$D29,'2a. Database N flows'!$G:$G,'3.1.a Input Output Matrix'!Q$25,'2a. Database N flows'!$H:$H,'3.1.a Input Output Matrix'!Q$26,'2a. Database N flows'!$P:$P,$B$3,'2a. Database N flows'!$M:$M,$B$4),SUMIFS('2a. Database N flows'!$N:$N,'2a. Database N flows'!$D:$D,'3.1.a Input Output Matrix'!$C29,'2a. Database N flows'!$E:$E,'3.1.a Input Output Matrix'!$D29,'2a. Database N flows'!$G:$G,'3.1.a Input Output Matrix'!Q$25,'2a. Database N flows'!$H:$H,'3.1.a Input Output Matrix'!Q$26,'2a. Database N flows'!$P:$P,$B$3))</f>
        <v>0</v>
      </c>
      <c r="R29" s="35">
        <f>IF($B$4&lt;&gt;"Ntot",SUMIFS('2a. Database N flows'!$N:$N,'2a. Database N flows'!$D:$D,'3.1.a Input Output Matrix'!$C29,'2a. Database N flows'!$E:$E,'3.1.a Input Output Matrix'!$D29,'2a. Database N flows'!$G:$G,'3.1.a Input Output Matrix'!R$25,'2a. Database N flows'!$H:$H,'3.1.a Input Output Matrix'!R$26,'2a. Database N flows'!$P:$P,$B$3,'2a. Database N flows'!$M:$M,$B$4),SUMIFS('2a. Database N flows'!$N:$N,'2a. Database N flows'!$D:$D,'3.1.a Input Output Matrix'!$C29,'2a. Database N flows'!$E:$E,'3.1.a Input Output Matrix'!$D29,'2a. Database N flows'!$G:$G,'3.1.a Input Output Matrix'!R$25,'2a. Database N flows'!$H:$H,'3.1.a Input Output Matrix'!R$26,'2a. Database N flows'!$P:$P,$B$3))</f>
        <v>0</v>
      </c>
      <c r="S29" s="83">
        <f>IF($B$4&lt;&gt;"Ntot",SUMIFS('2a. Database N flows'!$N:$N,'2a. Database N flows'!$D:$D,'3.1.a Input Output Matrix'!$C29,'2a. Database N flows'!$E:$E,'3.1.a Input Output Matrix'!$D29,'2a. Database N flows'!$G:$G,'3.1.a Input Output Matrix'!S$25,'2a. Database N flows'!$H:$H,'3.1.a Input Output Matrix'!S$26,'2a. Database N flows'!$P:$P,$B$3,'2a. Database N flows'!$M:$M,$B$4),SUMIFS('2a. Database N flows'!$N:$N,'2a. Database N flows'!$D:$D,'3.1.a Input Output Matrix'!$C29,'2a. Database N flows'!$E:$E,'3.1.a Input Output Matrix'!$D29,'2a. Database N flows'!$G:$G,'3.1.a Input Output Matrix'!S$25,'2a. Database N flows'!$H:$H,'3.1.a Input Output Matrix'!S$26,'2a. Database N flows'!$P:$P,$B$3))</f>
        <v>0</v>
      </c>
      <c r="T29" s="83">
        <f>IF($B$4&lt;&gt;"Ntot",SUMIFS('2a. Database N flows'!$N:$N,'2a. Database N flows'!$D:$D,'3.1.a Input Output Matrix'!$C29,'2a. Database N flows'!$E:$E,'3.1.a Input Output Matrix'!$D29,'2a. Database N flows'!$G:$G,'3.1.a Input Output Matrix'!T$25,'2a. Database N flows'!$H:$H,'3.1.a Input Output Matrix'!T$26,'2a. Database N flows'!$P:$P,$B$3,'2a. Database N flows'!$M:$M,$B$4),SUMIFS('2a. Database N flows'!$N:$N,'2a. Database N flows'!$D:$D,'3.1.a Input Output Matrix'!$C29,'2a. Database N flows'!$E:$E,'3.1.a Input Output Matrix'!$D29,'2a. Database N flows'!$G:$G,'3.1.a Input Output Matrix'!T$25,'2a. Database N flows'!$H:$H,'3.1.a Input Output Matrix'!T$26,'2a. Database N flows'!$P:$P,$B$3))</f>
        <v>0</v>
      </c>
      <c r="U29" s="12">
        <f>IF($B$4&lt;&gt;"Ntot",SUMIFS('2a. Database N flows'!$N:$N,'2a. Database N flows'!$D:$D,'3.1.a Input Output Matrix'!$C29,'2a. Database N flows'!$E:$E,'3.1.a Input Output Matrix'!$D29,'2a. Database N flows'!$G:$G,'3.1.a Input Output Matrix'!U$25,'2a. Database N flows'!$H:$H,'3.1.a Input Output Matrix'!U$26,'2a. Database N flows'!$P:$P,$B$3,'2a. Database N flows'!$M:$M,$B$4),SUMIFS('2a. Database N flows'!$N:$N,'2a. Database N flows'!$D:$D,'3.1.a Input Output Matrix'!$C29,'2a. Database N flows'!$E:$E,'3.1.a Input Output Matrix'!$D29,'2a. Database N flows'!$G:$G,'3.1.a Input Output Matrix'!U$25,'2a. Database N flows'!$H:$H,'3.1.a Input Output Matrix'!U$26,'2a. Database N flows'!$P:$P,$B$3))</f>
        <v>0</v>
      </c>
      <c r="V29" s="12">
        <f>IF($B$4&lt;&gt;"Ntot",SUMIFS('2a. Database N flows'!$N:$N,'2a. Database N flows'!$D:$D,'3.1.a Input Output Matrix'!$C29,'2a. Database N flows'!$E:$E,'3.1.a Input Output Matrix'!$D29,'2a. Database N flows'!$G:$G,'3.1.a Input Output Matrix'!V$25,'2a. Database N flows'!$H:$H,'3.1.a Input Output Matrix'!V$26,'2a. Database N flows'!$P:$P,$B$3,'2a. Database N flows'!$M:$M,$B$4),SUMIFS('2a. Database N flows'!$N:$N,'2a. Database N flows'!$D:$D,'3.1.a Input Output Matrix'!$C29,'2a. Database N flows'!$E:$E,'3.1.a Input Output Matrix'!$D29,'2a. Database N flows'!$G:$G,'3.1.a Input Output Matrix'!V$25,'2a. Database N flows'!$H:$H,'3.1.a Input Output Matrix'!V$26,'2a. Database N flows'!$P:$P,$B$3))</f>
        <v>0</v>
      </c>
      <c r="W29" s="35">
        <f>IF($B$4&lt;&gt;"Ntot",SUMIFS('2a. Database N flows'!$N:$N,'2a. Database N flows'!$D:$D,'3.1.a Input Output Matrix'!$C29,'2a. Database N flows'!$E:$E,'3.1.a Input Output Matrix'!$D29,'2a. Database N flows'!$G:$G,'3.1.a Input Output Matrix'!W$25,'2a. Database N flows'!$H:$H,'3.1.a Input Output Matrix'!W$26,'2a. Database N flows'!$P:$P,$B$3,'2a. Database N flows'!$M:$M,$B$4),SUMIFS('2a. Database N flows'!$N:$N,'2a. Database N flows'!$D:$D,'3.1.a Input Output Matrix'!$C29,'2a. Database N flows'!$E:$E,'3.1.a Input Output Matrix'!$D29,'2a. Database N flows'!$G:$G,'3.1.a Input Output Matrix'!W$25,'2a. Database N flows'!$H:$H,'3.1.a Input Output Matrix'!W$26,'2a. Database N flows'!$P:$P,$B$3))</f>
        <v>0</v>
      </c>
      <c r="X29" s="84">
        <f>IF($B$4&lt;&gt;"Ntot",SUMIFS('2a. Database N flows'!$N:$N,'2a. Database N flows'!$D:$D,'3.1.a Input Output Matrix'!$C29,'2a. Database N flows'!$E:$E,'3.1.a Input Output Matrix'!$D29,'2a. Database N flows'!$G:$G,'3.1.a Input Output Matrix'!X$25,'2a. Database N flows'!$H:$H,'3.1.a Input Output Matrix'!X$26,'2a. Database N flows'!$P:$P,$B$3,'2a. Database N flows'!$M:$M,$B$4),SUMIFS('2a. Database N flows'!$N:$N,'2a. Database N flows'!$D:$D,'3.1.a Input Output Matrix'!$C29,'2a. Database N flows'!$E:$E,'3.1.a Input Output Matrix'!$D29,'2a. Database N flows'!$G:$G,'3.1.a Input Output Matrix'!X$25,'2a. Database N flows'!$H:$H,'3.1.a Input Output Matrix'!X$26,'2a. Database N flows'!$P:$P,$B$3))</f>
        <v>4</v>
      </c>
      <c r="Y29" s="84">
        <f>IF($B$4&lt;&gt;"Ntot",SUMIFS('2a. Database N flows'!$N:$N,'2a. Database N flows'!$D:$D,'3.1.a Input Output Matrix'!$C29,'2a. Database N flows'!$E:$E,'3.1.a Input Output Matrix'!$D29,'2a. Database N flows'!$G:$G,'3.1.a Input Output Matrix'!Y$25,'2a. Database N flows'!$H:$H,'3.1.a Input Output Matrix'!Y$26,'2a. Database N flows'!$P:$P,$B$3,'2a. Database N flows'!$M:$M,$B$4),SUMIFS('2a. Database N flows'!$N:$N,'2a. Database N flows'!$D:$D,'3.1.a Input Output Matrix'!$C29,'2a. Database N flows'!$E:$E,'3.1.a Input Output Matrix'!$D29,'2a. Database N flows'!$G:$G,'3.1.a Input Output Matrix'!Y$25,'2a. Database N flows'!$H:$H,'3.1.a Input Output Matrix'!Y$26,'2a. Database N flows'!$P:$P,$B$3))</f>
        <v>1</v>
      </c>
      <c r="Z29" s="16">
        <f t="shared" si="2"/>
        <v>5</v>
      </c>
      <c r="AA29" s="12" t="s">
        <v>54</v>
      </c>
      <c r="AB29" s="23"/>
      <c r="AC29" s="3"/>
      <c r="AD29" s="3"/>
    </row>
    <row r="30" spans="1:32" ht="17.649999999999999" customHeight="1" x14ac:dyDescent="0.25">
      <c r="B30" s="547"/>
      <c r="C30" s="85" t="s">
        <v>60</v>
      </c>
      <c r="D30" s="86" t="s">
        <v>70</v>
      </c>
      <c r="E30" s="87">
        <f>IF($B$4&lt;&gt;"Ntot",SUMIFS('2a. Database N flows'!$N:$N,'2a. Database N flows'!$D:$D,'3.1.a Input Output Matrix'!$C30,'2a. Database N flows'!$E:$E,'3.1.a Input Output Matrix'!$D30,'2a. Database N flows'!$G:$G,'3.1.a Input Output Matrix'!E$25,'2a. Database N flows'!$H:$H,'3.1.a Input Output Matrix'!E$26,'2a. Database N flows'!$P:$P,$B$3,'2a. Database N flows'!$M:$M,$B$4),SUMIFS('2a. Database N flows'!$N:$N,'2a. Database N flows'!$D:$D,'3.1.a Input Output Matrix'!$C30,'2a. Database N flows'!$E:$E,'3.1.a Input Output Matrix'!$D30,'2a. Database N flows'!$G:$G,'3.1.a Input Output Matrix'!E$25,'2a. Database N flows'!$H:$H,'3.1.a Input Output Matrix'!E$26,'2a. Database N flows'!$P:$P,$B$3))</f>
        <v>0</v>
      </c>
      <c r="F30" s="44">
        <f>IF($B$4&lt;&gt;"Ntot",SUMIFS('2a. Database N flows'!$N:$N,'2a. Database N flows'!$D:$D,'3.1.a Input Output Matrix'!$C30,'2a. Database N flows'!$E:$E,'3.1.a Input Output Matrix'!$D30,'2a. Database N flows'!$G:$G,'3.1.a Input Output Matrix'!F$25,'2a. Database N flows'!$H:$H,'3.1.a Input Output Matrix'!F$26,'2a. Database N flows'!$P:$P,$B$3,'2a. Database N flows'!$M:$M,$B$4),SUMIFS('2a. Database N flows'!$N:$N,'2a. Database N flows'!$D:$D,'3.1.a Input Output Matrix'!$C30,'2a. Database N flows'!$E:$E,'3.1.a Input Output Matrix'!$D30,'2a. Database N flows'!$G:$G,'3.1.a Input Output Matrix'!F$25,'2a. Database N flows'!$H:$H,'3.1.a Input Output Matrix'!F$26,'2a. Database N flows'!$P:$P,$B$3))</f>
        <v>0</v>
      </c>
      <c r="G30" s="44">
        <f>IF($B$4&lt;&gt;"Ntot",SUMIFS('2a. Database N flows'!$N:$N,'2a. Database N flows'!$D:$D,'3.1.a Input Output Matrix'!$C30,'2a. Database N flows'!$E:$E,'3.1.a Input Output Matrix'!$D30,'2a. Database N flows'!$G:$G,'3.1.a Input Output Matrix'!G$25,'2a. Database N flows'!$H:$H,'3.1.a Input Output Matrix'!G$26,'2a. Database N flows'!$P:$P,$B$3,'2a. Database N flows'!$M:$M,$B$4),SUMIFS('2a. Database N flows'!$N:$N,'2a. Database N flows'!$D:$D,'3.1.a Input Output Matrix'!$C30,'2a. Database N flows'!$E:$E,'3.1.a Input Output Matrix'!$D30,'2a. Database N flows'!$G:$G,'3.1.a Input Output Matrix'!G$25,'2a. Database N flows'!$H:$H,'3.1.a Input Output Matrix'!G$26,'2a. Database N flows'!$P:$P,$B$3))</f>
        <v>0</v>
      </c>
      <c r="H30" s="45">
        <f>IF($B$4&lt;&gt;"Ntot",SUMIFS('2a. Database N flows'!$N:$N,'2a. Database N flows'!$D:$D,'3.1.a Input Output Matrix'!$C30,'2a. Database N flows'!$E:$E,'3.1.a Input Output Matrix'!$D30,'2a. Database N flows'!$G:$G,'3.1.a Input Output Matrix'!H$25,'2a. Database N flows'!$H:$H,'3.1.a Input Output Matrix'!H$26,'2a. Database N flows'!$P:$P,$B$3,'2a. Database N flows'!$M:$M,$B$4),SUMIFS('2a. Database N flows'!$N:$N,'2a. Database N flows'!$D:$D,'3.1.a Input Output Matrix'!$C30,'2a. Database N flows'!$E:$E,'3.1.a Input Output Matrix'!$D30,'2a. Database N flows'!$G:$G,'3.1.a Input Output Matrix'!H$25,'2a. Database N flows'!$H:$H,'3.1.a Input Output Matrix'!H$26,'2a. Database N flows'!$P:$P,$B$3))</f>
        <v>0</v>
      </c>
      <c r="I30" s="87">
        <f>IF($B$4&lt;&gt;"Ntot",SUMIFS('2a. Database N flows'!$N:$N,'2a. Database N flows'!$D:$D,'3.1.a Input Output Matrix'!$C30,'2a. Database N flows'!$E:$E,'3.1.a Input Output Matrix'!$D30,'2a. Database N flows'!$G:$G,'3.1.a Input Output Matrix'!I$25,'2a. Database N flows'!$H:$H,'3.1.a Input Output Matrix'!I$26,'2a. Database N flows'!$P:$P,$B$3,'2a. Database N flows'!$M:$M,$B$4),SUMIFS('2a. Database N flows'!$N:$N,'2a. Database N flows'!$D:$D,'3.1.a Input Output Matrix'!$C30,'2a. Database N flows'!$E:$E,'3.1.a Input Output Matrix'!$D30,'2a. Database N flows'!$G:$G,'3.1.a Input Output Matrix'!I$25,'2a. Database N flows'!$H:$H,'3.1.a Input Output Matrix'!I$26,'2a. Database N flows'!$P:$P,$B$3))</f>
        <v>0</v>
      </c>
      <c r="J30" s="45">
        <f>IF($B$4&lt;&gt;"Ntot",SUMIFS('2a. Database N flows'!$N:$N,'2a. Database N flows'!$D:$D,'3.1.a Input Output Matrix'!$C30,'2a. Database N flows'!$E:$E,'3.1.a Input Output Matrix'!$D30,'2a. Database N flows'!$G:$G,'3.1.a Input Output Matrix'!J$25,'2a. Database N flows'!$H:$H,'3.1.a Input Output Matrix'!J$26,'2a. Database N flows'!$P:$P,$B$3,'2a. Database N flows'!$M:$M,$B$4),SUMIFS('2a. Database N flows'!$N:$N,'2a. Database N flows'!$D:$D,'3.1.a Input Output Matrix'!$C30,'2a. Database N flows'!$E:$E,'3.1.a Input Output Matrix'!$D30,'2a. Database N flows'!$G:$G,'3.1.a Input Output Matrix'!J$25,'2a. Database N flows'!$H:$H,'3.1.a Input Output Matrix'!J$26,'2a. Database N flows'!$P:$P,$B$3))</f>
        <v>0</v>
      </c>
      <c r="K30" s="87">
        <f>IF($B$4&lt;&gt;"Ntot",SUMIFS('2a. Database N flows'!$N:$N,'2a. Database N flows'!$D:$D,'3.1.a Input Output Matrix'!$C30,'2a. Database N flows'!$E:$E,'3.1.a Input Output Matrix'!$D30,'2a. Database N flows'!$G:$G,'3.1.a Input Output Matrix'!K$25,'2a. Database N flows'!$H:$H,'3.1.a Input Output Matrix'!K$26,'2a. Database N flows'!$P:$P,$B$3,'2a. Database N flows'!$M:$M,$B$4),SUMIFS('2a. Database N flows'!$N:$N,'2a. Database N flows'!$D:$D,'3.1.a Input Output Matrix'!$C30,'2a. Database N flows'!$E:$E,'3.1.a Input Output Matrix'!$D30,'2a. Database N flows'!$G:$G,'3.1.a Input Output Matrix'!K$25,'2a. Database N flows'!$H:$H,'3.1.a Input Output Matrix'!K$26,'2a. Database N flows'!$P:$P,$B$3))</f>
        <v>0</v>
      </c>
      <c r="L30" s="44">
        <f>IF($B$4&lt;&gt;"Ntot",SUMIFS('2a. Database N flows'!$N:$N,'2a. Database N flows'!$D:$D,'3.1.a Input Output Matrix'!$C30,'2a. Database N flows'!$E:$E,'3.1.a Input Output Matrix'!$D30,'2a. Database N flows'!$G:$G,'3.1.a Input Output Matrix'!L$25,'2a. Database N flows'!$H:$H,'3.1.a Input Output Matrix'!L$26,'2a. Database N flows'!$P:$P,$B$3,'2a. Database N flows'!$M:$M,$B$4),SUMIFS('2a. Database N flows'!$N:$N,'2a. Database N flows'!$D:$D,'3.1.a Input Output Matrix'!$C30,'2a. Database N flows'!$E:$E,'3.1.a Input Output Matrix'!$D30,'2a. Database N flows'!$G:$G,'3.1.a Input Output Matrix'!L$25,'2a. Database N flows'!$H:$H,'3.1.a Input Output Matrix'!L$26,'2a. Database N flows'!$P:$P,$B$3))</f>
        <v>0</v>
      </c>
      <c r="M30" s="45">
        <f>IF($B$4&lt;&gt;"Ntot",SUMIFS('2a. Database N flows'!$N:$N,'2a. Database N flows'!$D:$D,'3.1.a Input Output Matrix'!$C30,'2a. Database N flows'!$E:$E,'3.1.a Input Output Matrix'!$D30,'2a. Database N flows'!$G:$G,'3.1.a Input Output Matrix'!M$25,'2a. Database N flows'!$H:$H,'3.1.a Input Output Matrix'!M$26,'2a. Database N flows'!$P:$P,$B$3,'2a. Database N flows'!$M:$M,$B$4),SUMIFS('2a. Database N flows'!$N:$N,'2a. Database N flows'!$D:$D,'3.1.a Input Output Matrix'!$C30,'2a. Database N flows'!$E:$E,'3.1.a Input Output Matrix'!$D30,'2a. Database N flows'!$G:$G,'3.1.a Input Output Matrix'!M$25,'2a. Database N flows'!$H:$H,'3.1.a Input Output Matrix'!M$26,'2a. Database N flows'!$P:$P,$B$3))</f>
        <v>0</v>
      </c>
      <c r="N30" s="87">
        <f>IF($B$4&lt;&gt;"Ntot",SUMIFS('2a. Database N flows'!$N:$N,'2a. Database N flows'!$D:$D,'3.1.a Input Output Matrix'!$C30,'2a. Database N flows'!$E:$E,'3.1.a Input Output Matrix'!$D30,'2a. Database N flows'!$G:$G,'3.1.a Input Output Matrix'!N$25,'2a. Database N flows'!$H:$H,'3.1.a Input Output Matrix'!N$26,'2a. Database N flows'!$P:$P,$B$3,'2a. Database N flows'!$M:$M,$B$4),SUMIFS('2a. Database N flows'!$N:$N,'2a. Database N flows'!$D:$D,'3.1.a Input Output Matrix'!$C30,'2a. Database N flows'!$E:$E,'3.1.a Input Output Matrix'!$D30,'2a. Database N flows'!$G:$G,'3.1.a Input Output Matrix'!N$25,'2a. Database N flows'!$H:$H,'3.1.a Input Output Matrix'!N$26,'2a. Database N flows'!$P:$P,$B$3))</f>
        <v>0</v>
      </c>
      <c r="O30" s="44">
        <f>IF($B$4&lt;&gt;"Ntot",SUMIFS('2a. Database N flows'!$N:$N,'2a. Database N flows'!$D:$D,'3.1.a Input Output Matrix'!$C30,'2a. Database N flows'!$E:$E,'3.1.a Input Output Matrix'!$D30,'2a. Database N flows'!$G:$G,'3.1.a Input Output Matrix'!O$25,'2a. Database N flows'!$H:$H,'3.1.a Input Output Matrix'!O$26,'2a. Database N flows'!$P:$P,$B$3,'2a. Database N flows'!$M:$M,$B$4),SUMIFS('2a. Database N flows'!$N:$N,'2a. Database N flows'!$D:$D,'3.1.a Input Output Matrix'!$C30,'2a. Database N flows'!$E:$E,'3.1.a Input Output Matrix'!$D30,'2a. Database N flows'!$G:$G,'3.1.a Input Output Matrix'!O$25,'2a. Database N flows'!$H:$H,'3.1.a Input Output Matrix'!O$26,'2a. Database N flows'!$P:$P,$B$3))</f>
        <v>0</v>
      </c>
      <c r="P30" s="45">
        <f>IF($B$4&lt;&gt;"Ntot",SUMIFS('2a. Database N flows'!$N:$N,'2a. Database N flows'!$D:$D,'3.1.a Input Output Matrix'!$C30,'2a. Database N flows'!$E:$E,'3.1.a Input Output Matrix'!$D30,'2a. Database N flows'!$G:$G,'3.1.a Input Output Matrix'!P$25,'2a. Database N flows'!$H:$H,'3.1.a Input Output Matrix'!P$26,'2a. Database N flows'!$P:$P,$B$3,'2a. Database N flows'!$M:$M,$B$4),SUMIFS('2a. Database N flows'!$N:$N,'2a. Database N flows'!$D:$D,'3.1.a Input Output Matrix'!$C30,'2a. Database N flows'!$E:$E,'3.1.a Input Output Matrix'!$D30,'2a. Database N flows'!$G:$G,'3.1.a Input Output Matrix'!P$25,'2a. Database N flows'!$H:$H,'3.1.a Input Output Matrix'!P$26,'2a. Database N flows'!$P:$P,$B$3))</f>
        <v>0</v>
      </c>
      <c r="Q30" s="87">
        <f>IF($B$4&lt;&gt;"Ntot",SUMIFS('2a. Database N flows'!$N:$N,'2a. Database N flows'!$D:$D,'3.1.a Input Output Matrix'!$C30,'2a. Database N flows'!$E:$E,'3.1.a Input Output Matrix'!$D30,'2a. Database N flows'!$G:$G,'3.1.a Input Output Matrix'!Q$25,'2a. Database N flows'!$H:$H,'3.1.a Input Output Matrix'!Q$26,'2a. Database N flows'!$P:$P,$B$3,'2a. Database N flows'!$M:$M,$B$4),SUMIFS('2a. Database N flows'!$N:$N,'2a. Database N flows'!$D:$D,'3.1.a Input Output Matrix'!$C30,'2a. Database N flows'!$E:$E,'3.1.a Input Output Matrix'!$D30,'2a. Database N flows'!$G:$G,'3.1.a Input Output Matrix'!Q$25,'2a. Database N flows'!$H:$H,'3.1.a Input Output Matrix'!Q$26,'2a. Database N flows'!$P:$P,$B$3))</f>
        <v>0</v>
      </c>
      <c r="R30" s="45">
        <f>IF($B$4&lt;&gt;"Ntot",SUMIFS('2a. Database N flows'!$N:$N,'2a. Database N flows'!$D:$D,'3.1.a Input Output Matrix'!$C30,'2a. Database N flows'!$E:$E,'3.1.a Input Output Matrix'!$D30,'2a. Database N flows'!$G:$G,'3.1.a Input Output Matrix'!R$25,'2a. Database N flows'!$H:$H,'3.1.a Input Output Matrix'!R$26,'2a. Database N flows'!$P:$P,$B$3,'2a. Database N flows'!$M:$M,$B$4),SUMIFS('2a. Database N flows'!$N:$N,'2a. Database N flows'!$D:$D,'3.1.a Input Output Matrix'!$C30,'2a. Database N flows'!$E:$E,'3.1.a Input Output Matrix'!$D30,'2a. Database N flows'!$G:$G,'3.1.a Input Output Matrix'!R$25,'2a. Database N flows'!$H:$H,'3.1.a Input Output Matrix'!R$26,'2a. Database N flows'!$P:$P,$B$3))</f>
        <v>0</v>
      </c>
      <c r="S30" s="87">
        <f>IF($B$4&lt;&gt;"Ntot",SUMIFS('2a. Database N flows'!$N:$N,'2a. Database N flows'!$D:$D,'3.1.a Input Output Matrix'!$C30,'2a. Database N flows'!$E:$E,'3.1.a Input Output Matrix'!$D30,'2a. Database N flows'!$G:$G,'3.1.a Input Output Matrix'!S$25,'2a. Database N flows'!$H:$H,'3.1.a Input Output Matrix'!S$26,'2a. Database N flows'!$P:$P,$B$3,'2a. Database N flows'!$M:$M,$B$4),SUMIFS('2a. Database N flows'!$N:$N,'2a. Database N flows'!$D:$D,'3.1.a Input Output Matrix'!$C30,'2a. Database N flows'!$E:$E,'3.1.a Input Output Matrix'!$D30,'2a. Database N flows'!$G:$G,'3.1.a Input Output Matrix'!S$25,'2a. Database N flows'!$H:$H,'3.1.a Input Output Matrix'!S$26,'2a. Database N flows'!$P:$P,$B$3))</f>
        <v>0</v>
      </c>
      <c r="T30" s="87">
        <f>IF($B$4&lt;&gt;"Ntot",SUMIFS('2a. Database N flows'!$N:$N,'2a. Database N flows'!$D:$D,'3.1.a Input Output Matrix'!$C30,'2a. Database N flows'!$E:$E,'3.1.a Input Output Matrix'!$D30,'2a. Database N flows'!$G:$G,'3.1.a Input Output Matrix'!T$25,'2a. Database N flows'!$H:$H,'3.1.a Input Output Matrix'!T$26,'2a. Database N flows'!$P:$P,$B$3,'2a. Database N flows'!$M:$M,$B$4),SUMIFS('2a. Database N flows'!$N:$N,'2a. Database N flows'!$D:$D,'3.1.a Input Output Matrix'!$C30,'2a. Database N flows'!$E:$E,'3.1.a Input Output Matrix'!$D30,'2a. Database N flows'!$G:$G,'3.1.a Input Output Matrix'!T$25,'2a. Database N flows'!$H:$H,'3.1.a Input Output Matrix'!T$26,'2a. Database N flows'!$P:$P,$B$3))</f>
        <v>0</v>
      </c>
      <c r="U30" s="44">
        <f>IF($B$4&lt;&gt;"Ntot",SUMIFS('2a. Database N flows'!$N:$N,'2a. Database N flows'!$D:$D,'3.1.a Input Output Matrix'!$C30,'2a. Database N flows'!$E:$E,'3.1.a Input Output Matrix'!$D30,'2a. Database N flows'!$G:$G,'3.1.a Input Output Matrix'!U$25,'2a. Database N flows'!$H:$H,'3.1.a Input Output Matrix'!U$26,'2a. Database N flows'!$P:$P,$B$3,'2a. Database N flows'!$M:$M,$B$4),SUMIFS('2a. Database N flows'!$N:$N,'2a. Database N flows'!$D:$D,'3.1.a Input Output Matrix'!$C30,'2a. Database N flows'!$E:$E,'3.1.a Input Output Matrix'!$D30,'2a. Database N flows'!$G:$G,'3.1.a Input Output Matrix'!U$25,'2a. Database N flows'!$H:$H,'3.1.a Input Output Matrix'!U$26,'2a. Database N flows'!$P:$P,$B$3))</f>
        <v>0</v>
      </c>
      <c r="V30" s="44">
        <f>IF($B$4&lt;&gt;"Ntot",SUMIFS('2a. Database N flows'!$N:$N,'2a. Database N flows'!$D:$D,'3.1.a Input Output Matrix'!$C30,'2a. Database N flows'!$E:$E,'3.1.a Input Output Matrix'!$D30,'2a. Database N flows'!$G:$G,'3.1.a Input Output Matrix'!V$25,'2a. Database N flows'!$H:$H,'3.1.a Input Output Matrix'!V$26,'2a. Database N flows'!$P:$P,$B$3,'2a. Database N flows'!$M:$M,$B$4),SUMIFS('2a. Database N flows'!$N:$N,'2a. Database N flows'!$D:$D,'3.1.a Input Output Matrix'!$C30,'2a. Database N flows'!$E:$E,'3.1.a Input Output Matrix'!$D30,'2a. Database N flows'!$G:$G,'3.1.a Input Output Matrix'!V$25,'2a. Database N flows'!$H:$H,'3.1.a Input Output Matrix'!V$26,'2a. Database N flows'!$P:$P,$B$3))</f>
        <v>0</v>
      </c>
      <c r="W30" s="45">
        <f>IF($B$4&lt;&gt;"Ntot",SUMIFS('2a. Database N flows'!$N:$N,'2a. Database N flows'!$D:$D,'3.1.a Input Output Matrix'!$C30,'2a. Database N flows'!$E:$E,'3.1.a Input Output Matrix'!$D30,'2a. Database N flows'!$G:$G,'3.1.a Input Output Matrix'!W$25,'2a. Database N flows'!$H:$H,'3.1.a Input Output Matrix'!W$26,'2a. Database N flows'!$P:$P,$B$3,'2a. Database N flows'!$M:$M,$B$4),SUMIFS('2a. Database N flows'!$N:$N,'2a. Database N flows'!$D:$D,'3.1.a Input Output Matrix'!$C30,'2a. Database N flows'!$E:$E,'3.1.a Input Output Matrix'!$D30,'2a. Database N flows'!$G:$G,'3.1.a Input Output Matrix'!W$25,'2a. Database N flows'!$H:$H,'3.1.a Input Output Matrix'!W$26,'2a. Database N flows'!$P:$P,$B$3))</f>
        <v>0</v>
      </c>
      <c r="X30" s="88">
        <f>IF($B$4&lt;&gt;"Ntot",SUMIFS('2a. Database N flows'!$N:$N,'2a. Database N flows'!$D:$D,'3.1.a Input Output Matrix'!$C30,'2a. Database N flows'!$E:$E,'3.1.a Input Output Matrix'!$D30,'2a. Database N flows'!$G:$G,'3.1.a Input Output Matrix'!X$25,'2a. Database N flows'!$H:$H,'3.1.a Input Output Matrix'!X$26,'2a. Database N flows'!$P:$P,$B$3,'2a. Database N flows'!$M:$M,$B$4),SUMIFS('2a. Database N flows'!$N:$N,'2a. Database N flows'!$D:$D,'3.1.a Input Output Matrix'!$C30,'2a. Database N flows'!$E:$E,'3.1.a Input Output Matrix'!$D30,'2a. Database N flows'!$G:$G,'3.1.a Input Output Matrix'!X$25,'2a. Database N flows'!$H:$H,'3.1.a Input Output Matrix'!X$26,'2a. Database N flows'!$P:$P,$B$3))</f>
        <v>4</v>
      </c>
      <c r="Y30" s="88">
        <f>IF($B$4&lt;&gt;"Ntot",SUMIFS('2a. Database N flows'!$N:$N,'2a. Database N flows'!$D:$D,'3.1.a Input Output Matrix'!$C30,'2a. Database N flows'!$E:$E,'3.1.a Input Output Matrix'!$D30,'2a. Database N flows'!$G:$G,'3.1.a Input Output Matrix'!Y$25,'2a. Database N flows'!$H:$H,'3.1.a Input Output Matrix'!Y$26,'2a. Database N flows'!$P:$P,$B$3,'2a. Database N flows'!$M:$M,$B$4),SUMIFS('2a. Database N flows'!$N:$N,'2a. Database N flows'!$D:$D,'3.1.a Input Output Matrix'!$C30,'2a. Database N flows'!$E:$E,'3.1.a Input Output Matrix'!$D30,'2a. Database N flows'!$G:$G,'3.1.a Input Output Matrix'!Y$25,'2a. Database N flows'!$H:$H,'3.1.a Input Output Matrix'!Y$26,'2a. Database N flows'!$P:$P,$B$3))</f>
        <v>0</v>
      </c>
      <c r="Z30" s="16">
        <f t="shared" si="2"/>
        <v>4</v>
      </c>
      <c r="AA30" s="12" t="s">
        <v>54</v>
      </c>
      <c r="AB30" s="23"/>
      <c r="AC30" s="3"/>
      <c r="AD30" s="3"/>
    </row>
    <row r="31" spans="1:32" ht="17.649999999999999" customHeight="1" x14ac:dyDescent="0.25">
      <c r="B31" s="547"/>
      <c r="C31" s="89" t="s">
        <v>72</v>
      </c>
      <c r="D31" s="65" t="s">
        <v>85</v>
      </c>
      <c r="E31" s="78">
        <f>IF($B$4&lt;&gt;"Ntot",SUMIFS('2a. Database N flows'!$N:$N,'2a. Database N flows'!$D:$D,'3.1.a Input Output Matrix'!$C31,'2a. Database N flows'!$E:$E,'3.1.a Input Output Matrix'!$D31,'2a. Database N flows'!$G:$G,'3.1.a Input Output Matrix'!E$25,'2a. Database N flows'!$H:$H,'3.1.a Input Output Matrix'!E$26,'2a. Database N flows'!$P:$P,$B$3,'2a. Database N flows'!$M:$M,$B$4),SUMIFS('2a. Database N flows'!$N:$N,'2a. Database N flows'!$D:$D,'3.1.a Input Output Matrix'!$C31,'2a. Database N flows'!$E:$E,'3.1.a Input Output Matrix'!$D31,'2a. Database N flows'!$G:$G,'3.1.a Input Output Matrix'!E$25,'2a. Database N flows'!$H:$H,'3.1.a Input Output Matrix'!E$26,'2a. Database N flows'!$P:$P,$B$3))</f>
        <v>0</v>
      </c>
      <c r="F31" s="79">
        <f>IF($B$4&lt;&gt;"Ntot",SUMIFS('2a. Database N flows'!$N:$N,'2a. Database N flows'!$D:$D,'3.1.a Input Output Matrix'!$C31,'2a. Database N flows'!$E:$E,'3.1.a Input Output Matrix'!$D31,'2a. Database N flows'!$G:$G,'3.1.a Input Output Matrix'!F$25,'2a. Database N flows'!$H:$H,'3.1.a Input Output Matrix'!F$26,'2a. Database N flows'!$P:$P,$B$3,'2a. Database N flows'!$M:$M,$B$4),SUMIFS('2a. Database N flows'!$N:$N,'2a. Database N flows'!$D:$D,'3.1.a Input Output Matrix'!$C31,'2a. Database N flows'!$E:$E,'3.1.a Input Output Matrix'!$D31,'2a. Database N flows'!$G:$G,'3.1.a Input Output Matrix'!F$25,'2a. Database N flows'!$H:$H,'3.1.a Input Output Matrix'!F$26,'2a. Database N flows'!$P:$P,$B$3))</f>
        <v>0</v>
      </c>
      <c r="G31" s="79">
        <f>IF($B$4&lt;&gt;"Ntot",SUMIFS('2a. Database N flows'!$N:$N,'2a. Database N flows'!$D:$D,'3.1.a Input Output Matrix'!$C31,'2a. Database N flows'!$E:$E,'3.1.a Input Output Matrix'!$D31,'2a. Database N flows'!$G:$G,'3.1.a Input Output Matrix'!G$25,'2a. Database N flows'!$H:$H,'3.1.a Input Output Matrix'!G$26,'2a. Database N flows'!$P:$P,$B$3,'2a. Database N flows'!$M:$M,$B$4),SUMIFS('2a. Database N flows'!$N:$N,'2a. Database N flows'!$D:$D,'3.1.a Input Output Matrix'!$C31,'2a. Database N flows'!$E:$E,'3.1.a Input Output Matrix'!$D31,'2a. Database N flows'!$G:$G,'3.1.a Input Output Matrix'!G$25,'2a. Database N flows'!$H:$H,'3.1.a Input Output Matrix'!G$26,'2a. Database N flows'!$P:$P,$B$3))</f>
        <v>0</v>
      </c>
      <c r="H31" s="80">
        <f>IF($B$4&lt;&gt;"Ntot",SUMIFS('2a. Database N flows'!$N:$N,'2a. Database N flows'!$D:$D,'3.1.a Input Output Matrix'!$C31,'2a. Database N flows'!$E:$E,'3.1.a Input Output Matrix'!$D31,'2a. Database N flows'!$G:$G,'3.1.a Input Output Matrix'!H$25,'2a. Database N flows'!$H:$H,'3.1.a Input Output Matrix'!H$26,'2a. Database N flows'!$P:$P,$B$3,'2a. Database N flows'!$M:$M,$B$4),SUMIFS('2a. Database N flows'!$N:$N,'2a. Database N flows'!$D:$D,'3.1.a Input Output Matrix'!$C31,'2a. Database N flows'!$E:$E,'3.1.a Input Output Matrix'!$D31,'2a. Database N flows'!$G:$G,'3.1.a Input Output Matrix'!H$25,'2a. Database N flows'!$H:$H,'3.1.a Input Output Matrix'!H$26,'2a. Database N flows'!$P:$P,$B$3))</f>
        <v>0</v>
      </c>
      <c r="I31" s="78">
        <f>IF($B$4&lt;&gt;"Ntot",SUMIFS('2a. Database N flows'!$N:$N,'2a. Database N flows'!$D:$D,'3.1.a Input Output Matrix'!$C31,'2a. Database N flows'!$E:$E,'3.1.a Input Output Matrix'!$D31,'2a. Database N flows'!$G:$G,'3.1.a Input Output Matrix'!I$25,'2a. Database N flows'!$H:$H,'3.1.a Input Output Matrix'!I$26,'2a. Database N flows'!$P:$P,$B$3,'2a. Database N flows'!$M:$M,$B$4),SUMIFS('2a. Database N flows'!$N:$N,'2a. Database N flows'!$D:$D,'3.1.a Input Output Matrix'!$C31,'2a. Database N flows'!$E:$E,'3.1.a Input Output Matrix'!$D31,'2a. Database N flows'!$G:$G,'3.1.a Input Output Matrix'!I$25,'2a. Database N flows'!$H:$H,'3.1.a Input Output Matrix'!I$26,'2a. Database N flows'!$P:$P,$B$3))</f>
        <v>0</v>
      </c>
      <c r="J31" s="80">
        <f>IF($B$4&lt;&gt;"Ntot",SUMIFS('2a. Database N flows'!$N:$N,'2a. Database N flows'!$D:$D,'3.1.a Input Output Matrix'!$C31,'2a. Database N flows'!$E:$E,'3.1.a Input Output Matrix'!$D31,'2a. Database N flows'!$G:$G,'3.1.a Input Output Matrix'!J$25,'2a. Database N flows'!$H:$H,'3.1.a Input Output Matrix'!J$26,'2a. Database N flows'!$P:$P,$B$3,'2a. Database N flows'!$M:$M,$B$4),SUMIFS('2a. Database N flows'!$N:$N,'2a. Database N flows'!$D:$D,'3.1.a Input Output Matrix'!$C31,'2a. Database N flows'!$E:$E,'3.1.a Input Output Matrix'!$D31,'2a. Database N flows'!$G:$G,'3.1.a Input Output Matrix'!J$25,'2a. Database N flows'!$H:$H,'3.1.a Input Output Matrix'!J$26,'2a. Database N flows'!$P:$P,$B$3))</f>
        <v>0</v>
      </c>
      <c r="K31" s="78">
        <f>IF($B$4&lt;&gt;"Ntot",SUMIFS('2a. Database N flows'!$N:$N,'2a. Database N flows'!$D:$D,'3.1.a Input Output Matrix'!$C31,'2a. Database N flows'!$E:$E,'3.1.a Input Output Matrix'!$D31,'2a. Database N flows'!$G:$G,'3.1.a Input Output Matrix'!K$25,'2a. Database N flows'!$H:$H,'3.1.a Input Output Matrix'!K$26,'2a. Database N flows'!$P:$P,$B$3,'2a. Database N flows'!$M:$M,$B$4),SUMIFS('2a. Database N flows'!$N:$N,'2a. Database N flows'!$D:$D,'3.1.a Input Output Matrix'!$C31,'2a. Database N flows'!$E:$E,'3.1.a Input Output Matrix'!$D31,'2a. Database N flows'!$G:$G,'3.1.a Input Output Matrix'!K$25,'2a. Database N flows'!$H:$H,'3.1.a Input Output Matrix'!K$26,'2a. Database N flows'!$P:$P,$B$3))</f>
        <v>1</v>
      </c>
      <c r="L31" s="79">
        <f>IF($B$4&lt;&gt;"Ntot",SUMIFS('2a. Database N flows'!$N:$N,'2a. Database N flows'!$D:$D,'3.1.a Input Output Matrix'!$C31,'2a. Database N flows'!$E:$E,'3.1.a Input Output Matrix'!$D31,'2a. Database N flows'!$G:$G,'3.1.a Input Output Matrix'!L$25,'2a. Database N flows'!$H:$H,'3.1.a Input Output Matrix'!L$26,'2a. Database N flows'!$P:$P,$B$3,'2a. Database N flows'!$M:$M,$B$4),SUMIFS('2a. Database N flows'!$N:$N,'2a. Database N flows'!$D:$D,'3.1.a Input Output Matrix'!$C31,'2a. Database N flows'!$E:$E,'3.1.a Input Output Matrix'!$D31,'2a. Database N flows'!$G:$G,'3.1.a Input Output Matrix'!L$25,'2a. Database N flows'!$H:$H,'3.1.a Input Output Matrix'!L$26,'2a. Database N flows'!$P:$P,$B$3))</f>
        <v>1</v>
      </c>
      <c r="M31" s="80">
        <f>IF($B$4&lt;&gt;"Ntot",SUMIFS('2a. Database N flows'!$N:$N,'2a. Database N flows'!$D:$D,'3.1.a Input Output Matrix'!$C31,'2a. Database N flows'!$E:$E,'3.1.a Input Output Matrix'!$D31,'2a. Database N flows'!$G:$G,'3.1.a Input Output Matrix'!M$25,'2a. Database N flows'!$H:$H,'3.1.a Input Output Matrix'!M$26,'2a. Database N flows'!$P:$P,$B$3,'2a. Database N flows'!$M:$M,$B$4),SUMIFS('2a. Database N flows'!$N:$N,'2a. Database N flows'!$D:$D,'3.1.a Input Output Matrix'!$C31,'2a. Database N flows'!$E:$E,'3.1.a Input Output Matrix'!$D31,'2a. Database N flows'!$G:$G,'3.1.a Input Output Matrix'!M$25,'2a. Database N flows'!$H:$H,'3.1.a Input Output Matrix'!M$26,'2a. Database N flows'!$P:$P,$B$3))</f>
        <v>0</v>
      </c>
      <c r="N31" s="78">
        <f>IF($B$4&lt;&gt;"Ntot",SUMIFS('2a. Database N flows'!$N:$N,'2a. Database N flows'!$D:$D,'3.1.a Input Output Matrix'!$C31,'2a. Database N flows'!$E:$E,'3.1.a Input Output Matrix'!$D31,'2a. Database N flows'!$G:$G,'3.1.a Input Output Matrix'!N$25,'2a. Database N flows'!$H:$H,'3.1.a Input Output Matrix'!N$26,'2a. Database N flows'!$P:$P,$B$3,'2a. Database N flows'!$M:$M,$B$4),SUMIFS('2a. Database N flows'!$N:$N,'2a. Database N flows'!$D:$D,'3.1.a Input Output Matrix'!$C31,'2a. Database N flows'!$E:$E,'3.1.a Input Output Matrix'!$D31,'2a. Database N flows'!$G:$G,'3.1.a Input Output Matrix'!N$25,'2a. Database N flows'!$H:$H,'3.1.a Input Output Matrix'!N$26,'2a. Database N flows'!$P:$P,$B$3))</f>
        <v>0</v>
      </c>
      <c r="O31" s="79">
        <f>IF($B$4&lt;&gt;"Ntot",SUMIFS('2a. Database N flows'!$N:$N,'2a. Database N flows'!$D:$D,'3.1.a Input Output Matrix'!$C31,'2a. Database N flows'!$E:$E,'3.1.a Input Output Matrix'!$D31,'2a. Database N flows'!$G:$G,'3.1.a Input Output Matrix'!O$25,'2a. Database N flows'!$H:$H,'3.1.a Input Output Matrix'!O$26,'2a. Database N flows'!$P:$P,$B$3,'2a. Database N flows'!$M:$M,$B$4),SUMIFS('2a. Database N flows'!$N:$N,'2a. Database N flows'!$D:$D,'3.1.a Input Output Matrix'!$C31,'2a. Database N flows'!$E:$E,'3.1.a Input Output Matrix'!$D31,'2a. Database N flows'!$G:$G,'3.1.a Input Output Matrix'!O$25,'2a. Database N flows'!$H:$H,'3.1.a Input Output Matrix'!O$26,'2a. Database N flows'!$P:$P,$B$3))</f>
        <v>0</v>
      </c>
      <c r="P31" s="80">
        <f>IF($B$4&lt;&gt;"Ntot",SUMIFS('2a. Database N flows'!$N:$N,'2a. Database N flows'!$D:$D,'3.1.a Input Output Matrix'!$C31,'2a. Database N flows'!$E:$E,'3.1.a Input Output Matrix'!$D31,'2a. Database N flows'!$G:$G,'3.1.a Input Output Matrix'!P$25,'2a. Database N flows'!$H:$H,'3.1.a Input Output Matrix'!P$26,'2a. Database N flows'!$P:$P,$B$3,'2a. Database N flows'!$M:$M,$B$4),SUMIFS('2a. Database N flows'!$N:$N,'2a. Database N flows'!$D:$D,'3.1.a Input Output Matrix'!$C31,'2a. Database N flows'!$E:$E,'3.1.a Input Output Matrix'!$D31,'2a. Database N flows'!$G:$G,'3.1.a Input Output Matrix'!P$25,'2a. Database N flows'!$H:$H,'3.1.a Input Output Matrix'!P$26,'2a. Database N flows'!$P:$P,$B$3))</f>
        <v>0</v>
      </c>
      <c r="Q31" s="78">
        <f>IF($B$4&lt;&gt;"Ntot",SUMIFS('2a. Database N flows'!$N:$N,'2a. Database N flows'!$D:$D,'3.1.a Input Output Matrix'!$C31,'2a. Database N flows'!$E:$E,'3.1.a Input Output Matrix'!$D31,'2a. Database N flows'!$G:$G,'3.1.a Input Output Matrix'!Q$25,'2a. Database N flows'!$H:$H,'3.1.a Input Output Matrix'!Q$26,'2a. Database N flows'!$P:$P,$B$3,'2a. Database N flows'!$M:$M,$B$4),SUMIFS('2a. Database N flows'!$N:$N,'2a. Database N flows'!$D:$D,'3.1.a Input Output Matrix'!$C31,'2a. Database N flows'!$E:$E,'3.1.a Input Output Matrix'!$D31,'2a. Database N flows'!$G:$G,'3.1.a Input Output Matrix'!Q$25,'2a. Database N flows'!$H:$H,'3.1.a Input Output Matrix'!Q$26,'2a. Database N flows'!$P:$P,$B$3))</f>
        <v>3</v>
      </c>
      <c r="R31" s="80">
        <f>IF($B$4&lt;&gt;"Ntot",SUMIFS('2a. Database N flows'!$N:$N,'2a. Database N flows'!$D:$D,'3.1.a Input Output Matrix'!$C31,'2a. Database N flows'!$E:$E,'3.1.a Input Output Matrix'!$D31,'2a. Database N flows'!$G:$G,'3.1.a Input Output Matrix'!R$25,'2a. Database N flows'!$H:$H,'3.1.a Input Output Matrix'!R$26,'2a. Database N flows'!$P:$P,$B$3,'2a. Database N flows'!$M:$M,$B$4),SUMIFS('2a. Database N flows'!$N:$N,'2a. Database N flows'!$D:$D,'3.1.a Input Output Matrix'!$C31,'2a. Database N flows'!$E:$E,'3.1.a Input Output Matrix'!$D31,'2a. Database N flows'!$G:$G,'3.1.a Input Output Matrix'!R$25,'2a. Database N flows'!$H:$H,'3.1.a Input Output Matrix'!R$26,'2a. Database N flows'!$P:$P,$B$3))</f>
        <v>1</v>
      </c>
      <c r="S31" s="78">
        <f>IF($B$4&lt;&gt;"Ntot",SUMIFS('2a. Database N flows'!$N:$N,'2a. Database N flows'!$D:$D,'3.1.a Input Output Matrix'!$C31,'2a. Database N flows'!$E:$E,'3.1.a Input Output Matrix'!$D31,'2a. Database N flows'!$G:$G,'3.1.a Input Output Matrix'!S$25,'2a. Database N flows'!$H:$H,'3.1.a Input Output Matrix'!S$26,'2a. Database N flows'!$P:$P,$B$3,'2a. Database N flows'!$M:$M,$B$4),SUMIFS('2a. Database N flows'!$N:$N,'2a. Database N flows'!$D:$D,'3.1.a Input Output Matrix'!$C31,'2a. Database N flows'!$E:$E,'3.1.a Input Output Matrix'!$D31,'2a. Database N flows'!$G:$G,'3.1.a Input Output Matrix'!S$25,'2a. Database N flows'!$H:$H,'3.1.a Input Output Matrix'!S$26,'2a. Database N flows'!$P:$P,$B$3))</f>
        <v>1</v>
      </c>
      <c r="T31" s="78">
        <f>IF($B$4&lt;&gt;"Ntot",SUMIFS('2a. Database N flows'!$N:$N,'2a. Database N flows'!$D:$D,'3.1.a Input Output Matrix'!$C31,'2a. Database N flows'!$E:$E,'3.1.a Input Output Matrix'!$D31,'2a. Database N flows'!$G:$G,'3.1.a Input Output Matrix'!T$25,'2a. Database N flows'!$H:$H,'3.1.a Input Output Matrix'!T$26,'2a. Database N flows'!$P:$P,$B$3,'2a. Database N flows'!$M:$M,$B$4),SUMIFS('2a. Database N flows'!$N:$N,'2a. Database N flows'!$D:$D,'3.1.a Input Output Matrix'!$C31,'2a. Database N flows'!$E:$E,'3.1.a Input Output Matrix'!$D31,'2a. Database N flows'!$G:$G,'3.1.a Input Output Matrix'!T$25,'2a. Database N flows'!$H:$H,'3.1.a Input Output Matrix'!T$26,'2a. Database N flows'!$P:$P,$B$3))</f>
        <v>0</v>
      </c>
      <c r="U31" s="79">
        <f>IF($B$4&lt;&gt;"Ntot",SUMIFS('2a. Database N flows'!$N:$N,'2a. Database N flows'!$D:$D,'3.1.a Input Output Matrix'!$C31,'2a. Database N flows'!$E:$E,'3.1.a Input Output Matrix'!$D31,'2a. Database N flows'!$G:$G,'3.1.a Input Output Matrix'!U$25,'2a. Database N flows'!$H:$H,'3.1.a Input Output Matrix'!U$26,'2a. Database N flows'!$P:$P,$B$3,'2a. Database N flows'!$M:$M,$B$4),SUMIFS('2a. Database N flows'!$N:$N,'2a. Database N flows'!$D:$D,'3.1.a Input Output Matrix'!$C31,'2a. Database N flows'!$E:$E,'3.1.a Input Output Matrix'!$D31,'2a. Database N flows'!$G:$G,'3.1.a Input Output Matrix'!U$25,'2a. Database N flows'!$H:$H,'3.1.a Input Output Matrix'!U$26,'2a. Database N flows'!$P:$P,$B$3))</f>
        <v>1</v>
      </c>
      <c r="V31" s="79">
        <f>IF($B$4&lt;&gt;"Ntot",SUMIFS('2a. Database N flows'!$N:$N,'2a. Database N flows'!$D:$D,'3.1.a Input Output Matrix'!$C31,'2a. Database N flows'!$E:$E,'3.1.a Input Output Matrix'!$D31,'2a. Database N flows'!$G:$G,'3.1.a Input Output Matrix'!V$25,'2a. Database N flows'!$H:$H,'3.1.a Input Output Matrix'!V$26,'2a. Database N flows'!$P:$P,$B$3,'2a. Database N flows'!$M:$M,$B$4),SUMIFS('2a. Database N flows'!$N:$N,'2a. Database N flows'!$D:$D,'3.1.a Input Output Matrix'!$C31,'2a. Database N flows'!$E:$E,'3.1.a Input Output Matrix'!$D31,'2a. Database N flows'!$G:$G,'3.1.a Input Output Matrix'!V$25,'2a. Database N flows'!$H:$H,'3.1.a Input Output Matrix'!V$26,'2a. Database N flows'!$P:$P,$B$3))</f>
        <v>0</v>
      </c>
      <c r="W31" s="80">
        <f>IF($B$4&lt;&gt;"Ntot",SUMIFS('2a. Database N flows'!$N:$N,'2a. Database N flows'!$D:$D,'3.1.a Input Output Matrix'!$C31,'2a. Database N flows'!$E:$E,'3.1.a Input Output Matrix'!$D31,'2a. Database N flows'!$G:$G,'3.1.a Input Output Matrix'!W$25,'2a. Database N flows'!$H:$H,'3.1.a Input Output Matrix'!W$26,'2a. Database N flows'!$P:$P,$B$3,'2a. Database N flows'!$M:$M,$B$4),SUMIFS('2a. Database N flows'!$N:$N,'2a. Database N flows'!$D:$D,'3.1.a Input Output Matrix'!$C31,'2a. Database N flows'!$E:$E,'3.1.a Input Output Matrix'!$D31,'2a. Database N flows'!$G:$G,'3.1.a Input Output Matrix'!W$25,'2a. Database N flows'!$H:$H,'3.1.a Input Output Matrix'!W$26,'2a. Database N flows'!$P:$P,$B$3))</f>
        <v>2</v>
      </c>
      <c r="X31" s="81">
        <f>IF($B$4&lt;&gt;"Ntot",SUMIFS('2a. Database N flows'!$N:$N,'2a. Database N flows'!$D:$D,'3.1.a Input Output Matrix'!$C31,'2a. Database N flows'!$E:$E,'3.1.a Input Output Matrix'!$D31,'2a. Database N flows'!$G:$G,'3.1.a Input Output Matrix'!X$25,'2a. Database N flows'!$H:$H,'3.1.a Input Output Matrix'!X$26,'2a. Database N flows'!$P:$P,$B$3,'2a. Database N flows'!$M:$M,$B$4),SUMIFS('2a. Database N flows'!$N:$N,'2a. Database N flows'!$D:$D,'3.1.a Input Output Matrix'!$C31,'2a. Database N flows'!$E:$E,'3.1.a Input Output Matrix'!$D31,'2a. Database N flows'!$G:$G,'3.1.a Input Output Matrix'!X$25,'2a. Database N flows'!$H:$H,'3.1.a Input Output Matrix'!X$26,'2a. Database N flows'!$P:$P,$B$3))</f>
        <v>0</v>
      </c>
      <c r="Y31" s="81">
        <f>IF($B$4&lt;&gt;"Ntot",SUMIFS('2a. Database N flows'!$N:$N,'2a. Database N flows'!$D:$D,'3.1.a Input Output Matrix'!$C31,'2a. Database N flows'!$E:$E,'3.1.a Input Output Matrix'!$D31,'2a. Database N flows'!$G:$G,'3.1.a Input Output Matrix'!Y$25,'2a. Database N flows'!$H:$H,'3.1.a Input Output Matrix'!Y$26,'2a. Database N flows'!$P:$P,$B$3,'2a. Database N flows'!$M:$M,$B$4),SUMIFS('2a. Database N flows'!$N:$N,'2a. Database N flows'!$D:$D,'3.1.a Input Output Matrix'!$C31,'2a. Database N flows'!$E:$E,'3.1.a Input Output Matrix'!$D31,'2a. Database N flows'!$G:$G,'3.1.a Input Output Matrix'!Y$25,'2a. Database N flows'!$H:$H,'3.1.a Input Output Matrix'!Y$26,'2a. Database N flows'!$P:$P,$B$3))</f>
        <v>1</v>
      </c>
      <c r="Z31" s="16">
        <f t="shared" si="2"/>
        <v>11</v>
      </c>
      <c r="AA31" s="12" t="s">
        <v>54</v>
      </c>
      <c r="AB31" s="23"/>
      <c r="AC31" s="3"/>
      <c r="AD31" s="3"/>
    </row>
    <row r="32" spans="1:32" ht="17.649999999999999" customHeight="1" x14ac:dyDescent="0.25">
      <c r="B32" s="547"/>
      <c r="C32" s="90" t="s">
        <v>72</v>
      </c>
      <c r="D32" s="91" t="s">
        <v>73</v>
      </c>
      <c r="E32" s="87">
        <f>IF($B$4&lt;&gt;"Ntot",SUMIFS('2a. Database N flows'!$N:$N,'2a. Database N flows'!$D:$D,'3.1.a Input Output Matrix'!$C32,'2a. Database N flows'!$E:$E,'3.1.a Input Output Matrix'!$D32,'2a. Database N flows'!$G:$G,'3.1.a Input Output Matrix'!E$25,'2a. Database N flows'!$H:$H,'3.1.a Input Output Matrix'!E$26,'2a. Database N flows'!$P:$P,$B$3,'2a. Database N flows'!$M:$M,$B$4),SUMIFS('2a. Database N flows'!$N:$N,'2a. Database N flows'!$D:$D,'3.1.a Input Output Matrix'!$C32,'2a. Database N flows'!$E:$E,'3.1.a Input Output Matrix'!$D32,'2a. Database N flows'!$G:$G,'3.1.a Input Output Matrix'!E$25,'2a. Database N flows'!$H:$H,'3.1.a Input Output Matrix'!E$26,'2a. Database N flows'!$P:$P,$B$3))</f>
        <v>0</v>
      </c>
      <c r="F32" s="44">
        <f>IF($B$4&lt;&gt;"Ntot",SUMIFS('2a. Database N flows'!$N:$N,'2a. Database N flows'!$D:$D,'3.1.a Input Output Matrix'!$C32,'2a. Database N flows'!$E:$E,'3.1.a Input Output Matrix'!$D32,'2a. Database N flows'!$G:$G,'3.1.a Input Output Matrix'!F$25,'2a. Database N flows'!$H:$H,'3.1.a Input Output Matrix'!F$26,'2a. Database N flows'!$P:$P,$B$3,'2a. Database N flows'!$M:$M,$B$4),SUMIFS('2a. Database N flows'!$N:$N,'2a. Database N flows'!$D:$D,'3.1.a Input Output Matrix'!$C32,'2a. Database N flows'!$E:$E,'3.1.a Input Output Matrix'!$D32,'2a. Database N flows'!$G:$G,'3.1.a Input Output Matrix'!F$25,'2a. Database N flows'!$H:$H,'3.1.a Input Output Matrix'!F$26,'2a. Database N flows'!$P:$P,$B$3))</f>
        <v>1</v>
      </c>
      <c r="G32" s="44">
        <f>IF($B$4&lt;&gt;"Ntot",SUMIFS('2a. Database N flows'!$N:$N,'2a. Database N flows'!$D:$D,'3.1.a Input Output Matrix'!$C32,'2a. Database N flows'!$E:$E,'3.1.a Input Output Matrix'!$D32,'2a. Database N flows'!$G:$G,'3.1.a Input Output Matrix'!G$25,'2a. Database N flows'!$H:$H,'3.1.a Input Output Matrix'!G$26,'2a. Database N flows'!$P:$P,$B$3,'2a. Database N flows'!$M:$M,$B$4),SUMIFS('2a. Database N flows'!$N:$N,'2a. Database N flows'!$D:$D,'3.1.a Input Output Matrix'!$C32,'2a. Database N flows'!$E:$E,'3.1.a Input Output Matrix'!$D32,'2a. Database N flows'!$G:$G,'3.1.a Input Output Matrix'!G$25,'2a. Database N flows'!$H:$H,'3.1.a Input Output Matrix'!G$26,'2a. Database N flows'!$P:$P,$B$3))</f>
        <v>1</v>
      </c>
      <c r="H32" s="45">
        <f>IF($B$4&lt;&gt;"Ntot",SUMIFS('2a. Database N flows'!$N:$N,'2a. Database N flows'!$D:$D,'3.1.a Input Output Matrix'!$C32,'2a. Database N flows'!$E:$E,'3.1.a Input Output Matrix'!$D32,'2a. Database N flows'!$G:$G,'3.1.a Input Output Matrix'!H$25,'2a. Database N flows'!$H:$H,'3.1.a Input Output Matrix'!H$26,'2a. Database N flows'!$P:$P,$B$3,'2a. Database N flows'!$M:$M,$B$4),SUMIFS('2a. Database N flows'!$N:$N,'2a. Database N flows'!$D:$D,'3.1.a Input Output Matrix'!$C32,'2a. Database N flows'!$E:$E,'3.1.a Input Output Matrix'!$D32,'2a. Database N flows'!$G:$G,'3.1.a Input Output Matrix'!H$25,'2a. Database N flows'!$H:$H,'3.1.a Input Output Matrix'!H$26,'2a. Database N flows'!$P:$P,$B$3))</f>
        <v>0</v>
      </c>
      <c r="I32" s="87">
        <f>IF($B$4&lt;&gt;"Ntot",SUMIFS('2a. Database N flows'!$N:$N,'2a. Database N flows'!$D:$D,'3.1.a Input Output Matrix'!$C32,'2a. Database N flows'!$E:$E,'3.1.a Input Output Matrix'!$D32,'2a. Database N flows'!$G:$G,'3.1.a Input Output Matrix'!I$25,'2a. Database N flows'!$H:$H,'3.1.a Input Output Matrix'!I$26,'2a. Database N flows'!$P:$P,$B$3,'2a. Database N flows'!$M:$M,$B$4),SUMIFS('2a. Database N flows'!$N:$N,'2a. Database N flows'!$D:$D,'3.1.a Input Output Matrix'!$C32,'2a. Database N flows'!$E:$E,'3.1.a Input Output Matrix'!$D32,'2a. Database N flows'!$G:$G,'3.1.a Input Output Matrix'!I$25,'2a. Database N flows'!$H:$H,'3.1.a Input Output Matrix'!I$26,'2a. Database N flows'!$P:$P,$B$3))</f>
        <v>0</v>
      </c>
      <c r="J32" s="45">
        <f>IF($B$4&lt;&gt;"Ntot",SUMIFS('2a. Database N flows'!$N:$N,'2a. Database N flows'!$D:$D,'3.1.a Input Output Matrix'!$C32,'2a. Database N flows'!$E:$E,'3.1.a Input Output Matrix'!$D32,'2a. Database N flows'!$G:$G,'3.1.a Input Output Matrix'!J$25,'2a. Database N flows'!$H:$H,'3.1.a Input Output Matrix'!J$26,'2a. Database N flows'!$P:$P,$B$3,'2a. Database N flows'!$M:$M,$B$4),SUMIFS('2a. Database N flows'!$N:$N,'2a. Database N flows'!$D:$D,'3.1.a Input Output Matrix'!$C32,'2a. Database N flows'!$E:$E,'3.1.a Input Output Matrix'!$D32,'2a. Database N flows'!$G:$G,'3.1.a Input Output Matrix'!J$25,'2a. Database N flows'!$H:$H,'3.1.a Input Output Matrix'!J$26,'2a. Database N flows'!$P:$P,$B$3))</f>
        <v>0</v>
      </c>
      <c r="K32" s="87">
        <f>IF($B$4&lt;&gt;"Ntot",SUMIFS('2a. Database N flows'!$N:$N,'2a. Database N flows'!$D:$D,'3.1.a Input Output Matrix'!$C32,'2a. Database N flows'!$E:$E,'3.1.a Input Output Matrix'!$D32,'2a. Database N flows'!$G:$G,'3.1.a Input Output Matrix'!K$25,'2a. Database N flows'!$H:$H,'3.1.a Input Output Matrix'!K$26,'2a. Database N flows'!$P:$P,$B$3,'2a. Database N flows'!$M:$M,$B$4),SUMIFS('2a. Database N flows'!$N:$N,'2a. Database N flows'!$D:$D,'3.1.a Input Output Matrix'!$C32,'2a. Database N flows'!$E:$E,'3.1.a Input Output Matrix'!$D32,'2a. Database N flows'!$G:$G,'3.1.a Input Output Matrix'!K$25,'2a. Database N flows'!$H:$H,'3.1.a Input Output Matrix'!K$26,'2a. Database N flows'!$P:$P,$B$3))</f>
        <v>0</v>
      </c>
      <c r="L32" s="44">
        <f>IF($B$4&lt;&gt;"Ntot",SUMIFS('2a. Database N flows'!$N:$N,'2a. Database N flows'!$D:$D,'3.1.a Input Output Matrix'!$C32,'2a. Database N flows'!$E:$E,'3.1.a Input Output Matrix'!$D32,'2a. Database N flows'!$G:$G,'3.1.a Input Output Matrix'!L$25,'2a. Database N flows'!$H:$H,'3.1.a Input Output Matrix'!L$26,'2a. Database N flows'!$P:$P,$B$3,'2a. Database N flows'!$M:$M,$B$4),SUMIFS('2a. Database N flows'!$N:$N,'2a. Database N flows'!$D:$D,'3.1.a Input Output Matrix'!$C32,'2a. Database N flows'!$E:$E,'3.1.a Input Output Matrix'!$D32,'2a. Database N flows'!$G:$G,'3.1.a Input Output Matrix'!L$25,'2a. Database N flows'!$H:$H,'3.1.a Input Output Matrix'!L$26,'2a. Database N flows'!$P:$P,$B$3))</f>
        <v>1</v>
      </c>
      <c r="M32" s="45">
        <f>IF($B$4&lt;&gt;"Ntot",SUMIFS('2a. Database N flows'!$N:$N,'2a. Database N flows'!$D:$D,'3.1.a Input Output Matrix'!$C32,'2a. Database N flows'!$E:$E,'3.1.a Input Output Matrix'!$D32,'2a. Database N flows'!$G:$G,'3.1.a Input Output Matrix'!M$25,'2a. Database N flows'!$H:$H,'3.1.a Input Output Matrix'!M$26,'2a. Database N flows'!$P:$P,$B$3,'2a. Database N flows'!$M:$M,$B$4),SUMIFS('2a. Database N flows'!$N:$N,'2a. Database N flows'!$D:$D,'3.1.a Input Output Matrix'!$C32,'2a. Database N flows'!$E:$E,'3.1.a Input Output Matrix'!$D32,'2a. Database N flows'!$G:$G,'3.1.a Input Output Matrix'!M$25,'2a. Database N flows'!$H:$H,'3.1.a Input Output Matrix'!M$26,'2a. Database N flows'!$P:$P,$B$3))</f>
        <v>0</v>
      </c>
      <c r="N32" s="87">
        <f>IF($B$4&lt;&gt;"Ntot",SUMIFS('2a. Database N flows'!$N:$N,'2a. Database N flows'!$D:$D,'3.1.a Input Output Matrix'!$C32,'2a. Database N flows'!$E:$E,'3.1.a Input Output Matrix'!$D32,'2a. Database N flows'!$G:$G,'3.1.a Input Output Matrix'!N$25,'2a. Database N flows'!$H:$H,'3.1.a Input Output Matrix'!N$26,'2a. Database N flows'!$P:$P,$B$3,'2a. Database N flows'!$M:$M,$B$4),SUMIFS('2a. Database N flows'!$N:$N,'2a. Database N flows'!$D:$D,'3.1.a Input Output Matrix'!$C32,'2a. Database N flows'!$E:$E,'3.1.a Input Output Matrix'!$D32,'2a. Database N flows'!$G:$G,'3.1.a Input Output Matrix'!N$25,'2a. Database N flows'!$H:$H,'3.1.a Input Output Matrix'!N$26,'2a. Database N flows'!$P:$P,$B$3))</f>
        <v>0</v>
      </c>
      <c r="O32" s="44">
        <f>IF($B$4&lt;&gt;"Ntot",SUMIFS('2a. Database N flows'!$N:$N,'2a. Database N flows'!$D:$D,'3.1.a Input Output Matrix'!$C32,'2a. Database N flows'!$E:$E,'3.1.a Input Output Matrix'!$D32,'2a. Database N flows'!$G:$G,'3.1.a Input Output Matrix'!O$25,'2a. Database N flows'!$H:$H,'3.1.a Input Output Matrix'!O$26,'2a. Database N flows'!$P:$P,$B$3,'2a. Database N flows'!$M:$M,$B$4),SUMIFS('2a. Database N flows'!$N:$N,'2a. Database N flows'!$D:$D,'3.1.a Input Output Matrix'!$C32,'2a. Database N flows'!$E:$E,'3.1.a Input Output Matrix'!$D32,'2a. Database N flows'!$G:$G,'3.1.a Input Output Matrix'!O$25,'2a. Database N flows'!$H:$H,'3.1.a Input Output Matrix'!O$26,'2a. Database N flows'!$P:$P,$B$3))</f>
        <v>0</v>
      </c>
      <c r="P32" s="45">
        <f>IF($B$4&lt;&gt;"Ntot",SUMIFS('2a. Database N flows'!$N:$N,'2a. Database N flows'!$D:$D,'3.1.a Input Output Matrix'!$C32,'2a. Database N flows'!$E:$E,'3.1.a Input Output Matrix'!$D32,'2a. Database N flows'!$G:$G,'3.1.a Input Output Matrix'!P$25,'2a. Database N flows'!$H:$H,'3.1.a Input Output Matrix'!P$26,'2a. Database N flows'!$P:$P,$B$3,'2a. Database N flows'!$M:$M,$B$4),SUMIFS('2a. Database N flows'!$N:$N,'2a. Database N flows'!$D:$D,'3.1.a Input Output Matrix'!$C32,'2a. Database N flows'!$E:$E,'3.1.a Input Output Matrix'!$D32,'2a. Database N flows'!$G:$G,'3.1.a Input Output Matrix'!P$25,'2a. Database N flows'!$H:$H,'3.1.a Input Output Matrix'!P$26,'2a. Database N flows'!$P:$P,$B$3))</f>
        <v>0</v>
      </c>
      <c r="Q32" s="87">
        <f>IF($B$4&lt;&gt;"Ntot",SUMIFS('2a. Database N flows'!$N:$N,'2a. Database N flows'!$D:$D,'3.1.a Input Output Matrix'!$C32,'2a. Database N flows'!$E:$E,'3.1.a Input Output Matrix'!$D32,'2a. Database N flows'!$G:$G,'3.1.a Input Output Matrix'!Q$25,'2a. Database N flows'!$H:$H,'3.1.a Input Output Matrix'!Q$26,'2a. Database N flows'!$P:$P,$B$3,'2a. Database N flows'!$M:$M,$B$4),SUMIFS('2a. Database N flows'!$N:$N,'2a. Database N flows'!$D:$D,'3.1.a Input Output Matrix'!$C32,'2a. Database N flows'!$E:$E,'3.1.a Input Output Matrix'!$D32,'2a. Database N flows'!$G:$G,'3.1.a Input Output Matrix'!Q$25,'2a. Database N flows'!$H:$H,'3.1.a Input Output Matrix'!Q$26,'2a. Database N flows'!$P:$P,$B$3))</f>
        <v>1</v>
      </c>
      <c r="R32" s="45">
        <f>IF($B$4&lt;&gt;"Ntot",SUMIFS('2a. Database N flows'!$N:$N,'2a. Database N flows'!$D:$D,'3.1.a Input Output Matrix'!$C32,'2a. Database N flows'!$E:$E,'3.1.a Input Output Matrix'!$D32,'2a. Database N flows'!$G:$G,'3.1.a Input Output Matrix'!R$25,'2a. Database N flows'!$H:$H,'3.1.a Input Output Matrix'!R$26,'2a. Database N flows'!$P:$P,$B$3,'2a. Database N flows'!$M:$M,$B$4),SUMIFS('2a. Database N flows'!$N:$N,'2a. Database N flows'!$D:$D,'3.1.a Input Output Matrix'!$C32,'2a. Database N flows'!$E:$E,'3.1.a Input Output Matrix'!$D32,'2a. Database N flows'!$G:$G,'3.1.a Input Output Matrix'!R$25,'2a. Database N flows'!$H:$H,'3.1.a Input Output Matrix'!R$26,'2a. Database N flows'!$P:$P,$B$3))</f>
        <v>1</v>
      </c>
      <c r="S32" s="87">
        <f>IF($B$4&lt;&gt;"Ntot",SUMIFS('2a. Database N flows'!$N:$N,'2a. Database N flows'!$D:$D,'3.1.a Input Output Matrix'!$C32,'2a. Database N flows'!$E:$E,'3.1.a Input Output Matrix'!$D32,'2a. Database N flows'!$G:$G,'3.1.a Input Output Matrix'!S$25,'2a. Database N flows'!$H:$H,'3.1.a Input Output Matrix'!S$26,'2a. Database N flows'!$P:$P,$B$3,'2a. Database N flows'!$M:$M,$B$4),SUMIFS('2a. Database N flows'!$N:$N,'2a. Database N flows'!$D:$D,'3.1.a Input Output Matrix'!$C32,'2a. Database N flows'!$E:$E,'3.1.a Input Output Matrix'!$D32,'2a. Database N flows'!$G:$G,'3.1.a Input Output Matrix'!S$25,'2a. Database N flows'!$H:$H,'3.1.a Input Output Matrix'!S$26,'2a. Database N flows'!$P:$P,$B$3))</f>
        <v>2</v>
      </c>
      <c r="T32" s="87">
        <f>IF($B$4&lt;&gt;"Ntot",SUMIFS('2a. Database N flows'!$N:$N,'2a. Database N flows'!$D:$D,'3.1.a Input Output Matrix'!$C32,'2a. Database N flows'!$E:$E,'3.1.a Input Output Matrix'!$D32,'2a. Database N flows'!$G:$G,'3.1.a Input Output Matrix'!T$25,'2a. Database N flows'!$H:$H,'3.1.a Input Output Matrix'!T$26,'2a. Database N flows'!$P:$P,$B$3,'2a. Database N flows'!$M:$M,$B$4),SUMIFS('2a. Database N flows'!$N:$N,'2a. Database N flows'!$D:$D,'3.1.a Input Output Matrix'!$C32,'2a. Database N flows'!$E:$E,'3.1.a Input Output Matrix'!$D32,'2a. Database N flows'!$G:$G,'3.1.a Input Output Matrix'!T$25,'2a. Database N flows'!$H:$H,'3.1.a Input Output Matrix'!T$26,'2a. Database N flows'!$P:$P,$B$3))</f>
        <v>0</v>
      </c>
      <c r="U32" s="44">
        <f>IF($B$4&lt;&gt;"Ntot",SUMIFS('2a. Database N flows'!$N:$N,'2a. Database N flows'!$D:$D,'3.1.a Input Output Matrix'!$C32,'2a. Database N flows'!$E:$E,'3.1.a Input Output Matrix'!$D32,'2a. Database N flows'!$G:$G,'3.1.a Input Output Matrix'!U$25,'2a. Database N flows'!$H:$H,'3.1.a Input Output Matrix'!U$26,'2a. Database N flows'!$P:$P,$B$3,'2a. Database N flows'!$M:$M,$B$4),SUMIFS('2a. Database N flows'!$N:$N,'2a. Database N flows'!$D:$D,'3.1.a Input Output Matrix'!$C32,'2a. Database N flows'!$E:$E,'3.1.a Input Output Matrix'!$D32,'2a. Database N flows'!$G:$G,'3.1.a Input Output Matrix'!U$25,'2a. Database N flows'!$H:$H,'3.1.a Input Output Matrix'!U$26,'2a. Database N flows'!$P:$P,$B$3))</f>
        <v>1</v>
      </c>
      <c r="V32" s="44">
        <f>IF($B$4&lt;&gt;"Ntot",SUMIFS('2a. Database N flows'!$N:$N,'2a. Database N flows'!$D:$D,'3.1.a Input Output Matrix'!$C32,'2a. Database N flows'!$E:$E,'3.1.a Input Output Matrix'!$D32,'2a. Database N flows'!$G:$G,'3.1.a Input Output Matrix'!V$25,'2a. Database N flows'!$H:$H,'3.1.a Input Output Matrix'!V$26,'2a. Database N flows'!$P:$P,$B$3,'2a. Database N flows'!$M:$M,$B$4),SUMIFS('2a. Database N flows'!$N:$N,'2a. Database N flows'!$D:$D,'3.1.a Input Output Matrix'!$C32,'2a. Database N flows'!$E:$E,'3.1.a Input Output Matrix'!$D32,'2a. Database N flows'!$G:$G,'3.1.a Input Output Matrix'!V$25,'2a. Database N flows'!$H:$H,'3.1.a Input Output Matrix'!V$26,'2a. Database N flows'!$P:$P,$B$3))</f>
        <v>0</v>
      </c>
      <c r="W32" s="45">
        <f>IF($B$4&lt;&gt;"Ntot",SUMIFS('2a. Database N flows'!$N:$N,'2a. Database N flows'!$D:$D,'3.1.a Input Output Matrix'!$C32,'2a. Database N flows'!$E:$E,'3.1.a Input Output Matrix'!$D32,'2a. Database N flows'!$G:$G,'3.1.a Input Output Matrix'!W$25,'2a. Database N flows'!$H:$H,'3.1.a Input Output Matrix'!W$26,'2a. Database N flows'!$P:$P,$B$3,'2a. Database N flows'!$M:$M,$B$4),SUMIFS('2a. Database N flows'!$N:$N,'2a. Database N flows'!$D:$D,'3.1.a Input Output Matrix'!$C32,'2a. Database N flows'!$E:$E,'3.1.a Input Output Matrix'!$D32,'2a. Database N flows'!$G:$G,'3.1.a Input Output Matrix'!W$25,'2a. Database N flows'!$H:$H,'3.1.a Input Output Matrix'!W$26,'2a. Database N flows'!$P:$P,$B$3))</f>
        <v>0</v>
      </c>
      <c r="X32" s="88">
        <f>IF($B$4&lt;&gt;"Ntot",SUMIFS('2a. Database N flows'!$N:$N,'2a. Database N flows'!$D:$D,'3.1.a Input Output Matrix'!$C32,'2a. Database N flows'!$E:$E,'3.1.a Input Output Matrix'!$D32,'2a. Database N flows'!$G:$G,'3.1.a Input Output Matrix'!X$25,'2a. Database N flows'!$H:$H,'3.1.a Input Output Matrix'!X$26,'2a. Database N flows'!$P:$P,$B$3,'2a. Database N flows'!$M:$M,$B$4),SUMIFS('2a. Database N flows'!$N:$N,'2a. Database N flows'!$D:$D,'3.1.a Input Output Matrix'!$C32,'2a. Database N flows'!$E:$E,'3.1.a Input Output Matrix'!$D32,'2a. Database N flows'!$G:$G,'3.1.a Input Output Matrix'!X$25,'2a. Database N flows'!$H:$H,'3.1.a Input Output Matrix'!X$26,'2a. Database N flows'!$P:$P,$B$3))</f>
        <v>3</v>
      </c>
      <c r="Y32" s="88">
        <f>IF($B$4&lt;&gt;"Ntot",SUMIFS('2a. Database N flows'!$N:$N,'2a. Database N flows'!$D:$D,'3.1.a Input Output Matrix'!$C32,'2a. Database N flows'!$E:$E,'3.1.a Input Output Matrix'!$D32,'2a. Database N flows'!$G:$G,'3.1.a Input Output Matrix'!Y$25,'2a. Database N flows'!$H:$H,'3.1.a Input Output Matrix'!Y$26,'2a. Database N flows'!$P:$P,$B$3,'2a. Database N flows'!$M:$M,$B$4),SUMIFS('2a. Database N flows'!$N:$N,'2a. Database N flows'!$D:$D,'3.1.a Input Output Matrix'!$C32,'2a. Database N flows'!$E:$E,'3.1.a Input Output Matrix'!$D32,'2a. Database N flows'!$G:$G,'3.1.a Input Output Matrix'!Y$25,'2a. Database N flows'!$H:$H,'3.1.a Input Output Matrix'!Y$26,'2a. Database N flows'!$P:$P,$B$3))</f>
        <v>2</v>
      </c>
      <c r="Z32" s="16">
        <f t="shared" si="2"/>
        <v>13</v>
      </c>
      <c r="AA32" s="12" t="s">
        <v>54</v>
      </c>
      <c r="AB32" s="23"/>
      <c r="AC32" s="3"/>
      <c r="AD32" s="3"/>
    </row>
    <row r="33" spans="1:31" ht="17.649999999999999" customHeight="1" x14ac:dyDescent="0.25">
      <c r="B33" s="547"/>
      <c r="C33" s="92" t="s">
        <v>86</v>
      </c>
      <c r="D33" s="93" t="s">
        <v>89</v>
      </c>
      <c r="E33" s="78">
        <f>IF($B$4&lt;&gt;"Ntot",SUMIFS('2a. Database N flows'!$N:$N,'2a. Database N flows'!$D:$D,'3.1.a Input Output Matrix'!$C33,'2a. Database N flows'!$E:$E,'3.1.a Input Output Matrix'!$D33,'2a. Database N flows'!$G:$G,'3.1.a Input Output Matrix'!E$25,'2a. Database N flows'!$H:$H,'3.1.a Input Output Matrix'!E$26,'2a. Database N flows'!$P:$P,$B$3,'2a. Database N flows'!$M:$M,$B$4),SUMIFS('2a. Database N flows'!$N:$N,'2a. Database N flows'!$D:$D,'3.1.a Input Output Matrix'!$C33,'2a. Database N flows'!$E:$E,'3.1.a Input Output Matrix'!$D33,'2a. Database N flows'!$G:$G,'3.1.a Input Output Matrix'!E$25,'2a. Database N flows'!$H:$H,'3.1.a Input Output Matrix'!E$26,'2a. Database N flows'!$P:$P,$B$3))</f>
        <v>0</v>
      </c>
      <c r="F33" s="79">
        <f>IF($B$4&lt;&gt;"Ntot",SUMIFS('2a. Database N flows'!$N:$N,'2a. Database N flows'!$D:$D,'3.1.a Input Output Matrix'!$C33,'2a. Database N flows'!$E:$E,'3.1.a Input Output Matrix'!$D33,'2a. Database N flows'!$G:$G,'3.1.a Input Output Matrix'!F$25,'2a. Database N flows'!$H:$H,'3.1.a Input Output Matrix'!F$26,'2a. Database N flows'!$P:$P,$B$3,'2a. Database N flows'!$M:$M,$B$4),SUMIFS('2a. Database N flows'!$N:$N,'2a. Database N flows'!$D:$D,'3.1.a Input Output Matrix'!$C33,'2a. Database N flows'!$E:$E,'3.1.a Input Output Matrix'!$D33,'2a. Database N flows'!$G:$G,'3.1.a Input Output Matrix'!F$25,'2a. Database N flows'!$H:$H,'3.1.a Input Output Matrix'!F$26,'2a. Database N flows'!$P:$P,$B$3))</f>
        <v>1</v>
      </c>
      <c r="G33" s="79">
        <f>IF($B$4&lt;&gt;"Ntot",SUMIFS('2a. Database N flows'!$N:$N,'2a. Database N flows'!$D:$D,'3.1.a Input Output Matrix'!$C33,'2a. Database N flows'!$E:$E,'3.1.a Input Output Matrix'!$D33,'2a. Database N flows'!$G:$G,'3.1.a Input Output Matrix'!G$25,'2a. Database N flows'!$H:$H,'3.1.a Input Output Matrix'!G$26,'2a. Database N flows'!$P:$P,$B$3,'2a. Database N flows'!$M:$M,$B$4),SUMIFS('2a. Database N flows'!$N:$N,'2a. Database N flows'!$D:$D,'3.1.a Input Output Matrix'!$C33,'2a. Database N flows'!$E:$E,'3.1.a Input Output Matrix'!$D33,'2a. Database N flows'!$G:$G,'3.1.a Input Output Matrix'!G$25,'2a. Database N flows'!$H:$H,'3.1.a Input Output Matrix'!G$26,'2a. Database N flows'!$P:$P,$B$3))</f>
        <v>1</v>
      </c>
      <c r="H33" s="80">
        <f>IF($B$4&lt;&gt;"Ntot",SUMIFS('2a. Database N flows'!$N:$N,'2a. Database N flows'!$D:$D,'3.1.a Input Output Matrix'!$C33,'2a. Database N flows'!$E:$E,'3.1.a Input Output Matrix'!$D33,'2a. Database N flows'!$G:$G,'3.1.a Input Output Matrix'!H$25,'2a. Database N flows'!$H:$H,'3.1.a Input Output Matrix'!H$26,'2a. Database N flows'!$P:$P,$B$3,'2a. Database N flows'!$M:$M,$B$4),SUMIFS('2a. Database N flows'!$N:$N,'2a. Database N flows'!$D:$D,'3.1.a Input Output Matrix'!$C33,'2a. Database N flows'!$E:$E,'3.1.a Input Output Matrix'!$D33,'2a. Database N flows'!$G:$G,'3.1.a Input Output Matrix'!H$25,'2a. Database N flows'!$H:$H,'3.1.a Input Output Matrix'!H$26,'2a. Database N flows'!$P:$P,$B$3))</f>
        <v>1</v>
      </c>
      <c r="I33" s="78">
        <f>IF($B$4&lt;&gt;"Ntot",SUMIFS('2a. Database N flows'!$N:$N,'2a. Database N flows'!$D:$D,'3.1.a Input Output Matrix'!$C33,'2a. Database N flows'!$E:$E,'3.1.a Input Output Matrix'!$D33,'2a. Database N flows'!$G:$G,'3.1.a Input Output Matrix'!I$25,'2a. Database N flows'!$H:$H,'3.1.a Input Output Matrix'!I$26,'2a. Database N flows'!$P:$P,$B$3,'2a. Database N flows'!$M:$M,$B$4),SUMIFS('2a. Database N flows'!$N:$N,'2a. Database N flows'!$D:$D,'3.1.a Input Output Matrix'!$C33,'2a. Database N flows'!$E:$E,'3.1.a Input Output Matrix'!$D33,'2a. Database N flows'!$G:$G,'3.1.a Input Output Matrix'!I$25,'2a. Database N flows'!$H:$H,'3.1.a Input Output Matrix'!I$26,'2a. Database N flows'!$P:$P,$B$3))</f>
        <v>0</v>
      </c>
      <c r="J33" s="80">
        <f>IF($B$4&lt;&gt;"Ntot",SUMIFS('2a. Database N flows'!$N:$N,'2a. Database N flows'!$D:$D,'3.1.a Input Output Matrix'!$C33,'2a. Database N flows'!$E:$E,'3.1.a Input Output Matrix'!$D33,'2a. Database N flows'!$G:$G,'3.1.a Input Output Matrix'!J$25,'2a. Database N flows'!$H:$H,'3.1.a Input Output Matrix'!J$26,'2a. Database N flows'!$P:$P,$B$3,'2a. Database N flows'!$M:$M,$B$4),SUMIFS('2a. Database N flows'!$N:$N,'2a. Database N flows'!$D:$D,'3.1.a Input Output Matrix'!$C33,'2a. Database N flows'!$E:$E,'3.1.a Input Output Matrix'!$D33,'2a. Database N flows'!$G:$G,'3.1.a Input Output Matrix'!J$25,'2a. Database N flows'!$H:$H,'3.1.a Input Output Matrix'!J$26,'2a. Database N flows'!$P:$P,$B$3))</f>
        <v>0</v>
      </c>
      <c r="K33" s="78">
        <f>IF($B$4&lt;&gt;"Ntot",SUMIFS('2a. Database N flows'!$N:$N,'2a. Database N flows'!$D:$D,'3.1.a Input Output Matrix'!$C33,'2a. Database N flows'!$E:$E,'3.1.a Input Output Matrix'!$D33,'2a. Database N flows'!$G:$G,'3.1.a Input Output Matrix'!K$25,'2a. Database N flows'!$H:$H,'3.1.a Input Output Matrix'!K$26,'2a. Database N flows'!$P:$P,$B$3,'2a. Database N flows'!$M:$M,$B$4),SUMIFS('2a. Database N flows'!$N:$N,'2a. Database N flows'!$D:$D,'3.1.a Input Output Matrix'!$C33,'2a. Database N flows'!$E:$E,'3.1.a Input Output Matrix'!$D33,'2a. Database N flows'!$G:$G,'3.1.a Input Output Matrix'!K$25,'2a. Database N flows'!$H:$H,'3.1.a Input Output Matrix'!K$26,'2a. Database N flows'!$P:$P,$B$3))</f>
        <v>1</v>
      </c>
      <c r="L33" s="79">
        <f>IF($B$4&lt;&gt;"Ntot",SUMIFS('2a. Database N flows'!$N:$N,'2a. Database N flows'!$D:$D,'3.1.a Input Output Matrix'!$C33,'2a. Database N flows'!$E:$E,'3.1.a Input Output Matrix'!$D33,'2a. Database N flows'!$G:$G,'3.1.a Input Output Matrix'!L$25,'2a. Database N flows'!$H:$H,'3.1.a Input Output Matrix'!L$26,'2a. Database N flows'!$P:$P,$B$3,'2a. Database N flows'!$M:$M,$B$4),SUMIFS('2a. Database N flows'!$N:$N,'2a. Database N flows'!$D:$D,'3.1.a Input Output Matrix'!$C33,'2a. Database N flows'!$E:$E,'3.1.a Input Output Matrix'!$D33,'2a. Database N flows'!$G:$G,'3.1.a Input Output Matrix'!L$25,'2a. Database N flows'!$H:$H,'3.1.a Input Output Matrix'!L$26,'2a. Database N flows'!$P:$P,$B$3))</f>
        <v>2</v>
      </c>
      <c r="M33" s="80">
        <f>IF($B$4&lt;&gt;"Ntot",SUMIFS('2a. Database N flows'!$N:$N,'2a. Database N flows'!$D:$D,'3.1.a Input Output Matrix'!$C33,'2a. Database N flows'!$E:$E,'3.1.a Input Output Matrix'!$D33,'2a. Database N flows'!$G:$G,'3.1.a Input Output Matrix'!M$25,'2a. Database N flows'!$H:$H,'3.1.a Input Output Matrix'!M$26,'2a. Database N flows'!$P:$P,$B$3,'2a. Database N flows'!$M:$M,$B$4),SUMIFS('2a. Database N flows'!$N:$N,'2a. Database N flows'!$D:$D,'3.1.a Input Output Matrix'!$C33,'2a. Database N flows'!$E:$E,'3.1.a Input Output Matrix'!$D33,'2a. Database N flows'!$G:$G,'3.1.a Input Output Matrix'!M$25,'2a. Database N flows'!$H:$H,'3.1.a Input Output Matrix'!M$26,'2a. Database N flows'!$P:$P,$B$3))</f>
        <v>0</v>
      </c>
      <c r="N33" s="78">
        <f>IF($B$4&lt;&gt;"Ntot",SUMIFS('2a. Database N flows'!$N:$N,'2a. Database N flows'!$D:$D,'3.1.a Input Output Matrix'!$C33,'2a. Database N flows'!$E:$E,'3.1.a Input Output Matrix'!$D33,'2a. Database N flows'!$G:$G,'3.1.a Input Output Matrix'!N$25,'2a. Database N flows'!$H:$H,'3.1.a Input Output Matrix'!N$26,'2a. Database N flows'!$P:$P,$B$3,'2a. Database N flows'!$M:$M,$B$4),SUMIFS('2a. Database N flows'!$N:$N,'2a. Database N flows'!$D:$D,'3.1.a Input Output Matrix'!$C33,'2a. Database N flows'!$E:$E,'3.1.a Input Output Matrix'!$D33,'2a. Database N flows'!$G:$G,'3.1.a Input Output Matrix'!N$25,'2a. Database N flows'!$H:$H,'3.1.a Input Output Matrix'!N$26,'2a. Database N flows'!$P:$P,$B$3))</f>
        <v>0</v>
      </c>
      <c r="O33" s="79">
        <f>IF($B$4&lt;&gt;"Ntot",SUMIFS('2a. Database N flows'!$N:$N,'2a. Database N flows'!$D:$D,'3.1.a Input Output Matrix'!$C33,'2a. Database N flows'!$E:$E,'3.1.a Input Output Matrix'!$D33,'2a. Database N flows'!$G:$G,'3.1.a Input Output Matrix'!O$25,'2a. Database N flows'!$H:$H,'3.1.a Input Output Matrix'!O$26,'2a. Database N flows'!$P:$P,$B$3,'2a. Database N flows'!$M:$M,$B$4),SUMIFS('2a. Database N flows'!$N:$N,'2a. Database N flows'!$D:$D,'3.1.a Input Output Matrix'!$C33,'2a. Database N flows'!$E:$E,'3.1.a Input Output Matrix'!$D33,'2a. Database N flows'!$G:$G,'3.1.a Input Output Matrix'!O$25,'2a. Database N flows'!$H:$H,'3.1.a Input Output Matrix'!O$26,'2a. Database N flows'!$P:$P,$B$3))</f>
        <v>0</v>
      </c>
      <c r="P33" s="80">
        <f>IF($B$4&lt;&gt;"Ntot",SUMIFS('2a. Database N flows'!$N:$N,'2a. Database N flows'!$D:$D,'3.1.a Input Output Matrix'!$C33,'2a. Database N flows'!$E:$E,'3.1.a Input Output Matrix'!$D33,'2a. Database N flows'!$G:$G,'3.1.a Input Output Matrix'!P$25,'2a. Database N flows'!$H:$H,'3.1.a Input Output Matrix'!P$26,'2a. Database N flows'!$P:$P,$B$3,'2a. Database N flows'!$M:$M,$B$4),SUMIFS('2a. Database N flows'!$N:$N,'2a. Database N flows'!$D:$D,'3.1.a Input Output Matrix'!$C33,'2a. Database N flows'!$E:$E,'3.1.a Input Output Matrix'!$D33,'2a. Database N flows'!$G:$G,'3.1.a Input Output Matrix'!P$25,'2a. Database N flows'!$H:$H,'3.1.a Input Output Matrix'!P$26,'2a. Database N flows'!$P:$P,$B$3))</f>
        <v>0</v>
      </c>
      <c r="Q33" s="78">
        <f>IF($B$4&lt;&gt;"Ntot",SUMIFS('2a. Database N flows'!$N:$N,'2a. Database N flows'!$D:$D,'3.1.a Input Output Matrix'!$C33,'2a. Database N flows'!$E:$E,'3.1.a Input Output Matrix'!$D33,'2a. Database N flows'!$G:$G,'3.1.a Input Output Matrix'!Q$25,'2a. Database N flows'!$H:$H,'3.1.a Input Output Matrix'!Q$26,'2a. Database N flows'!$P:$P,$B$3,'2a. Database N flows'!$M:$M,$B$4),SUMIFS('2a. Database N flows'!$N:$N,'2a. Database N flows'!$D:$D,'3.1.a Input Output Matrix'!$C33,'2a. Database N flows'!$E:$E,'3.1.a Input Output Matrix'!$D33,'2a. Database N flows'!$G:$G,'3.1.a Input Output Matrix'!Q$25,'2a. Database N flows'!$H:$H,'3.1.a Input Output Matrix'!Q$26,'2a. Database N flows'!$P:$P,$B$3))</f>
        <v>0</v>
      </c>
      <c r="R33" s="80">
        <f>IF($B$4&lt;&gt;"Ntot",SUMIFS('2a. Database N flows'!$N:$N,'2a. Database N flows'!$D:$D,'3.1.a Input Output Matrix'!$C33,'2a. Database N flows'!$E:$E,'3.1.a Input Output Matrix'!$D33,'2a. Database N flows'!$G:$G,'3.1.a Input Output Matrix'!R$25,'2a. Database N flows'!$H:$H,'3.1.a Input Output Matrix'!R$26,'2a. Database N flows'!$P:$P,$B$3,'2a. Database N flows'!$M:$M,$B$4),SUMIFS('2a. Database N flows'!$N:$N,'2a. Database N flows'!$D:$D,'3.1.a Input Output Matrix'!$C33,'2a. Database N flows'!$E:$E,'3.1.a Input Output Matrix'!$D33,'2a. Database N flows'!$G:$G,'3.1.a Input Output Matrix'!R$25,'2a. Database N flows'!$H:$H,'3.1.a Input Output Matrix'!R$26,'2a. Database N flows'!$P:$P,$B$3))</f>
        <v>1</v>
      </c>
      <c r="S33" s="78">
        <f>IF($B$4&lt;&gt;"Ntot",SUMIFS('2a. Database N flows'!$N:$N,'2a. Database N flows'!$D:$D,'3.1.a Input Output Matrix'!$C33,'2a. Database N flows'!$E:$E,'3.1.a Input Output Matrix'!$D33,'2a. Database N flows'!$G:$G,'3.1.a Input Output Matrix'!S$25,'2a. Database N flows'!$H:$H,'3.1.a Input Output Matrix'!S$26,'2a. Database N flows'!$P:$P,$B$3,'2a. Database N flows'!$M:$M,$B$4),SUMIFS('2a. Database N flows'!$N:$N,'2a. Database N flows'!$D:$D,'3.1.a Input Output Matrix'!$C33,'2a. Database N flows'!$E:$E,'3.1.a Input Output Matrix'!$D33,'2a. Database N flows'!$G:$G,'3.1.a Input Output Matrix'!S$25,'2a. Database N flows'!$H:$H,'3.1.a Input Output Matrix'!S$26,'2a. Database N flows'!$P:$P,$B$3))</f>
        <v>1</v>
      </c>
      <c r="T33" s="78">
        <f>IF($B$4&lt;&gt;"Ntot",SUMIFS('2a. Database N flows'!$N:$N,'2a. Database N flows'!$D:$D,'3.1.a Input Output Matrix'!$C33,'2a. Database N flows'!$E:$E,'3.1.a Input Output Matrix'!$D33,'2a. Database N flows'!$G:$G,'3.1.a Input Output Matrix'!T$25,'2a. Database N flows'!$H:$H,'3.1.a Input Output Matrix'!T$26,'2a. Database N flows'!$P:$P,$B$3,'2a. Database N flows'!$M:$M,$B$4),SUMIFS('2a. Database N flows'!$N:$N,'2a. Database N flows'!$D:$D,'3.1.a Input Output Matrix'!$C33,'2a. Database N flows'!$E:$E,'3.1.a Input Output Matrix'!$D33,'2a. Database N flows'!$G:$G,'3.1.a Input Output Matrix'!T$25,'2a. Database N flows'!$H:$H,'3.1.a Input Output Matrix'!T$26,'2a. Database N flows'!$P:$P,$B$3))</f>
        <v>0</v>
      </c>
      <c r="U33" s="79">
        <f>IF($B$4&lt;&gt;"Ntot",SUMIFS('2a. Database N flows'!$N:$N,'2a. Database N flows'!$D:$D,'3.1.a Input Output Matrix'!$C33,'2a. Database N flows'!$E:$E,'3.1.a Input Output Matrix'!$D33,'2a. Database N flows'!$G:$G,'3.1.a Input Output Matrix'!U$25,'2a. Database N flows'!$H:$H,'3.1.a Input Output Matrix'!U$26,'2a. Database N flows'!$P:$P,$B$3,'2a. Database N flows'!$M:$M,$B$4),SUMIFS('2a. Database N flows'!$N:$N,'2a. Database N flows'!$D:$D,'3.1.a Input Output Matrix'!$C33,'2a. Database N flows'!$E:$E,'3.1.a Input Output Matrix'!$D33,'2a. Database N flows'!$G:$G,'3.1.a Input Output Matrix'!U$25,'2a. Database N flows'!$H:$H,'3.1.a Input Output Matrix'!U$26,'2a. Database N flows'!$P:$P,$B$3))</f>
        <v>0</v>
      </c>
      <c r="V33" s="79">
        <f>IF($B$4&lt;&gt;"Ntot",SUMIFS('2a. Database N flows'!$N:$N,'2a. Database N flows'!$D:$D,'3.1.a Input Output Matrix'!$C33,'2a. Database N flows'!$E:$E,'3.1.a Input Output Matrix'!$D33,'2a. Database N flows'!$G:$G,'3.1.a Input Output Matrix'!V$25,'2a. Database N flows'!$H:$H,'3.1.a Input Output Matrix'!V$26,'2a. Database N flows'!$P:$P,$B$3,'2a. Database N flows'!$M:$M,$B$4),SUMIFS('2a. Database N flows'!$N:$N,'2a. Database N flows'!$D:$D,'3.1.a Input Output Matrix'!$C33,'2a. Database N flows'!$E:$E,'3.1.a Input Output Matrix'!$D33,'2a. Database N flows'!$G:$G,'3.1.a Input Output Matrix'!V$25,'2a. Database N flows'!$H:$H,'3.1.a Input Output Matrix'!V$26,'2a. Database N flows'!$P:$P,$B$3))</f>
        <v>0</v>
      </c>
      <c r="W33" s="80">
        <f>IF($B$4&lt;&gt;"Ntot",SUMIFS('2a. Database N flows'!$N:$N,'2a. Database N flows'!$D:$D,'3.1.a Input Output Matrix'!$C33,'2a. Database N flows'!$E:$E,'3.1.a Input Output Matrix'!$D33,'2a. Database N flows'!$G:$G,'3.1.a Input Output Matrix'!W$25,'2a. Database N flows'!$H:$H,'3.1.a Input Output Matrix'!W$26,'2a. Database N flows'!$P:$P,$B$3,'2a. Database N flows'!$M:$M,$B$4),SUMIFS('2a. Database N flows'!$N:$N,'2a. Database N flows'!$D:$D,'3.1.a Input Output Matrix'!$C33,'2a. Database N flows'!$E:$E,'3.1.a Input Output Matrix'!$D33,'2a. Database N flows'!$G:$G,'3.1.a Input Output Matrix'!W$25,'2a. Database N flows'!$H:$H,'3.1.a Input Output Matrix'!W$26,'2a. Database N flows'!$P:$P,$B$3))</f>
        <v>0</v>
      </c>
      <c r="X33" s="81">
        <f>IF($B$4&lt;&gt;"Ntot",SUMIFS('2a. Database N flows'!$N:$N,'2a. Database N flows'!$D:$D,'3.1.a Input Output Matrix'!$C33,'2a. Database N flows'!$E:$E,'3.1.a Input Output Matrix'!$D33,'2a. Database N flows'!$G:$G,'3.1.a Input Output Matrix'!X$25,'2a. Database N flows'!$H:$H,'3.1.a Input Output Matrix'!X$26,'2a. Database N flows'!$P:$P,$B$3,'2a. Database N flows'!$M:$M,$B$4),SUMIFS('2a. Database N flows'!$N:$N,'2a. Database N flows'!$D:$D,'3.1.a Input Output Matrix'!$C33,'2a. Database N flows'!$E:$E,'3.1.a Input Output Matrix'!$D33,'2a. Database N flows'!$G:$G,'3.1.a Input Output Matrix'!X$25,'2a. Database N flows'!$H:$H,'3.1.a Input Output Matrix'!X$26,'2a. Database N flows'!$P:$P,$B$3))</f>
        <v>3</v>
      </c>
      <c r="Y33" s="81">
        <f>IF($B$4&lt;&gt;"Ntot",SUMIFS('2a. Database N flows'!$N:$N,'2a. Database N flows'!$D:$D,'3.1.a Input Output Matrix'!$C33,'2a. Database N flows'!$E:$E,'3.1.a Input Output Matrix'!$D33,'2a. Database N flows'!$G:$G,'3.1.a Input Output Matrix'!Y$25,'2a. Database N flows'!$H:$H,'3.1.a Input Output Matrix'!Y$26,'2a. Database N flows'!$P:$P,$B$3,'2a. Database N flows'!$M:$M,$B$4),SUMIFS('2a. Database N flows'!$N:$N,'2a. Database N flows'!$D:$D,'3.1.a Input Output Matrix'!$C33,'2a. Database N flows'!$E:$E,'3.1.a Input Output Matrix'!$D33,'2a. Database N flows'!$G:$G,'3.1.a Input Output Matrix'!Y$25,'2a. Database N flows'!$H:$H,'3.1.a Input Output Matrix'!Y$26,'2a. Database N flows'!$P:$P,$B$3))</f>
        <v>0</v>
      </c>
      <c r="Z33" s="16">
        <f t="shared" si="2"/>
        <v>11</v>
      </c>
      <c r="AA33" s="12" t="s">
        <v>54</v>
      </c>
      <c r="AB33" s="23"/>
      <c r="AC33" s="3"/>
      <c r="AD33" s="3"/>
    </row>
    <row r="34" spans="1:31" ht="17.649999999999999" customHeight="1" x14ac:dyDescent="0.25">
      <c r="B34" s="547"/>
      <c r="C34" s="94" t="s">
        <v>86</v>
      </c>
      <c r="D34" s="67" t="s">
        <v>87</v>
      </c>
      <c r="E34" s="83">
        <f>IF($B$4&lt;&gt;"Ntot",SUMIFS('2a. Database N flows'!$N:$N,'2a. Database N flows'!$D:$D,'3.1.a Input Output Matrix'!$C34,'2a. Database N flows'!$E:$E,'3.1.a Input Output Matrix'!$D34,'2a. Database N flows'!$G:$G,'3.1.a Input Output Matrix'!E$25,'2a. Database N flows'!$H:$H,'3.1.a Input Output Matrix'!E$26,'2a. Database N flows'!$P:$P,$B$3,'2a. Database N flows'!$M:$M,$B$4),SUMIFS('2a. Database N flows'!$N:$N,'2a. Database N flows'!$D:$D,'3.1.a Input Output Matrix'!$C34,'2a. Database N flows'!$E:$E,'3.1.a Input Output Matrix'!$D34,'2a. Database N flows'!$G:$G,'3.1.a Input Output Matrix'!E$25,'2a. Database N flows'!$H:$H,'3.1.a Input Output Matrix'!E$26,'2a. Database N flows'!$P:$P,$B$3))</f>
        <v>0</v>
      </c>
      <c r="F34" s="12">
        <f>IF($B$4&lt;&gt;"Ntot",SUMIFS('2a. Database N flows'!$N:$N,'2a. Database N flows'!$D:$D,'3.1.a Input Output Matrix'!$C34,'2a. Database N flows'!$E:$E,'3.1.a Input Output Matrix'!$D34,'2a. Database N flows'!$G:$G,'3.1.a Input Output Matrix'!F$25,'2a. Database N flows'!$H:$H,'3.1.a Input Output Matrix'!F$26,'2a. Database N flows'!$P:$P,$B$3,'2a. Database N flows'!$M:$M,$B$4),SUMIFS('2a. Database N flows'!$N:$N,'2a. Database N flows'!$D:$D,'3.1.a Input Output Matrix'!$C34,'2a. Database N flows'!$E:$E,'3.1.a Input Output Matrix'!$D34,'2a. Database N flows'!$G:$G,'3.1.a Input Output Matrix'!F$25,'2a. Database N flows'!$H:$H,'3.1.a Input Output Matrix'!F$26,'2a. Database N flows'!$P:$P,$B$3))</f>
        <v>0</v>
      </c>
      <c r="G34" s="12">
        <f>IF($B$4&lt;&gt;"Ntot",SUMIFS('2a. Database N flows'!$N:$N,'2a. Database N flows'!$D:$D,'3.1.a Input Output Matrix'!$C34,'2a. Database N flows'!$E:$E,'3.1.a Input Output Matrix'!$D34,'2a. Database N flows'!$G:$G,'3.1.a Input Output Matrix'!G$25,'2a. Database N flows'!$H:$H,'3.1.a Input Output Matrix'!G$26,'2a. Database N flows'!$P:$P,$B$3,'2a. Database N flows'!$M:$M,$B$4),SUMIFS('2a. Database N flows'!$N:$N,'2a. Database N flows'!$D:$D,'3.1.a Input Output Matrix'!$C34,'2a. Database N flows'!$E:$E,'3.1.a Input Output Matrix'!$D34,'2a. Database N flows'!$G:$G,'3.1.a Input Output Matrix'!G$25,'2a. Database N flows'!$H:$H,'3.1.a Input Output Matrix'!G$26,'2a. Database N flows'!$P:$P,$B$3))</f>
        <v>0</v>
      </c>
      <c r="H34" s="35">
        <f>IF($B$4&lt;&gt;"Ntot",SUMIFS('2a. Database N flows'!$N:$N,'2a. Database N flows'!$D:$D,'3.1.a Input Output Matrix'!$C34,'2a. Database N flows'!$E:$E,'3.1.a Input Output Matrix'!$D34,'2a. Database N flows'!$G:$G,'3.1.a Input Output Matrix'!H$25,'2a. Database N flows'!$H:$H,'3.1.a Input Output Matrix'!H$26,'2a. Database N flows'!$P:$P,$B$3,'2a. Database N flows'!$M:$M,$B$4),SUMIFS('2a. Database N flows'!$N:$N,'2a. Database N flows'!$D:$D,'3.1.a Input Output Matrix'!$C34,'2a. Database N flows'!$E:$E,'3.1.a Input Output Matrix'!$D34,'2a. Database N flows'!$G:$G,'3.1.a Input Output Matrix'!H$25,'2a. Database N flows'!$H:$H,'3.1.a Input Output Matrix'!H$26,'2a. Database N flows'!$P:$P,$B$3))</f>
        <v>0</v>
      </c>
      <c r="I34" s="83">
        <f>IF($B$4&lt;&gt;"Ntot",SUMIFS('2a. Database N flows'!$N:$N,'2a. Database N flows'!$D:$D,'3.1.a Input Output Matrix'!$C34,'2a. Database N flows'!$E:$E,'3.1.a Input Output Matrix'!$D34,'2a. Database N flows'!$G:$G,'3.1.a Input Output Matrix'!I$25,'2a. Database N flows'!$H:$H,'3.1.a Input Output Matrix'!I$26,'2a. Database N flows'!$P:$P,$B$3,'2a. Database N flows'!$M:$M,$B$4),SUMIFS('2a. Database N flows'!$N:$N,'2a. Database N flows'!$D:$D,'3.1.a Input Output Matrix'!$C34,'2a. Database N flows'!$E:$E,'3.1.a Input Output Matrix'!$D34,'2a. Database N flows'!$G:$G,'3.1.a Input Output Matrix'!I$25,'2a. Database N flows'!$H:$H,'3.1.a Input Output Matrix'!I$26,'2a. Database N flows'!$P:$P,$B$3))</f>
        <v>1</v>
      </c>
      <c r="J34" s="35">
        <f>IF($B$4&lt;&gt;"Ntot",SUMIFS('2a. Database N flows'!$N:$N,'2a. Database N flows'!$D:$D,'3.1.a Input Output Matrix'!$C34,'2a. Database N flows'!$E:$E,'3.1.a Input Output Matrix'!$D34,'2a. Database N flows'!$G:$G,'3.1.a Input Output Matrix'!J$25,'2a. Database N flows'!$H:$H,'3.1.a Input Output Matrix'!J$26,'2a. Database N flows'!$P:$P,$B$3,'2a. Database N flows'!$M:$M,$B$4),SUMIFS('2a. Database N flows'!$N:$N,'2a. Database N flows'!$D:$D,'3.1.a Input Output Matrix'!$C34,'2a. Database N flows'!$E:$E,'3.1.a Input Output Matrix'!$D34,'2a. Database N flows'!$G:$G,'3.1.a Input Output Matrix'!J$25,'2a. Database N flows'!$H:$H,'3.1.a Input Output Matrix'!J$26,'2a. Database N flows'!$P:$P,$B$3))</f>
        <v>1</v>
      </c>
      <c r="K34" s="83">
        <f>IF($B$4&lt;&gt;"Ntot",SUMIFS('2a. Database N flows'!$N:$N,'2a. Database N flows'!$D:$D,'3.1.a Input Output Matrix'!$C34,'2a. Database N flows'!$E:$E,'3.1.a Input Output Matrix'!$D34,'2a. Database N flows'!$G:$G,'3.1.a Input Output Matrix'!K$25,'2a. Database N flows'!$H:$H,'3.1.a Input Output Matrix'!K$26,'2a. Database N flows'!$P:$P,$B$3,'2a. Database N flows'!$M:$M,$B$4),SUMIFS('2a. Database N flows'!$N:$N,'2a. Database N flows'!$D:$D,'3.1.a Input Output Matrix'!$C34,'2a. Database N flows'!$E:$E,'3.1.a Input Output Matrix'!$D34,'2a. Database N flows'!$G:$G,'3.1.a Input Output Matrix'!K$25,'2a. Database N flows'!$H:$H,'3.1.a Input Output Matrix'!K$26,'2a. Database N flows'!$P:$P,$B$3))</f>
        <v>0</v>
      </c>
      <c r="L34" s="12">
        <f>IF($B$4&lt;&gt;"Ntot",SUMIFS('2a. Database N flows'!$N:$N,'2a. Database N flows'!$D:$D,'3.1.a Input Output Matrix'!$C34,'2a. Database N flows'!$E:$E,'3.1.a Input Output Matrix'!$D34,'2a. Database N flows'!$G:$G,'3.1.a Input Output Matrix'!L$25,'2a. Database N flows'!$H:$H,'3.1.a Input Output Matrix'!L$26,'2a. Database N flows'!$P:$P,$B$3,'2a. Database N flows'!$M:$M,$B$4),SUMIFS('2a. Database N flows'!$N:$N,'2a. Database N flows'!$D:$D,'3.1.a Input Output Matrix'!$C34,'2a. Database N flows'!$E:$E,'3.1.a Input Output Matrix'!$D34,'2a. Database N flows'!$G:$G,'3.1.a Input Output Matrix'!L$25,'2a. Database N flows'!$H:$H,'3.1.a Input Output Matrix'!L$26,'2a. Database N flows'!$P:$P,$B$3))</f>
        <v>1</v>
      </c>
      <c r="M34" s="35">
        <f>IF($B$4&lt;&gt;"Ntot",SUMIFS('2a. Database N flows'!$N:$N,'2a. Database N flows'!$D:$D,'3.1.a Input Output Matrix'!$C34,'2a. Database N flows'!$E:$E,'3.1.a Input Output Matrix'!$D34,'2a. Database N flows'!$G:$G,'3.1.a Input Output Matrix'!M$25,'2a. Database N flows'!$H:$H,'3.1.a Input Output Matrix'!M$26,'2a. Database N flows'!$P:$P,$B$3,'2a. Database N flows'!$M:$M,$B$4),SUMIFS('2a. Database N flows'!$N:$N,'2a. Database N flows'!$D:$D,'3.1.a Input Output Matrix'!$C34,'2a. Database N flows'!$E:$E,'3.1.a Input Output Matrix'!$D34,'2a. Database N flows'!$G:$G,'3.1.a Input Output Matrix'!M$25,'2a. Database N flows'!$H:$H,'3.1.a Input Output Matrix'!M$26,'2a. Database N flows'!$P:$P,$B$3))</f>
        <v>1</v>
      </c>
      <c r="N34" s="83">
        <f>IF($B$4&lt;&gt;"Ntot",SUMIFS('2a. Database N flows'!$N:$N,'2a. Database N flows'!$D:$D,'3.1.a Input Output Matrix'!$C34,'2a. Database N flows'!$E:$E,'3.1.a Input Output Matrix'!$D34,'2a. Database N flows'!$G:$G,'3.1.a Input Output Matrix'!N$25,'2a. Database N flows'!$H:$H,'3.1.a Input Output Matrix'!N$26,'2a. Database N flows'!$P:$P,$B$3,'2a. Database N flows'!$M:$M,$B$4),SUMIFS('2a. Database N flows'!$N:$N,'2a. Database N flows'!$D:$D,'3.1.a Input Output Matrix'!$C34,'2a. Database N flows'!$E:$E,'3.1.a Input Output Matrix'!$D34,'2a. Database N flows'!$G:$G,'3.1.a Input Output Matrix'!N$25,'2a. Database N flows'!$H:$H,'3.1.a Input Output Matrix'!N$26,'2a. Database N flows'!$P:$P,$B$3))</f>
        <v>0</v>
      </c>
      <c r="O34" s="12">
        <f>IF($B$4&lt;&gt;"Ntot",SUMIFS('2a. Database N flows'!$N:$N,'2a. Database N flows'!$D:$D,'3.1.a Input Output Matrix'!$C34,'2a. Database N flows'!$E:$E,'3.1.a Input Output Matrix'!$D34,'2a. Database N flows'!$G:$G,'3.1.a Input Output Matrix'!O$25,'2a. Database N flows'!$H:$H,'3.1.a Input Output Matrix'!O$26,'2a. Database N flows'!$P:$P,$B$3,'2a. Database N flows'!$M:$M,$B$4),SUMIFS('2a. Database N flows'!$N:$N,'2a. Database N flows'!$D:$D,'3.1.a Input Output Matrix'!$C34,'2a. Database N flows'!$E:$E,'3.1.a Input Output Matrix'!$D34,'2a. Database N flows'!$G:$G,'3.1.a Input Output Matrix'!O$25,'2a. Database N flows'!$H:$H,'3.1.a Input Output Matrix'!O$26,'2a. Database N flows'!$P:$P,$B$3))</f>
        <v>0</v>
      </c>
      <c r="P34" s="35">
        <f>IF($B$4&lt;&gt;"Ntot",SUMIFS('2a. Database N flows'!$N:$N,'2a. Database N flows'!$D:$D,'3.1.a Input Output Matrix'!$C34,'2a. Database N flows'!$E:$E,'3.1.a Input Output Matrix'!$D34,'2a. Database N flows'!$G:$G,'3.1.a Input Output Matrix'!P$25,'2a. Database N flows'!$H:$H,'3.1.a Input Output Matrix'!P$26,'2a. Database N flows'!$P:$P,$B$3,'2a. Database N flows'!$M:$M,$B$4),SUMIFS('2a. Database N flows'!$N:$N,'2a. Database N flows'!$D:$D,'3.1.a Input Output Matrix'!$C34,'2a. Database N flows'!$E:$E,'3.1.a Input Output Matrix'!$D34,'2a. Database N flows'!$G:$G,'3.1.a Input Output Matrix'!P$25,'2a. Database N flows'!$H:$H,'3.1.a Input Output Matrix'!P$26,'2a. Database N flows'!$P:$P,$B$3))</f>
        <v>0</v>
      </c>
      <c r="Q34" s="83">
        <f>IF($B$4&lt;&gt;"Ntot",SUMIFS('2a. Database N flows'!$N:$N,'2a. Database N flows'!$D:$D,'3.1.a Input Output Matrix'!$C34,'2a. Database N flows'!$E:$E,'3.1.a Input Output Matrix'!$D34,'2a. Database N flows'!$G:$G,'3.1.a Input Output Matrix'!Q$25,'2a. Database N flows'!$H:$H,'3.1.a Input Output Matrix'!Q$26,'2a. Database N flows'!$P:$P,$B$3,'2a. Database N flows'!$M:$M,$B$4),SUMIFS('2a. Database N flows'!$N:$N,'2a. Database N flows'!$D:$D,'3.1.a Input Output Matrix'!$C34,'2a. Database N flows'!$E:$E,'3.1.a Input Output Matrix'!$D34,'2a. Database N flows'!$G:$G,'3.1.a Input Output Matrix'!Q$25,'2a. Database N flows'!$H:$H,'3.1.a Input Output Matrix'!Q$26,'2a. Database N flows'!$P:$P,$B$3))</f>
        <v>0</v>
      </c>
      <c r="R34" s="35">
        <f>IF($B$4&lt;&gt;"Ntot",SUMIFS('2a. Database N flows'!$N:$N,'2a. Database N flows'!$D:$D,'3.1.a Input Output Matrix'!$C34,'2a. Database N flows'!$E:$E,'3.1.a Input Output Matrix'!$D34,'2a. Database N flows'!$G:$G,'3.1.a Input Output Matrix'!R$25,'2a. Database N flows'!$H:$H,'3.1.a Input Output Matrix'!R$26,'2a. Database N flows'!$P:$P,$B$3,'2a. Database N flows'!$M:$M,$B$4),SUMIFS('2a. Database N flows'!$N:$N,'2a. Database N flows'!$D:$D,'3.1.a Input Output Matrix'!$C34,'2a. Database N flows'!$E:$E,'3.1.a Input Output Matrix'!$D34,'2a. Database N flows'!$G:$G,'3.1.a Input Output Matrix'!R$25,'2a. Database N flows'!$H:$H,'3.1.a Input Output Matrix'!R$26,'2a. Database N flows'!$P:$P,$B$3))</f>
        <v>0</v>
      </c>
      <c r="S34" s="83">
        <f>IF($B$4&lt;&gt;"Ntot",SUMIFS('2a. Database N flows'!$N:$N,'2a. Database N flows'!$D:$D,'3.1.a Input Output Matrix'!$C34,'2a. Database N flows'!$E:$E,'3.1.a Input Output Matrix'!$D34,'2a. Database N flows'!$G:$G,'3.1.a Input Output Matrix'!S$25,'2a. Database N flows'!$H:$H,'3.1.a Input Output Matrix'!S$26,'2a. Database N flows'!$P:$P,$B$3,'2a. Database N flows'!$M:$M,$B$4),SUMIFS('2a. Database N flows'!$N:$N,'2a. Database N flows'!$D:$D,'3.1.a Input Output Matrix'!$C34,'2a. Database N flows'!$E:$E,'3.1.a Input Output Matrix'!$D34,'2a. Database N flows'!$G:$G,'3.1.a Input Output Matrix'!S$25,'2a. Database N flows'!$H:$H,'3.1.a Input Output Matrix'!S$26,'2a. Database N flows'!$P:$P,$B$3))</f>
        <v>0</v>
      </c>
      <c r="T34" s="83">
        <f>IF($B$4&lt;&gt;"Ntot",SUMIFS('2a. Database N flows'!$N:$N,'2a. Database N flows'!$D:$D,'3.1.a Input Output Matrix'!$C34,'2a. Database N flows'!$E:$E,'3.1.a Input Output Matrix'!$D34,'2a. Database N flows'!$G:$G,'3.1.a Input Output Matrix'!T$25,'2a. Database N flows'!$H:$H,'3.1.a Input Output Matrix'!T$26,'2a. Database N flows'!$P:$P,$B$3,'2a. Database N flows'!$M:$M,$B$4),SUMIFS('2a. Database N flows'!$N:$N,'2a. Database N flows'!$D:$D,'3.1.a Input Output Matrix'!$C34,'2a. Database N flows'!$E:$E,'3.1.a Input Output Matrix'!$D34,'2a. Database N flows'!$G:$G,'3.1.a Input Output Matrix'!T$25,'2a. Database N flows'!$H:$H,'3.1.a Input Output Matrix'!T$26,'2a. Database N flows'!$P:$P,$B$3))</f>
        <v>1</v>
      </c>
      <c r="U34" s="12">
        <f>IF($B$4&lt;&gt;"Ntot",SUMIFS('2a. Database N flows'!$N:$N,'2a. Database N flows'!$D:$D,'3.1.a Input Output Matrix'!$C34,'2a. Database N flows'!$E:$E,'3.1.a Input Output Matrix'!$D34,'2a. Database N flows'!$G:$G,'3.1.a Input Output Matrix'!U$25,'2a. Database N flows'!$H:$H,'3.1.a Input Output Matrix'!U$26,'2a. Database N flows'!$P:$P,$B$3,'2a. Database N flows'!$M:$M,$B$4),SUMIFS('2a. Database N flows'!$N:$N,'2a. Database N flows'!$D:$D,'3.1.a Input Output Matrix'!$C34,'2a. Database N flows'!$E:$E,'3.1.a Input Output Matrix'!$D34,'2a. Database N flows'!$G:$G,'3.1.a Input Output Matrix'!U$25,'2a. Database N flows'!$H:$H,'3.1.a Input Output Matrix'!U$26,'2a. Database N flows'!$P:$P,$B$3))</f>
        <v>0</v>
      </c>
      <c r="V34" s="12">
        <f>IF($B$4&lt;&gt;"Ntot",SUMIFS('2a. Database N flows'!$N:$N,'2a. Database N flows'!$D:$D,'3.1.a Input Output Matrix'!$C34,'2a. Database N flows'!$E:$E,'3.1.a Input Output Matrix'!$D34,'2a. Database N flows'!$G:$G,'3.1.a Input Output Matrix'!V$25,'2a. Database N flows'!$H:$H,'3.1.a Input Output Matrix'!V$26,'2a. Database N flows'!$P:$P,$B$3,'2a. Database N flows'!$M:$M,$B$4),SUMIFS('2a. Database N flows'!$N:$N,'2a. Database N flows'!$D:$D,'3.1.a Input Output Matrix'!$C34,'2a. Database N flows'!$E:$E,'3.1.a Input Output Matrix'!$D34,'2a. Database N flows'!$G:$G,'3.1.a Input Output Matrix'!V$25,'2a. Database N flows'!$H:$H,'3.1.a Input Output Matrix'!V$26,'2a. Database N flows'!$P:$P,$B$3))</f>
        <v>0</v>
      </c>
      <c r="W34" s="35">
        <f>IF($B$4&lt;&gt;"Ntot",SUMIFS('2a. Database N flows'!$N:$N,'2a. Database N flows'!$D:$D,'3.1.a Input Output Matrix'!$C34,'2a. Database N flows'!$E:$E,'3.1.a Input Output Matrix'!$D34,'2a. Database N flows'!$G:$G,'3.1.a Input Output Matrix'!W$25,'2a. Database N flows'!$H:$H,'3.1.a Input Output Matrix'!W$26,'2a. Database N flows'!$P:$P,$B$3,'2a. Database N flows'!$M:$M,$B$4),SUMIFS('2a. Database N flows'!$N:$N,'2a. Database N flows'!$D:$D,'3.1.a Input Output Matrix'!$C34,'2a. Database N flows'!$E:$E,'3.1.a Input Output Matrix'!$D34,'2a. Database N flows'!$G:$G,'3.1.a Input Output Matrix'!W$25,'2a. Database N flows'!$H:$H,'3.1.a Input Output Matrix'!W$26,'2a. Database N flows'!$P:$P,$B$3))</f>
        <v>0</v>
      </c>
      <c r="X34" s="84">
        <f>IF($B$4&lt;&gt;"Ntot",SUMIFS('2a. Database N flows'!$N:$N,'2a. Database N flows'!$D:$D,'3.1.a Input Output Matrix'!$C34,'2a. Database N flows'!$E:$E,'3.1.a Input Output Matrix'!$D34,'2a. Database N flows'!$G:$G,'3.1.a Input Output Matrix'!X$25,'2a. Database N flows'!$H:$H,'3.1.a Input Output Matrix'!X$26,'2a. Database N flows'!$P:$P,$B$3,'2a. Database N flows'!$M:$M,$B$4),SUMIFS('2a. Database N flows'!$N:$N,'2a. Database N flows'!$D:$D,'3.1.a Input Output Matrix'!$C34,'2a. Database N flows'!$E:$E,'3.1.a Input Output Matrix'!$D34,'2a. Database N flows'!$G:$G,'3.1.a Input Output Matrix'!X$25,'2a. Database N flows'!$H:$H,'3.1.a Input Output Matrix'!X$26,'2a. Database N flows'!$P:$P,$B$3))</f>
        <v>3</v>
      </c>
      <c r="Y34" s="84">
        <f>IF($B$4&lt;&gt;"Ntot",SUMIFS('2a. Database N flows'!$N:$N,'2a. Database N flows'!$D:$D,'3.1.a Input Output Matrix'!$C34,'2a. Database N flows'!$E:$E,'3.1.a Input Output Matrix'!$D34,'2a. Database N flows'!$G:$G,'3.1.a Input Output Matrix'!Y$25,'2a. Database N flows'!$H:$H,'3.1.a Input Output Matrix'!Y$26,'2a. Database N flows'!$P:$P,$B$3,'2a. Database N flows'!$M:$M,$B$4),SUMIFS('2a. Database N flows'!$N:$N,'2a. Database N flows'!$D:$D,'3.1.a Input Output Matrix'!$C34,'2a. Database N flows'!$E:$E,'3.1.a Input Output Matrix'!$D34,'2a. Database N flows'!$G:$G,'3.1.a Input Output Matrix'!Y$25,'2a. Database N flows'!$H:$H,'3.1.a Input Output Matrix'!Y$26,'2a. Database N flows'!$P:$P,$B$3))</f>
        <v>2</v>
      </c>
      <c r="Z34" s="16">
        <f t="shared" si="2"/>
        <v>10</v>
      </c>
      <c r="AA34" s="12" t="s">
        <v>54</v>
      </c>
      <c r="AB34" s="23"/>
      <c r="AC34" s="3"/>
      <c r="AD34" s="19"/>
    </row>
    <row r="35" spans="1:31" ht="17.649999999999999" customHeight="1" x14ac:dyDescent="0.25">
      <c r="B35" s="547"/>
      <c r="C35" s="95" t="s">
        <v>86</v>
      </c>
      <c r="D35" s="96" t="s">
        <v>102</v>
      </c>
      <c r="E35" s="87">
        <f>IF($B$4&lt;&gt;"Ntot",SUMIFS('2a. Database N flows'!$N:$N,'2a. Database N flows'!$D:$D,'3.1.a Input Output Matrix'!$C35,'2a. Database N flows'!$E:$E,'3.1.a Input Output Matrix'!$D35,'2a. Database N flows'!$G:$G,'3.1.a Input Output Matrix'!E$25,'2a. Database N flows'!$H:$H,'3.1.a Input Output Matrix'!E$26,'2a. Database N flows'!$P:$P,$B$3,'2a. Database N flows'!$M:$M,$B$4),SUMIFS('2a. Database N flows'!$N:$N,'2a. Database N flows'!$D:$D,'3.1.a Input Output Matrix'!$C35,'2a. Database N flows'!$E:$E,'3.1.a Input Output Matrix'!$D35,'2a. Database N flows'!$G:$G,'3.1.a Input Output Matrix'!E$25,'2a. Database N flows'!$H:$H,'3.1.a Input Output Matrix'!E$26,'2a. Database N flows'!$P:$P,$B$3))</f>
        <v>0</v>
      </c>
      <c r="F35" s="44">
        <f>IF($B$4&lt;&gt;"Ntot",SUMIFS('2a. Database N flows'!$N:$N,'2a. Database N flows'!$D:$D,'3.1.a Input Output Matrix'!$C35,'2a. Database N flows'!$E:$E,'3.1.a Input Output Matrix'!$D35,'2a. Database N flows'!$G:$G,'3.1.a Input Output Matrix'!F$25,'2a. Database N flows'!$H:$H,'3.1.a Input Output Matrix'!F$26,'2a. Database N flows'!$P:$P,$B$3,'2a. Database N flows'!$M:$M,$B$4),SUMIFS('2a. Database N flows'!$N:$N,'2a. Database N flows'!$D:$D,'3.1.a Input Output Matrix'!$C35,'2a. Database N flows'!$E:$E,'3.1.a Input Output Matrix'!$D35,'2a. Database N flows'!$G:$G,'3.1.a Input Output Matrix'!F$25,'2a. Database N flows'!$H:$H,'3.1.a Input Output Matrix'!F$26,'2a. Database N flows'!$P:$P,$B$3))</f>
        <v>0</v>
      </c>
      <c r="G35" s="44">
        <f>IF($B$4&lt;&gt;"Ntot",SUMIFS('2a. Database N flows'!$N:$N,'2a. Database N flows'!$D:$D,'3.1.a Input Output Matrix'!$C35,'2a. Database N flows'!$E:$E,'3.1.a Input Output Matrix'!$D35,'2a. Database N flows'!$G:$G,'3.1.a Input Output Matrix'!G$25,'2a. Database N flows'!$H:$H,'3.1.a Input Output Matrix'!G$26,'2a. Database N flows'!$P:$P,$B$3,'2a. Database N flows'!$M:$M,$B$4),SUMIFS('2a. Database N flows'!$N:$N,'2a. Database N flows'!$D:$D,'3.1.a Input Output Matrix'!$C35,'2a. Database N flows'!$E:$E,'3.1.a Input Output Matrix'!$D35,'2a. Database N flows'!$G:$G,'3.1.a Input Output Matrix'!G$25,'2a. Database N flows'!$H:$H,'3.1.a Input Output Matrix'!G$26,'2a. Database N flows'!$P:$P,$B$3))</f>
        <v>0</v>
      </c>
      <c r="H35" s="45">
        <f>IF($B$4&lt;&gt;"Ntot",SUMIFS('2a. Database N flows'!$N:$N,'2a. Database N flows'!$D:$D,'3.1.a Input Output Matrix'!$C35,'2a. Database N flows'!$E:$E,'3.1.a Input Output Matrix'!$D35,'2a. Database N flows'!$G:$G,'3.1.a Input Output Matrix'!H$25,'2a. Database N flows'!$H:$H,'3.1.a Input Output Matrix'!H$26,'2a. Database N flows'!$P:$P,$B$3,'2a. Database N flows'!$M:$M,$B$4),SUMIFS('2a. Database N flows'!$N:$N,'2a. Database N flows'!$D:$D,'3.1.a Input Output Matrix'!$C35,'2a. Database N flows'!$E:$E,'3.1.a Input Output Matrix'!$D35,'2a. Database N flows'!$G:$G,'3.1.a Input Output Matrix'!H$25,'2a. Database N flows'!$H:$H,'3.1.a Input Output Matrix'!H$26,'2a. Database N flows'!$P:$P,$B$3))</f>
        <v>0</v>
      </c>
      <c r="I35" s="87">
        <f>IF($B$4&lt;&gt;"Ntot",SUMIFS('2a. Database N flows'!$N:$N,'2a. Database N flows'!$D:$D,'3.1.a Input Output Matrix'!$C35,'2a. Database N flows'!$E:$E,'3.1.a Input Output Matrix'!$D35,'2a. Database N flows'!$G:$G,'3.1.a Input Output Matrix'!I$25,'2a. Database N flows'!$H:$H,'3.1.a Input Output Matrix'!I$26,'2a. Database N flows'!$P:$P,$B$3,'2a. Database N flows'!$M:$M,$B$4),SUMIFS('2a. Database N flows'!$N:$N,'2a. Database N flows'!$D:$D,'3.1.a Input Output Matrix'!$C35,'2a. Database N flows'!$E:$E,'3.1.a Input Output Matrix'!$D35,'2a. Database N flows'!$G:$G,'3.1.a Input Output Matrix'!I$25,'2a. Database N flows'!$H:$H,'3.1.a Input Output Matrix'!I$26,'2a. Database N flows'!$P:$P,$B$3))</f>
        <v>1</v>
      </c>
      <c r="J35" s="45">
        <f>IF($B$4&lt;&gt;"Ntot",SUMIFS('2a. Database N flows'!$N:$N,'2a. Database N flows'!$D:$D,'3.1.a Input Output Matrix'!$C35,'2a. Database N flows'!$E:$E,'3.1.a Input Output Matrix'!$D35,'2a. Database N flows'!$G:$G,'3.1.a Input Output Matrix'!J$25,'2a. Database N flows'!$H:$H,'3.1.a Input Output Matrix'!J$26,'2a. Database N flows'!$P:$P,$B$3,'2a. Database N flows'!$M:$M,$B$4),SUMIFS('2a. Database N flows'!$N:$N,'2a. Database N flows'!$D:$D,'3.1.a Input Output Matrix'!$C35,'2a. Database N flows'!$E:$E,'3.1.a Input Output Matrix'!$D35,'2a. Database N flows'!$G:$G,'3.1.a Input Output Matrix'!J$25,'2a. Database N flows'!$H:$H,'3.1.a Input Output Matrix'!J$26,'2a. Database N flows'!$P:$P,$B$3))</f>
        <v>1</v>
      </c>
      <c r="K35" s="87">
        <f>IF($B$4&lt;&gt;"Ntot",SUMIFS('2a. Database N flows'!$N:$N,'2a. Database N flows'!$D:$D,'3.1.a Input Output Matrix'!$C35,'2a. Database N flows'!$E:$E,'3.1.a Input Output Matrix'!$D35,'2a. Database N flows'!$G:$G,'3.1.a Input Output Matrix'!K$25,'2a. Database N flows'!$H:$H,'3.1.a Input Output Matrix'!K$26,'2a. Database N flows'!$P:$P,$B$3,'2a. Database N flows'!$M:$M,$B$4),SUMIFS('2a. Database N flows'!$N:$N,'2a. Database N flows'!$D:$D,'3.1.a Input Output Matrix'!$C35,'2a. Database N flows'!$E:$E,'3.1.a Input Output Matrix'!$D35,'2a. Database N flows'!$G:$G,'3.1.a Input Output Matrix'!K$25,'2a. Database N flows'!$H:$H,'3.1.a Input Output Matrix'!K$26,'2a. Database N flows'!$P:$P,$B$3))</f>
        <v>1</v>
      </c>
      <c r="L35" s="44">
        <f>IF($B$4&lt;&gt;"Ntot",SUMIFS('2a. Database N flows'!$N:$N,'2a. Database N flows'!$D:$D,'3.1.a Input Output Matrix'!$C35,'2a. Database N flows'!$E:$E,'3.1.a Input Output Matrix'!$D35,'2a. Database N flows'!$G:$G,'3.1.a Input Output Matrix'!L$25,'2a. Database N flows'!$H:$H,'3.1.a Input Output Matrix'!L$26,'2a. Database N flows'!$P:$P,$B$3,'2a. Database N flows'!$M:$M,$B$4),SUMIFS('2a. Database N flows'!$N:$N,'2a. Database N flows'!$D:$D,'3.1.a Input Output Matrix'!$C35,'2a. Database N flows'!$E:$E,'3.1.a Input Output Matrix'!$D35,'2a. Database N flows'!$G:$G,'3.1.a Input Output Matrix'!L$25,'2a. Database N flows'!$H:$H,'3.1.a Input Output Matrix'!L$26,'2a. Database N flows'!$P:$P,$B$3))</f>
        <v>0</v>
      </c>
      <c r="M35" s="45">
        <f>IF($B$4&lt;&gt;"Ntot",SUMIFS('2a. Database N flows'!$N:$N,'2a. Database N flows'!$D:$D,'3.1.a Input Output Matrix'!$C35,'2a. Database N flows'!$E:$E,'3.1.a Input Output Matrix'!$D35,'2a. Database N flows'!$G:$G,'3.1.a Input Output Matrix'!M$25,'2a. Database N flows'!$H:$H,'3.1.a Input Output Matrix'!M$26,'2a. Database N flows'!$P:$P,$B$3,'2a. Database N flows'!$M:$M,$B$4),SUMIFS('2a. Database N flows'!$N:$N,'2a. Database N flows'!$D:$D,'3.1.a Input Output Matrix'!$C35,'2a. Database N flows'!$E:$E,'3.1.a Input Output Matrix'!$D35,'2a. Database N flows'!$G:$G,'3.1.a Input Output Matrix'!M$25,'2a. Database N flows'!$H:$H,'3.1.a Input Output Matrix'!M$26,'2a. Database N flows'!$P:$P,$B$3))</f>
        <v>1</v>
      </c>
      <c r="N35" s="87">
        <f>IF($B$4&lt;&gt;"Ntot",SUMIFS('2a. Database N flows'!$N:$N,'2a. Database N flows'!$D:$D,'3.1.a Input Output Matrix'!$C35,'2a. Database N flows'!$E:$E,'3.1.a Input Output Matrix'!$D35,'2a. Database N flows'!$G:$G,'3.1.a Input Output Matrix'!N$25,'2a. Database N flows'!$H:$H,'3.1.a Input Output Matrix'!N$26,'2a. Database N flows'!$P:$P,$B$3,'2a. Database N flows'!$M:$M,$B$4),SUMIFS('2a. Database N flows'!$N:$N,'2a. Database N flows'!$D:$D,'3.1.a Input Output Matrix'!$C35,'2a. Database N flows'!$E:$E,'3.1.a Input Output Matrix'!$D35,'2a. Database N flows'!$G:$G,'3.1.a Input Output Matrix'!N$25,'2a. Database N flows'!$H:$H,'3.1.a Input Output Matrix'!N$26,'2a. Database N flows'!$P:$P,$B$3))</f>
        <v>1</v>
      </c>
      <c r="O35" s="44">
        <f>IF($B$4&lt;&gt;"Ntot",SUMIFS('2a. Database N flows'!$N:$N,'2a. Database N flows'!$D:$D,'3.1.a Input Output Matrix'!$C35,'2a. Database N flows'!$E:$E,'3.1.a Input Output Matrix'!$D35,'2a. Database N flows'!$G:$G,'3.1.a Input Output Matrix'!O$25,'2a. Database N flows'!$H:$H,'3.1.a Input Output Matrix'!O$26,'2a. Database N flows'!$P:$P,$B$3,'2a. Database N flows'!$M:$M,$B$4),SUMIFS('2a. Database N flows'!$N:$N,'2a. Database N flows'!$D:$D,'3.1.a Input Output Matrix'!$C35,'2a. Database N flows'!$E:$E,'3.1.a Input Output Matrix'!$D35,'2a. Database N flows'!$G:$G,'3.1.a Input Output Matrix'!O$25,'2a. Database N flows'!$H:$H,'3.1.a Input Output Matrix'!O$26,'2a. Database N flows'!$P:$P,$B$3))</f>
        <v>1</v>
      </c>
      <c r="P35" s="45">
        <f>IF($B$4&lt;&gt;"Ntot",SUMIFS('2a. Database N flows'!$N:$N,'2a. Database N flows'!$D:$D,'3.1.a Input Output Matrix'!$C35,'2a. Database N flows'!$E:$E,'3.1.a Input Output Matrix'!$D35,'2a. Database N flows'!$G:$G,'3.1.a Input Output Matrix'!P$25,'2a. Database N flows'!$H:$H,'3.1.a Input Output Matrix'!P$26,'2a. Database N flows'!$P:$P,$B$3,'2a. Database N flows'!$M:$M,$B$4),SUMIFS('2a. Database N flows'!$N:$N,'2a. Database N flows'!$D:$D,'3.1.a Input Output Matrix'!$C35,'2a. Database N flows'!$E:$E,'3.1.a Input Output Matrix'!$D35,'2a. Database N flows'!$G:$G,'3.1.a Input Output Matrix'!P$25,'2a. Database N flows'!$H:$H,'3.1.a Input Output Matrix'!P$26,'2a. Database N flows'!$P:$P,$B$3))</f>
        <v>1</v>
      </c>
      <c r="Q35" s="87">
        <f>IF($B$4&lt;&gt;"Ntot",SUMIFS('2a. Database N flows'!$N:$N,'2a. Database N flows'!$D:$D,'3.1.a Input Output Matrix'!$C35,'2a. Database N flows'!$E:$E,'3.1.a Input Output Matrix'!$D35,'2a. Database N flows'!$G:$G,'3.1.a Input Output Matrix'!Q$25,'2a. Database N flows'!$H:$H,'3.1.a Input Output Matrix'!Q$26,'2a. Database N flows'!$P:$P,$B$3,'2a. Database N flows'!$M:$M,$B$4),SUMIFS('2a. Database N flows'!$N:$N,'2a. Database N flows'!$D:$D,'3.1.a Input Output Matrix'!$C35,'2a. Database N flows'!$E:$E,'3.1.a Input Output Matrix'!$D35,'2a. Database N flows'!$G:$G,'3.1.a Input Output Matrix'!Q$25,'2a. Database N flows'!$H:$H,'3.1.a Input Output Matrix'!Q$26,'2a. Database N flows'!$P:$P,$B$3))</f>
        <v>0</v>
      </c>
      <c r="R35" s="45">
        <f>IF($B$4&lt;&gt;"Ntot",SUMIFS('2a. Database N flows'!$N:$N,'2a. Database N flows'!$D:$D,'3.1.a Input Output Matrix'!$C35,'2a. Database N flows'!$E:$E,'3.1.a Input Output Matrix'!$D35,'2a. Database N flows'!$G:$G,'3.1.a Input Output Matrix'!R$25,'2a. Database N flows'!$H:$H,'3.1.a Input Output Matrix'!R$26,'2a. Database N flows'!$P:$P,$B$3,'2a. Database N flows'!$M:$M,$B$4),SUMIFS('2a. Database N flows'!$N:$N,'2a. Database N flows'!$D:$D,'3.1.a Input Output Matrix'!$C35,'2a. Database N flows'!$E:$E,'3.1.a Input Output Matrix'!$D35,'2a. Database N flows'!$G:$G,'3.1.a Input Output Matrix'!R$25,'2a. Database N flows'!$H:$H,'3.1.a Input Output Matrix'!R$26,'2a. Database N flows'!$P:$P,$B$3))</f>
        <v>0</v>
      </c>
      <c r="S35" s="87">
        <f>IF($B$4&lt;&gt;"Ntot",SUMIFS('2a. Database N flows'!$N:$N,'2a. Database N flows'!$D:$D,'3.1.a Input Output Matrix'!$C35,'2a. Database N flows'!$E:$E,'3.1.a Input Output Matrix'!$D35,'2a. Database N flows'!$G:$G,'3.1.a Input Output Matrix'!S$25,'2a. Database N flows'!$H:$H,'3.1.a Input Output Matrix'!S$26,'2a. Database N flows'!$P:$P,$B$3,'2a. Database N flows'!$M:$M,$B$4),SUMIFS('2a. Database N flows'!$N:$N,'2a. Database N flows'!$D:$D,'3.1.a Input Output Matrix'!$C35,'2a. Database N flows'!$E:$E,'3.1.a Input Output Matrix'!$D35,'2a. Database N flows'!$G:$G,'3.1.a Input Output Matrix'!S$25,'2a. Database N flows'!$H:$H,'3.1.a Input Output Matrix'!S$26,'2a. Database N flows'!$P:$P,$B$3))</f>
        <v>0</v>
      </c>
      <c r="T35" s="87">
        <f>IF($B$4&lt;&gt;"Ntot",SUMIFS('2a. Database N flows'!$N:$N,'2a. Database N flows'!$D:$D,'3.1.a Input Output Matrix'!$C35,'2a. Database N flows'!$E:$E,'3.1.a Input Output Matrix'!$D35,'2a. Database N flows'!$G:$G,'3.1.a Input Output Matrix'!T$25,'2a. Database N flows'!$H:$H,'3.1.a Input Output Matrix'!T$26,'2a. Database N flows'!$P:$P,$B$3,'2a. Database N flows'!$M:$M,$B$4),SUMIFS('2a. Database N flows'!$N:$N,'2a. Database N flows'!$D:$D,'3.1.a Input Output Matrix'!$C35,'2a. Database N flows'!$E:$E,'3.1.a Input Output Matrix'!$D35,'2a. Database N flows'!$G:$G,'3.1.a Input Output Matrix'!T$25,'2a. Database N flows'!$H:$H,'3.1.a Input Output Matrix'!T$26,'2a. Database N flows'!$P:$P,$B$3))</f>
        <v>1</v>
      </c>
      <c r="U35" s="44">
        <f>IF($B$4&lt;&gt;"Ntot",SUMIFS('2a. Database N flows'!$N:$N,'2a. Database N flows'!$D:$D,'3.1.a Input Output Matrix'!$C35,'2a. Database N flows'!$E:$E,'3.1.a Input Output Matrix'!$D35,'2a. Database N flows'!$G:$G,'3.1.a Input Output Matrix'!U$25,'2a. Database N flows'!$H:$H,'3.1.a Input Output Matrix'!U$26,'2a. Database N flows'!$P:$P,$B$3,'2a. Database N flows'!$M:$M,$B$4),SUMIFS('2a. Database N flows'!$N:$N,'2a. Database N flows'!$D:$D,'3.1.a Input Output Matrix'!$C35,'2a. Database N flows'!$E:$E,'3.1.a Input Output Matrix'!$D35,'2a. Database N flows'!$G:$G,'3.1.a Input Output Matrix'!U$25,'2a. Database N flows'!$H:$H,'3.1.a Input Output Matrix'!U$26,'2a. Database N flows'!$P:$P,$B$3))</f>
        <v>1</v>
      </c>
      <c r="V35" s="44">
        <f>IF($B$4&lt;&gt;"Ntot",SUMIFS('2a. Database N flows'!$N:$N,'2a. Database N flows'!$D:$D,'3.1.a Input Output Matrix'!$C35,'2a. Database N flows'!$E:$E,'3.1.a Input Output Matrix'!$D35,'2a. Database N flows'!$G:$G,'3.1.a Input Output Matrix'!V$25,'2a. Database N flows'!$H:$H,'3.1.a Input Output Matrix'!V$26,'2a. Database N flows'!$P:$P,$B$3,'2a. Database N flows'!$M:$M,$B$4),SUMIFS('2a. Database N flows'!$N:$N,'2a. Database N flows'!$D:$D,'3.1.a Input Output Matrix'!$C35,'2a. Database N flows'!$E:$E,'3.1.a Input Output Matrix'!$D35,'2a. Database N flows'!$G:$G,'3.1.a Input Output Matrix'!V$25,'2a. Database N flows'!$H:$H,'3.1.a Input Output Matrix'!V$26,'2a. Database N flows'!$P:$P,$B$3))</f>
        <v>0</v>
      </c>
      <c r="W35" s="45">
        <f>IF($B$4&lt;&gt;"Ntot",SUMIFS('2a. Database N flows'!$N:$N,'2a. Database N flows'!$D:$D,'3.1.a Input Output Matrix'!$C35,'2a. Database N flows'!$E:$E,'3.1.a Input Output Matrix'!$D35,'2a. Database N flows'!$G:$G,'3.1.a Input Output Matrix'!W$25,'2a. Database N flows'!$H:$H,'3.1.a Input Output Matrix'!W$26,'2a. Database N flows'!$P:$P,$B$3,'2a. Database N flows'!$M:$M,$B$4),SUMIFS('2a. Database N flows'!$N:$N,'2a. Database N flows'!$D:$D,'3.1.a Input Output Matrix'!$C35,'2a. Database N flows'!$E:$E,'3.1.a Input Output Matrix'!$D35,'2a. Database N flows'!$G:$G,'3.1.a Input Output Matrix'!W$25,'2a. Database N flows'!$H:$H,'3.1.a Input Output Matrix'!W$26,'2a. Database N flows'!$P:$P,$B$3))</f>
        <v>0</v>
      </c>
      <c r="X35" s="88">
        <f>IF($B$4&lt;&gt;"Ntot",SUMIFS('2a. Database N flows'!$N:$N,'2a. Database N flows'!$D:$D,'3.1.a Input Output Matrix'!$C35,'2a. Database N flows'!$E:$E,'3.1.a Input Output Matrix'!$D35,'2a. Database N flows'!$G:$G,'3.1.a Input Output Matrix'!X$25,'2a. Database N flows'!$H:$H,'3.1.a Input Output Matrix'!X$26,'2a. Database N flows'!$P:$P,$B$3,'2a. Database N flows'!$M:$M,$B$4),SUMIFS('2a. Database N flows'!$N:$N,'2a. Database N flows'!$D:$D,'3.1.a Input Output Matrix'!$C35,'2a. Database N flows'!$E:$E,'3.1.a Input Output Matrix'!$D35,'2a. Database N flows'!$G:$G,'3.1.a Input Output Matrix'!X$25,'2a. Database N flows'!$H:$H,'3.1.a Input Output Matrix'!X$26,'2a. Database N flows'!$P:$P,$B$3))</f>
        <v>4</v>
      </c>
      <c r="Y35" s="88">
        <f>IF($B$4&lt;&gt;"Ntot",SUMIFS('2a. Database N flows'!$N:$N,'2a. Database N flows'!$D:$D,'3.1.a Input Output Matrix'!$C35,'2a. Database N flows'!$E:$E,'3.1.a Input Output Matrix'!$D35,'2a. Database N flows'!$G:$G,'3.1.a Input Output Matrix'!Y$25,'2a. Database N flows'!$H:$H,'3.1.a Input Output Matrix'!Y$26,'2a. Database N flows'!$P:$P,$B$3,'2a. Database N flows'!$M:$M,$B$4),SUMIFS('2a. Database N flows'!$N:$N,'2a. Database N flows'!$D:$D,'3.1.a Input Output Matrix'!$C35,'2a. Database N flows'!$E:$E,'3.1.a Input Output Matrix'!$D35,'2a. Database N flows'!$G:$G,'3.1.a Input Output Matrix'!Y$25,'2a. Database N flows'!$H:$H,'3.1.a Input Output Matrix'!Y$26,'2a. Database N flows'!$P:$P,$B$3))</f>
        <v>0</v>
      </c>
      <c r="Z35" s="16">
        <f t="shared" si="2"/>
        <v>13</v>
      </c>
      <c r="AA35" s="12" t="s">
        <v>54</v>
      </c>
      <c r="AB35" s="23"/>
      <c r="AC35" s="3"/>
      <c r="AD35" s="3"/>
    </row>
    <row r="36" spans="1:31" ht="17.649999999999999" customHeight="1" x14ac:dyDescent="0.25">
      <c r="B36" s="547"/>
      <c r="C36" s="52" t="s">
        <v>115</v>
      </c>
      <c r="D36" s="97" t="s">
        <v>116</v>
      </c>
      <c r="E36" s="78">
        <f>IF($B$4&lt;&gt;"Ntot",SUMIFS('2a. Database N flows'!$N:$N,'2a. Database N flows'!$D:$D,'3.1.a Input Output Matrix'!$C36,'2a. Database N flows'!$E:$E,'3.1.a Input Output Matrix'!$D36,'2a. Database N flows'!$G:$G,'3.1.a Input Output Matrix'!E$25,'2a. Database N flows'!$H:$H,'3.1.a Input Output Matrix'!E$26,'2a. Database N flows'!$P:$P,$B$3,'2a. Database N flows'!$M:$M,$B$4),SUMIFS('2a. Database N flows'!$N:$N,'2a. Database N flows'!$D:$D,'3.1.a Input Output Matrix'!$C36,'2a. Database N flows'!$E:$E,'3.1.a Input Output Matrix'!$D36,'2a. Database N flows'!$G:$G,'3.1.a Input Output Matrix'!E$25,'2a. Database N flows'!$H:$H,'3.1.a Input Output Matrix'!E$26,'2a. Database N flows'!$P:$P,$B$3))</f>
        <v>1</v>
      </c>
      <c r="F36" s="79">
        <f>IF($B$4&lt;&gt;"Ntot",SUMIFS('2a. Database N flows'!$N:$N,'2a. Database N flows'!$D:$D,'3.1.a Input Output Matrix'!$C36,'2a. Database N flows'!$E:$E,'3.1.a Input Output Matrix'!$D36,'2a. Database N flows'!$G:$G,'3.1.a Input Output Matrix'!F$25,'2a. Database N flows'!$H:$H,'3.1.a Input Output Matrix'!F$26,'2a. Database N flows'!$P:$P,$B$3,'2a. Database N flows'!$M:$M,$B$4),SUMIFS('2a. Database N flows'!$N:$N,'2a. Database N flows'!$D:$D,'3.1.a Input Output Matrix'!$C36,'2a. Database N flows'!$E:$E,'3.1.a Input Output Matrix'!$D36,'2a. Database N flows'!$G:$G,'3.1.a Input Output Matrix'!F$25,'2a. Database N flows'!$H:$H,'3.1.a Input Output Matrix'!F$26,'2a. Database N flows'!$P:$P,$B$3))</f>
        <v>1</v>
      </c>
      <c r="G36" s="79">
        <f>IF($B$4&lt;&gt;"Ntot",SUMIFS('2a. Database N flows'!$N:$N,'2a. Database N flows'!$D:$D,'3.1.a Input Output Matrix'!$C36,'2a. Database N flows'!$E:$E,'3.1.a Input Output Matrix'!$D36,'2a. Database N flows'!$G:$G,'3.1.a Input Output Matrix'!G$25,'2a. Database N flows'!$H:$H,'3.1.a Input Output Matrix'!G$26,'2a. Database N flows'!$P:$P,$B$3,'2a. Database N flows'!$M:$M,$B$4),SUMIFS('2a. Database N flows'!$N:$N,'2a. Database N flows'!$D:$D,'3.1.a Input Output Matrix'!$C36,'2a. Database N flows'!$E:$E,'3.1.a Input Output Matrix'!$D36,'2a. Database N flows'!$G:$G,'3.1.a Input Output Matrix'!G$25,'2a. Database N flows'!$H:$H,'3.1.a Input Output Matrix'!G$26,'2a. Database N flows'!$P:$P,$B$3))</f>
        <v>0</v>
      </c>
      <c r="H36" s="80">
        <f>IF($B$4&lt;&gt;"Ntot",SUMIFS('2a. Database N flows'!$N:$N,'2a. Database N flows'!$D:$D,'3.1.a Input Output Matrix'!$C36,'2a. Database N flows'!$E:$E,'3.1.a Input Output Matrix'!$D36,'2a. Database N flows'!$G:$G,'3.1.a Input Output Matrix'!H$25,'2a. Database N flows'!$H:$H,'3.1.a Input Output Matrix'!H$26,'2a. Database N flows'!$P:$P,$B$3,'2a. Database N flows'!$M:$M,$B$4),SUMIFS('2a. Database N flows'!$N:$N,'2a. Database N flows'!$D:$D,'3.1.a Input Output Matrix'!$C36,'2a. Database N flows'!$E:$E,'3.1.a Input Output Matrix'!$D36,'2a. Database N flows'!$G:$G,'3.1.a Input Output Matrix'!H$25,'2a. Database N flows'!$H:$H,'3.1.a Input Output Matrix'!H$26,'2a. Database N flows'!$P:$P,$B$3))</f>
        <v>1</v>
      </c>
      <c r="I36" s="78">
        <f>IF($B$4&lt;&gt;"Ntot",SUMIFS('2a. Database N flows'!$N:$N,'2a. Database N flows'!$D:$D,'3.1.a Input Output Matrix'!$C36,'2a. Database N flows'!$E:$E,'3.1.a Input Output Matrix'!$D36,'2a. Database N flows'!$G:$G,'3.1.a Input Output Matrix'!I$25,'2a. Database N flows'!$H:$H,'3.1.a Input Output Matrix'!I$26,'2a. Database N flows'!$P:$P,$B$3,'2a. Database N flows'!$M:$M,$B$4),SUMIFS('2a. Database N flows'!$N:$N,'2a. Database N flows'!$D:$D,'3.1.a Input Output Matrix'!$C36,'2a. Database N flows'!$E:$E,'3.1.a Input Output Matrix'!$D36,'2a. Database N flows'!$G:$G,'3.1.a Input Output Matrix'!I$25,'2a. Database N flows'!$H:$H,'3.1.a Input Output Matrix'!I$26,'2a. Database N flows'!$P:$P,$B$3))</f>
        <v>0</v>
      </c>
      <c r="J36" s="80">
        <f>IF($B$4&lt;&gt;"Ntot",SUMIFS('2a. Database N flows'!$N:$N,'2a. Database N flows'!$D:$D,'3.1.a Input Output Matrix'!$C36,'2a. Database N flows'!$E:$E,'3.1.a Input Output Matrix'!$D36,'2a. Database N flows'!$G:$G,'3.1.a Input Output Matrix'!J$25,'2a. Database N flows'!$H:$H,'3.1.a Input Output Matrix'!J$26,'2a. Database N flows'!$P:$P,$B$3,'2a. Database N flows'!$M:$M,$B$4),SUMIFS('2a. Database N flows'!$N:$N,'2a. Database N flows'!$D:$D,'3.1.a Input Output Matrix'!$C36,'2a. Database N flows'!$E:$E,'3.1.a Input Output Matrix'!$D36,'2a. Database N flows'!$G:$G,'3.1.a Input Output Matrix'!J$25,'2a. Database N flows'!$H:$H,'3.1.a Input Output Matrix'!J$26,'2a. Database N flows'!$P:$P,$B$3))</f>
        <v>1</v>
      </c>
      <c r="K36" s="78">
        <f>IF($B$4&lt;&gt;"Ntot",SUMIFS('2a. Database N flows'!$N:$N,'2a. Database N flows'!$D:$D,'3.1.a Input Output Matrix'!$C36,'2a. Database N flows'!$E:$E,'3.1.a Input Output Matrix'!$D36,'2a. Database N flows'!$G:$G,'3.1.a Input Output Matrix'!K$25,'2a. Database N flows'!$H:$H,'3.1.a Input Output Matrix'!K$26,'2a. Database N flows'!$P:$P,$B$3,'2a. Database N flows'!$M:$M,$B$4),SUMIFS('2a. Database N flows'!$N:$N,'2a. Database N flows'!$D:$D,'3.1.a Input Output Matrix'!$C36,'2a. Database N flows'!$E:$E,'3.1.a Input Output Matrix'!$D36,'2a. Database N flows'!$G:$G,'3.1.a Input Output Matrix'!K$25,'2a. Database N flows'!$H:$H,'3.1.a Input Output Matrix'!K$26,'2a. Database N flows'!$P:$P,$B$3))</f>
        <v>0</v>
      </c>
      <c r="L36" s="79">
        <f>IF($B$4&lt;&gt;"Ntot",SUMIFS('2a. Database N flows'!$N:$N,'2a. Database N flows'!$D:$D,'3.1.a Input Output Matrix'!$C36,'2a. Database N flows'!$E:$E,'3.1.a Input Output Matrix'!$D36,'2a. Database N flows'!$G:$G,'3.1.a Input Output Matrix'!L$25,'2a. Database N flows'!$H:$H,'3.1.a Input Output Matrix'!L$26,'2a. Database N flows'!$P:$P,$B$3,'2a. Database N flows'!$M:$M,$B$4),SUMIFS('2a. Database N flows'!$N:$N,'2a. Database N flows'!$D:$D,'3.1.a Input Output Matrix'!$C36,'2a. Database N flows'!$E:$E,'3.1.a Input Output Matrix'!$D36,'2a. Database N flows'!$G:$G,'3.1.a Input Output Matrix'!L$25,'2a. Database N flows'!$H:$H,'3.1.a Input Output Matrix'!L$26,'2a. Database N flows'!$P:$P,$B$3))</f>
        <v>0</v>
      </c>
      <c r="M36" s="80">
        <f>IF($B$4&lt;&gt;"Ntot",SUMIFS('2a. Database N flows'!$N:$N,'2a. Database N flows'!$D:$D,'3.1.a Input Output Matrix'!$C36,'2a. Database N flows'!$E:$E,'3.1.a Input Output Matrix'!$D36,'2a. Database N flows'!$G:$G,'3.1.a Input Output Matrix'!M$25,'2a. Database N flows'!$H:$H,'3.1.a Input Output Matrix'!M$26,'2a. Database N flows'!$P:$P,$B$3,'2a. Database N flows'!$M:$M,$B$4),SUMIFS('2a. Database N flows'!$N:$N,'2a. Database N flows'!$D:$D,'3.1.a Input Output Matrix'!$C36,'2a. Database N flows'!$E:$E,'3.1.a Input Output Matrix'!$D36,'2a. Database N flows'!$G:$G,'3.1.a Input Output Matrix'!M$25,'2a. Database N flows'!$H:$H,'3.1.a Input Output Matrix'!M$26,'2a. Database N flows'!$P:$P,$B$3))</f>
        <v>0</v>
      </c>
      <c r="N36" s="78">
        <f>IF($B$4&lt;&gt;"Ntot",SUMIFS('2a. Database N flows'!$N:$N,'2a. Database N flows'!$D:$D,'3.1.a Input Output Matrix'!$C36,'2a. Database N flows'!$E:$E,'3.1.a Input Output Matrix'!$D36,'2a. Database N flows'!$G:$G,'3.1.a Input Output Matrix'!N$25,'2a. Database N flows'!$H:$H,'3.1.a Input Output Matrix'!N$26,'2a. Database N flows'!$P:$P,$B$3,'2a. Database N flows'!$M:$M,$B$4),SUMIFS('2a. Database N flows'!$N:$N,'2a. Database N flows'!$D:$D,'3.1.a Input Output Matrix'!$C36,'2a. Database N flows'!$E:$E,'3.1.a Input Output Matrix'!$D36,'2a. Database N flows'!$G:$G,'3.1.a Input Output Matrix'!N$25,'2a. Database N flows'!$H:$H,'3.1.a Input Output Matrix'!N$26,'2a. Database N flows'!$P:$P,$B$3))</f>
        <v>0</v>
      </c>
      <c r="O36" s="79">
        <f>IF($B$4&lt;&gt;"Ntot",SUMIFS('2a. Database N flows'!$N:$N,'2a. Database N flows'!$D:$D,'3.1.a Input Output Matrix'!$C36,'2a. Database N flows'!$E:$E,'3.1.a Input Output Matrix'!$D36,'2a. Database N flows'!$G:$G,'3.1.a Input Output Matrix'!O$25,'2a. Database N flows'!$H:$H,'3.1.a Input Output Matrix'!O$26,'2a. Database N flows'!$P:$P,$B$3,'2a. Database N flows'!$M:$M,$B$4),SUMIFS('2a. Database N flows'!$N:$N,'2a. Database N flows'!$D:$D,'3.1.a Input Output Matrix'!$C36,'2a. Database N flows'!$E:$E,'3.1.a Input Output Matrix'!$D36,'2a. Database N flows'!$G:$G,'3.1.a Input Output Matrix'!O$25,'2a. Database N flows'!$H:$H,'3.1.a Input Output Matrix'!O$26,'2a. Database N flows'!$P:$P,$B$3))</f>
        <v>0</v>
      </c>
      <c r="P36" s="80">
        <f>IF($B$4&lt;&gt;"Ntot",SUMIFS('2a. Database N flows'!$N:$N,'2a. Database N flows'!$D:$D,'3.1.a Input Output Matrix'!$C36,'2a. Database N flows'!$E:$E,'3.1.a Input Output Matrix'!$D36,'2a. Database N flows'!$G:$G,'3.1.a Input Output Matrix'!P$25,'2a. Database N flows'!$H:$H,'3.1.a Input Output Matrix'!P$26,'2a. Database N flows'!$P:$P,$B$3,'2a. Database N flows'!$M:$M,$B$4),SUMIFS('2a. Database N flows'!$N:$N,'2a. Database N flows'!$D:$D,'3.1.a Input Output Matrix'!$C36,'2a. Database N flows'!$E:$E,'3.1.a Input Output Matrix'!$D36,'2a. Database N flows'!$G:$G,'3.1.a Input Output Matrix'!P$25,'2a. Database N flows'!$H:$H,'3.1.a Input Output Matrix'!P$26,'2a. Database N flows'!$P:$P,$B$3))</f>
        <v>0</v>
      </c>
      <c r="Q36" s="78">
        <f>IF($B$4&lt;&gt;"Ntot",SUMIFS('2a. Database N flows'!$N:$N,'2a. Database N flows'!$D:$D,'3.1.a Input Output Matrix'!$C36,'2a. Database N flows'!$E:$E,'3.1.a Input Output Matrix'!$D36,'2a. Database N flows'!$G:$G,'3.1.a Input Output Matrix'!Q$25,'2a. Database N flows'!$H:$H,'3.1.a Input Output Matrix'!Q$26,'2a. Database N flows'!$P:$P,$B$3,'2a. Database N flows'!$M:$M,$B$4),SUMIFS('2a. Database N flows'!$N:$N,'2a. Database N flows'!$D:$D,'3.1.a Input Output Matrix'!$C36,'2a. Database N flows'!$E:$E,'3.1.a Input Output Matrix'!$D36,'2a. Database N flows'!$G:$G,'3.1.a Input Output Matrix'!Q$25,'2a. Database N flows'!$H:$H,'3.1.a Input Output Matrix'!Q$26,'2a. Database N flows'!$P:$P,$B$3))</f>
        <v>0</v>
      </c>
      <c r="R36" s="80">
        <f>IF($B$4&lt;&gt;"Ntot",SUMIFS('2a. Database N flows'!$N:$N,'2a. Database N flows'!$D:$D,'3.1.a Input Output Matrix'!$C36,'2a. Database N flows'!$E:$E,'3.1.a Input Output Matrix'!$D36,'2a. Database N flows'!$G:$G,'3.1.a Input Output Matrix'!R$25,'2a. Database N flows'!$H:$H,'3.1.a Input Output Matrix'!R$26,'2a. Database N flows'!$P:$P,$B$3,'2a. Database N flows'!$M:$M,$B$4),SUMIFS('2a. Database N flows'!$N:$N,'2a. Database N flows'!$D:$D,'3.1.a Input Output Matrix'!$C36,'2a. Database N flows'!$E:$E,'3.1.a Input Output Matrix'!$D36,'2a. Database N flows'!$G:$G,'3.1.a Input Output Matrix'!R$25,'2a. Database N flows'!$H:$H,'3.1.a Input Output Matrix'!R$26,'2a. Database N flows'!$P:$P,$B$3))</f>
        <v>0</v>
      </c>
      <c r="S36" s="78">
        <f>IF($B$4&lt;&gt;"Ntot",SUMIFS('2a. Database N flows'!$N:$N,'2a. Database N flows'!$D:$D,'3.1.a Input Output Matrix'!$C36,'2a. Database N flows'!$E:$E,'3.1.a Input Output Matrix'!$D36,'2a. Database N flows'!$G:$G,'3.1.a Input Output Matrix'!S$25,'2a. Database N flows'!$H:$H,'3.1.a Input Output Matrix'!S$26,'2a. Database N flows'!$P:$P,$B$3,'2a. Database N flows'!$M:$M,$B$4),SUMIFS('2a. Database N flows'!$N:$N,'2a. Database N flows'!$D:$D,'3.1.a Input Output Matrix'!$C36,'2a. Database N flows'!$E:$E,'3.1.a Input Output Matrix'!$D36,'2a. Database N flows'!$G:$G,'3.1.a Input Output Matrix'!S$25,'2a. Database N flows'!$H:$H,'3.1.a Input Output Matrix'!S$26,'2a. Database N flows'!$P:$P,$B$3))</f>
        <v>0</v>
      </c>
      <c r="T36" s="78">
        <f>IF($B$4&lt;&gt;"Ntot",SUMIFS('2a. Database N flows'!$N:$N,'2a. Database N flows'!$D:$D,'3.1.a Input Output Matrix'!$C36,'2a. Database N flows'!$E:$E,'3.1.a Input Output Matrix'!$D36,'2a. Database N flows'!$G:$G,'3.1.a Input Output Matrix'!T$25,'2a. Database N flows'!$H:$H,'3.1.a Input Output Matrix'!T$26,'2a. Database N flows'!$P:$P,$B$3,'2a. Database N flows'!$M:$M,$B$4),SUMIFS('2a. Database N flows'!$N:$N,'2a. Database N flows'!$D:$D,'3.1.a Input Output Matrix'!$C36,'2a. Database N flows'!$E:$E,'3.1.a Input Output Matrix'!$D36,'2a. Database N flows'!$G:$G,'3.1.a Input Output Matrix'!T$25,'2a. Database N flows'!$H:$H,'3.1.a Input Output Matrix'!T$26,'2a. Database N flows'!$P:$P,$B$3))</f>
        <v>1</v>
      </c>
      <c r="U36" s="79">
        <f>IF($B$4&lt;&gt;"Ntot",SUMIFS('2a. Database N flows'!$N:$N,'2a. Database N flows'!$D:$D,'3.1.a Input Output Matrix'!$C36,'2a. Database N flows'!$E:$E,'3.1.a Input Output Matrix'!$D36,'2a. Database N flows'!$G:$G,'3.1.a Input Output Matrix'!U$25,'2a. Database N flows'!$H:$H,'3.1.a Input Output Matrix'!U$26,'2a. Database N flows'!$P:$P,$B$3,'2a. Database N flows'!$M:$M,$B$4),SUMIFS('2a. Database N flows'!$N:$N,'2a. Database N flows'!$D:$D,'3.1.a Input Output Matrix'!$C36,'2a. Database N flows'!$E:$E,'3.1.a Input Output Matrix'!$D36,'2a. Database N flows'!$G:$G,'3.1.a Input Output Matrix'!U$25,'2a. Database N flows'!$H:$H,'3.1.a Input Output Matrix'!U$26,'2a. Database N flows'!$P:$P,$B$3))</f>
        <v>0</v>
      </c>
      <c r="V36" s="79">
        <f>IF($B$4&lt;&gt;"Ntot",SUMIFS('2a. Database N flows'!$N:$N,'2a. Database N flows'!$D:$D,'3.1.a Input Output Matrix'!$C36,'2a. Database N flows'!$E:$E,'3.1.a Input Output Matrix'!$D36,'2a. Database N flows'!$G:$G,'3.1.a Input Output Matrix'!V$25,'2a. Database N flows'!$H:$H,'3.1.a Input Output Matrix'!V$26,'2a. Database N flows'!$P:$P,$B$3,'2a. Database N flows'!$M:$M,$B$4),SUMIFS('2a. Database N flows'!$N:$N,'2a. Database N flows'!$D:$D,'3.1.a Input Output Matrix'!$C36,'2a. Database N flows'!$E:$E,'3.1.a Input Output Matrix'!$D36,'2a. Database N flows'!$G:$G,'3.1.a Input Output Matrix'!V$25,'2a. Database N flows'!$H:$H,'3.1.a Input Output Matrix'!V$26,'2a. Database N flows'!$P:$P,$B$3))</f>
        <v>0</v>
      </c>
      <c r="W36" s="80">
        <f>IF($B$4&lt;&gt;"Ntot",SUMIFS('2a. Database N flows'!$N:$N,'2a. Database N flows'!$D:$D,'3.1.a Input Output Matrix'!$C36,'2a. Database N flows'!$E:$E,'3.1.a Input Output Matrix'!$D36,'2a. Database N flows'!$G:$G,'3.1.a Input Output Matrix'!W$25,'2a. Database N flows'!$H:$H,'3.1.a Input Output Matrix'!W$26,'2a. Database N flows'!$P:$P,$B$3,'2a. Database N flows'!$M:$M,$B$4),SUMIFS('2a. Database N flows'!$N:$N,'2a. Database N flows'!$D:$D,'3.1.a Input Output Matrix'!$C36,'2a. Database N flows'!$E:$E,'3.1.a Input Output Matrix'!$D36,'2a. Database N flows'!$G:$G,'3.1.a Input Output Matrix'!W$25,'2a. Database N flows'!$H:$H,'3.1.a Input Output Matrix'!W$26,'2a. Database N flows'!$P:$P,$B$3))</f>
        <v>0</v>
      </c>
      <c r="X36" s="81">
        <f>IF($B$4&lt;&gt;"Ntot",SUMIFS('2a. Database N flows'!$N:$N,'2a. Database N flows'!$D:$D,'3.1.a Input Output Matrix'!$C36,'2a. Database N flows'!$E:$E,'3.1.a Input Output Matrix'!$D36,'2a. Database N flows'!$G:$G,'3.1.a Input Output Matrix'!X$25,'2a. Database N flows'!$H:$H,'3.1.a Input Output Matrix'!X$26,'2a. Database N flows'!$P:$P,$B$3,'2a. Database N flows'!$M:$M,$B$4),SUMIFS('2a. Database N flows'!$N:$N,'2a. Database N flows'!$D:$D,'3.1.a Input Output Matrix'!$C36,'2a. Database N flows'!$E:$E,'3.1.a Input Output Matrix'!$D36,'2a. Database N flows'!$G:$G,'3.1.a Input Output Matrix'!X$25,'2a. Database N flows'!$H:$H,'3.1.a Input Output Matrix'!X$26,'2a. Database N flows'!$P:$P,$B$3))</f>
        <v>3</v>
      </c>
      <c r="Y36" s="81">
        <f>IF($B$4&lt;&gt;"Ntot",SUMIFS('2a. Database N flows'!$N:$N,'2a. Database N flows'!$D:$D,'3.1.a Input Output Matrix'!$C36,'2a. Database N flows'!$E:$E,'3.1.a Input Output Matrix'!$D36,'2a. Database N flows'!$G:$G,'3.1.a Input Output Matrix'!Y$25,'2a. Database N flows'!$H:$H,'3.1.a Input Output Matrix'!Y$26,'2a. Database N flows'!$P:$P,$B$3,'2a. Database N flows'!$M:$M,$B$4),SUMIFS('2a. Database N flows'!$N:$N,'2a. Database N flows'!$D:$D,'3.1.a Input Output Matrix'!$C36,'2a. Database N flows'!$E:$E,'3.1.a Input Output Matrix'!$D36,'2a. Database N flows'!$G:$G,'3.1.a Input Output Matrix'!Y$25,'2a. Database N flows'!$H:$H,'3.1.a Input Output Matrix'!Y$26,'2a. Database N flows'!$P:$P,$B$3))</f>
        <v>0</v>
      </c>
      <c r="Z36" s="16">
        <f t="shared" si="2"/>
        <v>8</v>
      </c>
      <c r="AA36" s="12" t="s">
        <v>54</v>
      </c>
      <c r="AB36" s="23"/>
      <c r="AC36" s="3"/>
      <c r="AD36" s="3"/>
    </row>
    <row r="37" spans="1:31" ht="17.649999999999999" customHeight="1" x14ac:dyDescent="0.25">
      <c r="B37" s="547"/>
      <c r="C37" s="98" t="s">
        <v>115</v>
      </c>
      <c r="D37" s="69" t="s">
        <v>118</v>
      </c>
      <c r="E37" s="83">
        <f>IF($B$4&lt;&gt;"Ntot",SUMIFS('2a. Database N flows'!$N:$N,'2a. Database N flows'!$D:$D,'3.1.a Input Output Matrix'!$C37,'2a. Database N flows'!$E:$E,'3.1.a Input Output Matrix'!$D37,'2a. Database N flows'!$G:$G,'3.1.a Input Output Matrix'!E$25,'2a. Database N flows'!$H:$H,'3.1.a Input Output Matrix'!E$26,'2a. Database N flows'!$P:$P,$B$3,'2a. Database N flows'!$M:$M,$B$4),SUMIFS('2a. Database N flows'!$N:$N,'2a. Database N flows'!$D:$D,'3.1.a Input Output Matrix'!$C37,'2a. Database N flows'!$E:$E,'3.1.a Input Output Matrix'!$D37,'2a. Database N flows'!$G:$G,'3.1.a Input Output Matrix'!E$25,'2a. Database N flows'!$H:$H,'3.1.a Input Output Matrix'!E$26,'2a. Database N flows'!$P:$P,$B$3))</f>
        <v>0</v>
      </c>
      <c r="F37" s="12">
        <f>IF($B$4&lt;&gt;"Ntot",SUMIFS('2a. Database N flows'!$N:$N,'2a. Database N flows'!$D:$D,'3.1.a Input Output Matrix'!$C37,'2a. Database N flows'!$E:$E,'3.1.a Input Output Matrix'!$D37,'2a. Database N flows'!$G:$G,'3.1.a Input Output Matrix'!F$25,'2a. Database N flows'!$H:$H,'3.1.a Input Output Matrix'!F$26,'2a. Database N flows'!$P:$P,$B$3,'2a. Database N flows'!$M:$M,$B$4),SUMIFS('2a. Database N flows'!$N:$N,'2a. Database N flows'!$D:$D,'3.1.a Input Output Matrix'!$C37,'2a. Database N flows'!$E:$E,'3.1.a Input Output Matrix'!$D37,'2a. Database N flows'!$G:$G,'3.1.a Input Output Matrix'!F$25,'2a. Database N flows'!$H:$H,'3.1.a Input Output Matrix'!F$26,'2a. Database N flows'!$P:$P,$B$3))</f>
        <v>0</v>
      </c>
      <c r="G37" s="12">
        <f>IF($B$4&lt;&gt;"Ntot",SUMIFS('2a. Database N flows'!$N:$N,'2a. Database N flows'!$D:$D,'3.1.a Input Output Matrix'!$C37,'2a. Database N flows'!$E:$E,'3.1.a Input Output Matrix'!$D37,'2a. Database N flows'!$G:$G,'3.1.a Input Output Matrix'!G$25,'2a. Database N flows'!$H:$H,'3.1.a Input Output Matrix'!G$26,'2a. Database N flows'!$P:$P,$B$3,'2a. Database N flows'!$M:$M,$B$4),SUMIFS('2a. Database N flows'!$N:$N,'2a. Database N flows'!$D:$D,'3.1.a Input Output Matrix'!$C37,'2a. Database N flows'!$E:$E,'3.1.a Input Output Matrix'!$D37,'2a. Database N flows'!$G:$G,'3.1.a Input Output Matrix'!G$25,'2a. Database N flows'!$H:$H,'3.1.a Input Output Matrix'!G$26,'2a. Database N flows'!$P:$P,$B$3))</f>
        <v>0</v>
      </c>
      <c r="H37" s="35">
        <f>IF($B$4&lt;&gt;"Ntot",SUMIFS('2a. Database N flows'!$N:$N,'2a. Database N flows'!$D:$D,'3.1.a Input Output Matrix'!$C37,'2a. Database N flows'!$E:$E,'3.1.a Input Output Matrix'!$D37,'2a. Database N flows'!$G:$G,'3.1.a Input Output Matrix'!H$25,'2a. Database N flows'!$H:$H,'3.1.a Input Output Matrix'!H$26,'2a. Database N flows'!$P:$P,$B$3,'2a. Database N flows'!$M:$M,$B$4),SUMIFS('2a. Database N flows'!$N:$N,'2a. Database N flows'!$D:$D,'3.1.a Input Output Matrix'!$C37,'2a. Database N flows'!$E:$E,'3.1.a Input Output Matrix'!$D37,'2a. Database N flows'!$G:$G,'3.1.a Input Output Matrix'!H$25,'2a. Database N flows'!$H:$H,'3.1.a Input Output Matrix'!H$26,'2a. Database N flows'!$P:$P,$B$3))</f>
        <v>0</v>
      </c>
      <c r="I37" s="83">
        <f>IF($B$4&lt;&gt;"Ntot",SUMIFS('2a. Database N flows'!$N:$N,'2a. Database N flows'!$D:$D,'3.1.a Input Output Matrix'!$C37,'2a. Database N flows'!$E:$E,'3.1.a Input Output Matrix'!$D37,'2a. Database N flows'!$G:$G,'3.1.a Input Output Matrix'!I$25,'2a. Database N flows'!$H:$H,'3.1.a Input Output Matrix'!I$26,'2a. Database N flows'!$P:$P,$B$3,'2a. Database N flows'!$M:$M,$B$4),SUMIFS('2a. Database N flows'!$N:$N,'2a. Database N flows'!$D:$D,'3.1.a Input Output Matrix'!$C37,'2a. Database N flows'!$E:$E,'3.1.a Input Output Matrix'!$D37,'2a. Database N flows'!$G:$G,'3.1.a Input Output Matrix'!I$25,'2a. Database N flows'!$H:$H,'3.1.a Input Output Matrix'!I$26,'2a. Database N flows'!$P:$P,$B$3))</f>
        <v>0</v>
      </c>
      <c r="J37" s="35">
        <f>IF($B$4&lt;&gt;"Ntot",SUMIFS('2a. Database N flows'!$N:$N,'2a. Database N flows'!$D:$D,'3.1.a Input Output Matrix'!$C37,'2a. Database N flows'!$E:$E,'3.1.a Input Output Matrix'!$D37,'2a. Database N flows'!$G:$G,'3.1.a Input Output Matrix'!J$25,'2a. Database N flows'!$H:$H,'3.1.a Input Output Matrix'!J$26,'2a. Database N flows'!$P:$P,$B$3,'2a. Database N flows'!$M:$M,$B$4),SUMIFS('2a. Database N flows'!$N:$N,'2a. Database N flows'!$D:$D,'3.1.a Input Output Matrix'!$C37,'2a. Database N flows'!$E:$E,'3.1.a Input Output Matrix'!$D37,'2a. Database N flows'!$G:$G,'3.1.a Input Output Matrix'!J$25,'2a. Database N flows'!$H:$H,'3.1.a Input Output Matrix'!J$26,'2a. Database N flows'!$P:$P,$B$3))</f>
        <v>0</v>
      </c>
      <c r="K37" s="83">
        <f>IF($B$4&lt;&gt;"Ntot",SUMIFS('2a. Database N flows'!$N:$N,'2a. Database N flows'!$D:$D,'3.1.a Input Output Matrix'!$C37,'2a. Database N flows'!$E:$E,'3.1.a Input Output Matrix'!$D37,'2a. Database N flows'!$G:$G,'3.1.a Input Output Matrix'!K$25,'2a. Database N flows'!$H:$H,'3.1.a Input Output Matrix'!K$26,'2a. Database N flows'!$P:$P,$B$3,'2a. Database N flows'!$M:$M,$B$4),SUMIFS('2a. Database N flows'!$N:$N,'2a. Database N flows'!$D:$D,'3.1.a Input Output Matrix'!$C37,'2a. Database N flows'!$E:$E,'3.1.a Input Output Matrix'!$D37,'2a. Database N flows'!$G:$G,'3.1.a Input Output Matrix'!K$25,'2a. Database N flows'!$H:$H,'3.1.a Input Output Matrix'!K$26,'2a. Database N flows'!$P:$P,$B$3))</f>
        <v>0</v>
      </c>
      <c r="L37" s="12">
        <f>IF($B$4&lt;&gt;"Ntot",SUMIFS('2a. Database N flows'!$N:$N,'2a. Database N flows'!$D:$D,'3.1.a Input Output Matrix'!$C37,'2a. Database N flows'!$E:$E,'3.1.a Input Output Matrix'!$D37,'2a. Database N flows'!$G:$G,'3.1.a Input Output Matrix'!L$25,'2a. Database N flows'!$H:$H,'3.1.a Input Output Matrix'!L$26,'2a. Database N flows'!$P:$P,$B$3,'2a. Database N flows'!$M:$M,$B$4),SUMIFS('2a. Database N flows'!$N:$N,'2a. Database N flows'!$D:$D,'3.1.a Input Output Matrix'!$C37,'2a. Database N flows'!$E:$E,'3.1.a Input Output Matrix'!$D37,'2a. Database N flows'!$G:$G,'3.1.a Input Output Matrix'!L$25,'2a. Database N flows'!$H:$H,'3.1.a Input Output Matrix'!L$26,'2a. Database N flows'!$P:$P,$B$3))</f>
        <v>0</v>
      </c>
      <c r="M37" s="35">
        <f>IF($B$4&lt;&gt;"Ntot",SUMIFS('2a. Database N flows'!$N:$N,'2a. Database N flows'!$D:$D,'3.1.a Input Output Matrix'!$C37,'2a. Database N flows'!$E:$E,'3.1.a Input Output Matrix'!$D37,'2a. Database N flows'!$G:$G,'3.1.a Input Output Matrix'!M$25,'2a. Database N flows'!$H:$H,'3.1.a Input Output Matrix'!M$26,'2a. Database N flows'!$P:$P,$B$3,'2a. Database N flows'!$M:$M,$B$4),SUMIFS('2a. Database N flows'!$N:$N,'2a. Database N flows'!$D:$D,'3.1.a Input Output Matrix'!$C37,'2a. Database N flows'!$E:$E,'3.1.a Input Output Matrix'!$D37,'2a. Database N flows'!$G:$G,'3.1.a Input Output Matrix'!M$25,'2a. Database N flows'!$H:$H,'3.1.a Input Output Matrix'!M$26,'2a. Database N flows'!$P:$P,$B$3))</f>
        <v>0</v>
      </c>
      <c r="N37" s="83">
        <f>IF($B$4&lt;&gt;"Ntot",SUMIFS('2a. Database N flows'!$N:$N,'2a. Database N flows'!$D:$D,'3.1.a Input Output Matrix'!$C37,'2a. Database N flows'!$E:$E,'3.1.a Input Output Matrix'!$D37,'2a. Database N flows'!$G:$G,'3.1.a Input Output Matrix'!N$25,'2a. Database N flows'!$H:$H,'3.1.a Input Output Matrix'!N$26,'2a. Database N flows'!$P:$P,$B$3,'2a. Database N flows'!$M:$M,$B$4),SUMIFS('2a. Database N flows'!$N:$N,'2a. Database N flows'!$D:$D,'3.1.a Input Output Matrix'!$C37,'2a. Database N flows'!$E:$E,'3.1.a Input Output Matrix'!$D37,'2a. Database N flows'!$G:$G,'3.1.a Input Output Matrix'!N$25,'2a. Database N flows'!$H:$H,'3.1.a Input Output Matrix'!N$26,'2a. Database N flows'!$P:$P,$B$3))</f>
        <v>0</v>
      </c>
      <c r="O37" s="12">
        <f>IF($B$4&lt;&gt;"Ntot",SUMIFS('2a. Database N flows'!$N:$N,'2a. Database N flows'!$D:$D,'3.1.a Input Output Matrix'!$C37,'2a. Database N flows'!$E:$E,'3.1.a Input Output Matrix'!$D37,'2a. Database N flows'!$G:$G,'3.1.a Input Output Matrix'!O$25,'2a. Database N flows'!$H:$H,'3.1.a Input Output Matrix'!O$26,'2a. Database N flows'!$P:$P,$B$3,'2a. Database N flows'!$M:$M,$B$4),SUMIFS('2a. Database N flows'!$N:$N,'2a. Database N flows'!$D:$D,'3.1.a Input Output Matrix'!$C37,'2a. Database N flows'!$E:$E,'3.1.a Input Output Matrix'!$D37,'2a. Database N flows'!$G:$G,'3.1.a Input Output Matrix'!O$25,'2a. Database N flows'!$H:$H,'3.1.a Input Output Matrix'!O$26,'2a. Database N flows'!$P:$P,$B$3))</f>
        <v>0</v>
      </c>
      <c r="P37" s="35">
        <f>IF($B$4&lt;&gt;"Ntot",SUMIFS('2a. Database N flows'!$N:$N,'2a. Database N flows'!$D:$D,'3.1.a Input Output Matrix'!$C37,'2a. Database N flows'!$E:$E,'3.1.a Input Output Matrix'!$D37,'2a. Database N flows'!$G:$G,'3.1.a Input Output Matrix'!P$25,'2a. Database N flows'!$H:$H,'3.1.a Input Output Matrix'!P$26,'2a. Database N flows'!$P:$P,$B$3,'2a. Database N flows'!$M:$M,$B$4),SUMIFS('2a. Database N flows'!$N:$N,'2a. Database N flows'!$D:$D,'3.1.a Input Output Matrix'!$C37,'2a. Database N flows'!$E:$E,'3.1.a Input Output Matrix'!$D37,'2a. Database N flows'!$G:$G,'3.1.a Input Output Matrix'!P$25,'2a. Database N flows'!$H:$H,'3.1.a Input Output Matrix'!P$26,'2a. Database N flows'!$P:$P,$B$3))</f>
        <v>0</v>
      </c>
      <c r="Q37" s="83">
        <f>IF($B$4&lt;&gt;"Ntot",SUMIFS('2a. Database N flows'!$N:$N,'2a. Database N flows'!$D:$D,'3.1.a Input Output Matrix'!$C37,'2a. Database N flows'!$E:$E,'3.1.a Input Output Matrix'!$D37,'2a. Database N flows'!$G:$G,'3.1.a Input Output Matrix'!Q$25,'2a. Database N flows'!$H:$H,'3.1.a Input Output Matrix'!Q$26,'2a. Database N flows'!$P:$P,$B$3,'2a. Database N flows'!$M:$M,$B$4),SUMIFS('2a. Database N flows'!$N:$N,'2a. Database N flows'!$D:$D,'3.1.a Input Output Matrix'!$C37,'2a. Database N flows'!$E:$E,'3.1.a Input Output Matrix'!$D37,'2a. Database N flows'!$G:$G,'3.1.a Input Output Matrix'!Q$25,'2a. Database N flows'!$H:$H,'3.1.a Input Output Matrix'!Q$26,'2a. Database N flows'!$P:$P,$B$3))</f>
        <v>0</v>
      </c>
      <c r="R37" s="35">
        <f>IF($B$4&lt;&gt;"Ntot",SUMIFS('2a. Database N flows'!$N:$N,'2a. Database N flows'!$D:$D,'3.1.a Input Output Matrix'!$C37,'2a. Database N flows'!$E:$E,'3.1.a Input Output Matrix'!$D37,'2a. Database N flows'!$G:$G,'3.1.a Input Output Matrix'!R$25,'2a. Database N flows'!$H:$H,'3.1.a Input Output Matrix'!R$26,'2a. Database N flows'!$P:$P,$B$3,'2a. Database N flows'!$M:$M,$B$4),SUMIFS('2a. Database N flows'!$N:$N,'2a. Database N flows'!$D:$D,'3.1.a Input Output Matrix'!$C37,'2a. Database N flows'!$E:$E,'3.1.a Input Output Matrix'!$D37,'2a. Database N flows'!$G:$G,'3.1.a Input Output Matrix'!R$25,'2a. Database N flows'!$H:$H,'3.1.a Input Output Matrix'!R$26,'2a. Database N flows'!$P:$P,$B$3))</f>
        <v>0</v>
      </c>
      <c r="S37" s="83">
        <f>IF($B$4&lt;&gt;"Ntot",SUMIFS('2a. Database N flows'!$N:$N,'2a. Database N flows'!$D:$D,'3.1.a Input Output Matrix'!$C37,'2a. Database N flows'!$E:$E,'3.1.a Input Output Matrix'!$D37,'2a. Database N flows'!$G:$G,'3.1.a Input Output Matrix'!S$25,'2a. Database N flows'!$H:$H,'3.1.a Input Output Matrix'!S$26,'2a. Database N flows'!$P:$P,$B$3,'2a. Database N flows'!$M:$M,$B$4),SUMIFS('2a. Database N flows'!$N:$N,'2a. Database N flows'!$D:$D,'3.1.a Input Output Matrix'!$C37,'2a. Database N flows'!$E:$E,'3.1.a Input Output Matrix'!$D37,'2a. Database N flows'!$G:$G,'3.1.a Input Output Matrix'!S$25,'2a. Database N flows'!$H:$H,'3.1.a Input Output Matrix'!S$26,'2a. Database N flows'!$P:$P,$B$3))</f>
        <v>0</v>
      </c>
      <c r="T37" s="83">
        <f>IF($B$4&lt;&gt;"Ntot",SUMIFS('2a. Database N flows'!$N:$N,'2a. Database N flows'!$D:$D,'3.1.a Input Output Matrix'!$C37,'2a. Database N flows'!$E:$E,'3.1.a Input Output Matrix'!$D37,'2a. Database N flows'!$G:$G,'3.1.a Input Output Matrix'!T$25,'2a. Database N flows'!$H:$H,'3.1.a Input Output Matrix'!T$26,'2a. Database N flows'!$P:$P,$B$3,'2a. Database N flows'!$M:$M,$B$4),SUMIFS('2a. Database N flows'!$N:$N,'2a. Database N flows'!$D:$D,'3.1.a Input Output Matrix'!$C37,'2a. Database N flows'!$E:$E,'3.1.a Input Output Matrix'!$D37,'2a. Database N flows'!$G:$G,'3.1.a Input Output Matrix'!T$25,'2a. Database N flows'!$H:$H,'3.1.a Input Output Matrix'!T$26,'2a. Database N flows'!$P:$P,$B$3))</f>
        <v>1</v>
      </c>
      <c r="U37" s="12">
        <f>IF($B$4&lt;&gt;"Ntot",SUMIFS('2a. Database N flows'!$N:$N,'2a. Database N flows'!$D:$D,'3.1.a Input Output Matrix'!$C37,'2a. Database N flows'!$E:$E,'3.1.a Input Output Matrix'!$D37,'2a. Database N flows'!$G:$G,'3.1.a Input Output Matrix'!U$25,'2a. Database N flows'!$H:$H,'3.1.a Input Output Matrix'!U$26,'2a. Database N flows'!$P:$P,$B$3,'2a. Database N flows'!$M:$M,$B$4),SUMIFS('2a. Database N flows'!$N:$N,'2a. Database N flows'!$D:$D,'3.1.a Input Output Matrix'!$C37,'2a. Database N flows'!$E:$E,'3.1.a Input Output Matrix'!$D37,'2a. Database N flows'!$G:$G,'3.1.a Input Output Matrix'!U$25,'2a. Database N flows'!$H:$H,'3.1.a Input Output Matrix'!U$26,'2a. Database N flows'!$P:$P,$B$3))</f>
        <v>0</v>
      </c>
      <c r="V37" s="12">
        <f>IF($B$4&lt;&gt;"Ntot",SUMIFS('2a. Database N flows'!$N:$N,'2a. Database N flows'!$D:$D,'3.1.a Input Output Matrix'!$C37,'2a. Database N flows'!$E:$E,'3.1.a Input Output Matrix'!$D37,'2a. Database N flows'!$G:$G,'3.1.a Input Output Matrix'!V$25,'2a. Database N flows'!$H:$H,'3.1.a Input Output Matrix'!V$26,'2a. Database N flows'!$P:$P,$B$3,'2a. Database N flows'!$M:$M,$B$4),SUMIFS('2a. Database N flows'!$N:$N,'2a. Database N flows'!$D:$D,'3.1.a Input Output Matrix'!$C37,'2a. Database N flows'!$E:$E,'3.1.a Input Output Matrix'!$D37,'2a. Database N flows'!$G:$G,'3.1.a Input Output Matrix'!V$25,'2a. Database N flows'!$H:$H,'3.1.a Input Output Matrix'!V$26,'2a. Database N flows'!$P:$P,$B$3))</f>
        <v>0</v>
      </c>
      <c r="W37" s="35">
        <f>IF($B$4&lt;&gt;"Ntot",SUMIFS('2a. Database N flows'!$N:$N,'2a. Database N flows'!$D:$D,'3.1.a Input Output Matrix'!$C37,'2a. Database N flows'!$E:$E,'3.1.a Input Output Matrix'!$D37,'2a. Database N flows'!$G:$G,'3.1.a Input Output Matrix'!W$25,'2a. Database N flows'!$H:$H,'3.1.a Input Output Matrix'!W$26,'2a. Database N flows'!$P:$P,$B$3,'2a. Database N flows'!$M:$M,$B$4),SUMIFS('2a. Database N flows'!$N:$N,'2a. Database N flows'!$D:$D,'3.1.a Input Output Matrix'!$C37,'2a. Database N flows'!$E:$E,'3.1.a Input Output Matrix'!$D37,'2a. Database N flows'!$G:$G,'3.1.a Input Output Matrix'!W$25,'2a. Database N flows'!$H:$H,'3.1.a Input Output Matrix'!W$26,'2a. Database N flows'!$P:$P,$B$3))</f>
        <v>0</v>
      </c>
      <c r="X37" s="84">
        <f>IF($B$4&lt;&gt;"Ntot",SUMIFS('2a. Database N flows'!$N:$N,'2a. Database N flows'!$D:$D,'3.1.a Input Output Matrix'!$C37,'2a. Database N flows'!$E:$E,'3.1.a Input Output Matrix'!$D37,'2a. Database N flows'!$G:$G,'3.1.a Input Output Matrix'!X$25,'2a. Database N flows'!$H:$H,'3.1.a Input Output Matrix'!X$26,'2a. Database N flows'!$P:$P,$B$3,'2a. Database N flows'!$M:$M,$B$4),SUMIFS('2a. Database N flows'!$N:$N,'2a. Database N flows'!$D:$D,'3.1.a Input Output Matrix'!$C37,'2a. Database N flows'!$E:$E,'3.1.a Input Output Matrix'!$D37,'2a. Database N flows'!$G:$G,'3.1.a Input Output Matrix'!X$25,'2a. Database N flows'!$H:$H,'3.1.a Input Output Matrix'!X$26,'2a. Database N flows'!$P:$P,$B$3))</f>
        <v>3</v>
      </c>
      <c r="Y37" s="84">
        <f>IF($B$4&lt;&gt;"Ntot",SUMIFS('2a. Database N flows'!$N:$N,'2a. Database N flows'!$D:$D,'3.1.a Input Output Matrix'!$C37,'2a. Database N flows'!$E:$E,'3.1.a Input Output Matrix'!$D37,'2a. Database N flows'!$G:$G,'3.1.a Input Output Matrix'!Y$25,'2a. Database N flows'!$H:$H,'3.1.a Input Output Matrix'!Y$26,'2a. Database N flows'!$P:$P,$B$3,'2a. Database N flows'!$M:$M,$B$4),SUMIFS('2a. Database N flows'!$N:$N,'2a. Database N flows'!$D:$D,'3.1.a Input Output Matrix'!$C37,'2a. Database N flows'!$E:$E,'3.1.a Input Output Matrix'!$D37,'2a. Database N flows'!$G:$G,'3.1.a Input Output Matrix'!Y$25,'2a. Database N flows'!$H:$H,'3.1.a Input Output Matrix'!Y$26,'2a. Database N flows'!$P:$P,$B$3))</f>
        <v>0</v>
      </c>
      <c r="Z37" s="16">
        <f t="shared" si="2"/>
        <v>4</v>
      </c>
      <c r="AA37" s="12" t="s">
        <v>54</v>
      </c>
      <c r="AB37" s="23"/>
      <c r="AC37" s="3"/>
      <c r="AD37" s="3"/>
    </row>
    <row r="38" spans="1:31" ht="17.649999999999999" customHeight="1" x14ac:dyDescent="0.25">
      <c r="B38" s="547"/>
      <c r="C38" s="99" t="s">
        <v>115</v>
      </c>
      <c r="D38" s="100" t="s">
        <v>117</v>
      </c>
      <c r="E38" s="87">
        <f>IF($B$4&lt;&gt;"Ntot",SUMIFS('2a. Database N flows'!$N:$N,'2a. Database N flows'!$D:$D,'3.1.a Input Output Matrix'!$C38,'2a. Database N flows'!$E:$E,'3.1.a Input Output Matrix'!$D38,'2a. Database N flows'!$G:$G,'3.1.a Input Output Matrix'!E$25,'2a. Database N flows'!$H:$H,'3.1.a Input Output Matrix'!E$26,'2a. Database N flows'!$P:$P,$B$3,'2a. Database N flows'!$M:$M,$B$4),SUMIFS('2a. Database N flows'!$N:$N,'2a. Database N flows'!$D:$D,'3.1.a Input Output Matrix'!$C38,'2a. Database N flows'!$E:$E,'3.1.a Input Output Matrix'!$D38,'2a. Database N flows'!$G:$G,'3.1.a Input Output Matrix'!E$25,'2a. Database N flows'!$H:$H,'3.1.a Input Output Matrix'!E$26,'2a. Database N flows'!$P:$P,$B$3))</f>
        <v>0</v>
      </c>
      <c r="F38" s="44">
        <f>IF($B$4&lt;&gt;"Ntot",SUMIFS('2a. Database N flows'!$N:$N,'2a. Database N flows'!$D:$D,'3.1.a Input Output Matrix'!$C38,'2a. Database N flows'!$E:$E,'3.1.a Input Output Matrix'!$D38,'2a. Database N flows'!$G:$G,'3.1.a Input Output Matrix'!F$25,'2a. Database N flows'!$H:$H,'3.1.a Input Output Matrix'!F$26,'2a. Database N flows'!$P:$P,$B$3,'2a. Database N flows'!$M:$M,$B$4),SUMIFS('2a. Database N flows'!$N:$N,'2a. Database N flows'!$D:$D,'3.1.a Input Output Matrix'!$C38,'2a. Database N flows'!$E:$E,'3.1.a Input Output Matrix'!$D38,'2a. Database N flows'!$G:$G,'3.1.a Input Output Matrix'!F$25,'2a. Database N flows'!$H:$H,'3.1.a Input Output Matrix'!F$26,'2a. Database N flows'!$P:$P,$B$3))</f>
        <v>0</v>
      </c>
      <c r="G38" s="44">
        <f>IF($B$4&lt;&gt;"Ntot",SUMIFS('2a. Database N flows'!$N:$N,'2a. Database N flows'!$D:$D,'3.1.a Input Output Matrix'!$C38,'2a. Database N flows'!$E:$E,'3.1.a Input Output Matrix'!$D38,'2a. Database N flows'!$G:$G,'3.1.a Input Output Matrix'!G$25,'2a. Database N flows'!$H:$H,'3.1.a Input Output Matrix'!G$26,'2a. Database N flows'!$P:$P,$B$3,'2a. Database N flows'!$M:$M,$B$4),SUMIFS('2a. Database N flows'!$N:$N,'2a. Database N flows'!$D:$D,'3.1.a Input Output Matrix'!$C38,'2a. Database N flows'!$E:$E,'3.1.a Input Output Matrix'!$D38,'2a. Database N flows'!$G:$G,'3.1.a Input Output Matrix'!G$25,'2a. Database N flows'!$H:$H,'3.1.a Input Output Matrix'!G$26,'2a. Database N flows'!$P:$P,$B$3))</f>
        <v>0</v>
      </c>
      <c r="H38" s="45">
        <f>IF($B$4&lt;&gt;"Ntot",SUMIFS('2a. Database N flows'!$N:$N,'2a. Database N flows'!$D:$D,'3.1.a Input Output Matrix'!$C38,'2a. Database N flows'!$E:$E,'3.1.a Input Output Matrix'!$D38,'2a. Database N flows'!$G:$G,'3.1.a Input Output Matrix'!H$25,'2a. Database N flows'!$H:$H,'3.1.a Input Output Matrix'!H$26,'2a. Database N flows'!$P:$P,$B$3,'2a. Database N flows'!$M:$M,$B$4),SUMIFS('2a. Database N flows'!$N:$N,'2a. Database N flows'!$D:$D,'3.1.a Input Output Matrix'!$C38,'2a. Database N flows'!$E:$E,'3.1.a Input Output Matrix'!$D38,'2a. Database N flows'!$G:$G,'3.1.a Input Output Matrix'!H$25,'2a. Database N flows'!$H:$H,'3.1.a Input Output Matrix'!H$26,'2a. Database N flows'!$P:$P,$B$3))</f>
        <v>0</v>
      </c>
      <c r="I38" s="87">
        <f>IF($B$4&lt;&gt;"Ntot",SUMIFS('2a. Database N flows'!$N:$N,'2a. Database N flows'!$D:$D,'3.1.a Input Output Matrix'!$C38,'2a. Database N flows'!$E:$E,'3.1.a Input Output Matrix'!$D38,'2a. Database N flows'!$G:$G,'3.1.a Input Output Matrix'!I$25,'2a. Database N flows'!$H:$H,'3.1.a Input Output Matrix'!I$26,'2a. Database N flows'!$P:$P,$B$3,'2a. Database N flows'!$M:$M,$B$4),SUMIFS('2a. Database N flows'!$N:$N,'2a. Database N flows'!$D:$D,'3.1.a Input Output Matrix'!$C38,'2a. Database N flows'!$E:$E,'3.1.a Input Output Matrix'!$D38,'2a. Database N flows'!$G:$G,'3.1.a Input Output Matrix'!I$25,'2a. Database N flows'!$H:$H,'3.1.a Input Output Matrix'!I$26,'2a. Database N flows'!$P:$P,$B$3))</f>
        <v>0</v>
      </c>
      <c r="J38" s="45">
        <f>IF($B$4&lt;&gt;"Ntot",SUMIFS('2a. Database N flows'!$N:$N,'2a. Database N flows'!$D:$D,'3.1.a Input Output Matrix'!$C38,'2a. Database N flows'!$E:$E,'3.1.a Input Output Matrix'!$D38,'2a. Database N flows'!$G:$G,'3.1.a Input Output Matrix'!J$25,'2a. Database N flows'!$H:$H,'3.1.a Input Output Matrix'!J$26,'2a. Database N flows'!$P:$P,$B$3,'2a. Database N flows'!$M:$M,$B$4),SUMIFS('2a. Database N flows'!$N:$N,'2a. Database N flows'!$D:$D,'3.1.a Input Output Matrix'!$C38,'2a. Database N flows'!$E:$E,'3.1.a Input Output Matrix'!$D38,'2a. Database N flows'!$G:$G,'3.1.a Input Output Matrix'!J$25,'2a. Database N flows'!$H:$H,'3.1.a Input Output Matrix'!J$26,'2a. Database N flows'!$P:$P,$B$3))</f>
        <v>0</v>
      </c>
      <c r="K38" s="87">
        <f>IF($B$4&lt;&gt;"Ntot",SUMIFS('2a. Database N flows'!$N:$N,'2a. Database N flows'!$D:$D,'3.1.a Input Output Matrix'!$C38,'2a. Database N flows'!$E:$E,'3.1.a Input Output Matrix'!$D38,'2a. Database N flows'!$G:$G,'3.1.a Input Output Matrix'!K$25,'2a. Database N flows'!$H:$H,'3.1.a Input Output Matrix'!K$26,'2a. Database N flows'!$P:$P,$B$3,'2a. Database N flows'!$M:$M,$B$4),SUMIFS('2a. Database N flows'!$N:$N,'2a. Database N flows'!$D:$D,'3.1.a Input Output Matrix'!$C38,'2a. Database N flows'!$E:$E,'3.1.a Input Output Matrix'!$D38,'2a. Database N flows'!$G:$G,'3.1.a Input Output Matrix'!K$25,'2a. Database N flows'!$H:$H,'3.1.a Input Output Matrix'!K$26,'2a. Database N flows'!$P:$P,$B$3))</f>
        <v>0</v>
      </c>
      <c r="L38" s="44">
        <f>IF($B$4&lt;&gt;"Ntot",SUMIFS('2a. Database N flows'!$N:$N,'2a. Database N flows'!$D:$D,'3.1.a Input Output Matrix'!$C38,'2a. Database N flows'!$E:$E,'3.1.a Input Output Matrix'!$D38,'2a. Database N flows'!$G:$G,'3.1.a Input Output Matrix'!L$25,'2a. Database N flows'!$H:$H,'3.1.a Input Output Matrix'!L$26,'2a. Database N flows'!$P:$P,$B$3,'2a. Database N flows'!$M:$M,$B$4),SUMIFS('2a. Database N flows'!$N:$N,'2a. Database N flows'!$D:$D,'3.1.a Input Output Matrix'!$C38,'2a. Database N flows'!$E:$E,'3.1.a Input Output Matrix'!$D38,'2a. Database N flows'!$G:$G,'3.1.a Input Output Matrix'!L$25,'2a. Database N flows'!$H:$H,'3.1.a Input Output Matrix'!L$26,'2a. Database N flows'!$P:$P,$B$3))</f>
        <v>0</v>
      </c>
      <c r="M38" s="45">
        <f>IF($B$4&lt;&gt;"Ntot",SUMIFS('2a. Database N flows'!$N:$N,'2a. Database N flows'!$D:$D,'3.1.a Input Output Matrix'!$C38,'2a. Database N flows'!$E:$E,'3.1.a Input Output Matrix'!$D38,'2a. Database N flows'!$G:$G,'3.1.a Input Output Matrix'!M$25,'2a. Database N flows'!$H:$H,'3.1.a Input Output Matrix'!M$26,'2a. Database N flows'!$P:$P,$B$3,'2a. Database N flows'!$M:$M,$B$4),SUMIFS('2a. Database N flows'!$N:$N,'2a. Database N flows'!$D:$D,'3.1.a Input Output Matrix'!$C38,'2a. Database N flows'!$E:$E,'3.1.a Input Output Matrix'!$D38,'2a. Database N flows'!$G:$G,'3.1.a Input Output Matrix'!M$25,'2a. Database N flows'!$H:$H,'3.1.a Input Output Matrix'!M$26,'2a. Database N flows'!$P:$P,$B$3))</f>
        <v>0</v>
      </c>
      <c r="N38" s="87">
        <f>IF($B$4&lt;&gt;"Ntot",SUMIFS('2a. Database N flows'!$N:$N,'2a. Database N flows'!$D:$D,'3.1.a Input Output Matrix'!$C38,'2a. Database N flows'!$E:$E,'3.1.a Input Output Matrix'!$D38,'2a. Database N flows'!$G:$G,'3.1.a Input Output Matrix'!N$25,'2a. Database N flows'!$H:$H,'3.1.a Input Output Matrix'!N$26,'2a. Database N flows'!$P:$P,$B$3,'2a. Database N flows'!$M:$M,$B$4),SUMIFS('2a. Database N flows'!$N:$N,'2a. Database N flows'!$D:$D,'3.1.a Input Output Matrix'!$C38,'2a. Database N flows'!$E:$E,'3.1.a Input Output Matrix'!$D38,'2a. Database N flows'!$G:$G,'3.1.a Input Output Matrix'!N$25,'2a. Database N flows'!$H:$H,'3.1.a Input Output Matrix'!N$26,'2a. Database N flows'!$P:$P,$B$3))</f>
        <v>0</v>
      </c>
      <c r="O38" s="44">
        <f>IF($B$4&lt;&gt;"Ntot",SUMIFS('2a. Database N flows'!$N:$N,'2a. Database N flows'!$D:$D,'3.1.a Input Output Matrix'!$C38,'2a. Database N flows'!$E:$E,'3.1.a Input Output Matrix'!$D38,'2a. Database N flows'!$G:$G,'3.1.a Input Output Matrix'!O$25,'2a. Database N flows'!$H:$H,'3.1.a Input Output Matrix'!O$26,'2a. Database N flows'!$P:$P,$B$3,'2a. Database N flows'!$M:$M,$B$4),SUMIFS('2a. Database N flows'!$N:$N,'2a. Database N flows'!$D:$D,'3.1.a Input Output Matrix'!$C38,'2a. Database N flows'!$E:$E,'3.1.a Input Output Matrix'!$D38,'2a. Database N flows'!$G:$G,'3.1.a Input Output Matrix'!O$25,'2a. Database N flows'!$H:$H,'3.1.a Input Output Matrix'!O$26,'2a. Database N flows'!$P:$P,$B$3))</f>
        <v>0</v>
      </c>
      <c r="P38" s="45">
        <f>IF($B$4&lt;&gt;"Ntot",SUMIFS('2a. Database N flows'!$N:$N,'2a. Database N flows'!$D:$D,'3.1.a Input Output Matrix'!$C38,'2a. Database N flows'!$E:$E,'3.1.a Input Output Matrix'!$D38,'2a. Database N flows'!$G:$G,'3.1.a Input Output Matrix'!P$25,'2a. Database N flows'!$H:$H,'3.1.a Input Output Matrix'!P$26,'2a. Database N flows'!$P:$P,$B$3,'2a. Database N flows'!$M:$M,$B$4),SUMIFS('2a. Database N flows'!$N:$N,'2a. Database N flows'!$D:$D,'3.1.a Input Output Matrix'!$C38,'2a. Database N flows'!$E:$E,'3.1.a Input Output Matrix'!$D38,'2a. Database N flows'!$G:$G,'3.1.a Input Output Matrix'!P$25,'2a. Database N flows'!$H:$H,'3.1.a Input Output Matrix'!P$26,'2a. Database N flows'!$P:$P,$B$3))</f>
        <v>0</v>
      </c>
      <c r="Q38" s="87">
        <f>IF($B$4&lt;&gt;"Ntot",SUMIFS('2a. Database N flows'!$N:$N,'2a. Database N flows'!$D:$D,'3.1.a Input Output Matrix'!$C38,'2a. Database N flows'!$E:$E,'3.1.a Input Output Matrix'!$D38,'2a. Database N flows'!$G:$G,'3.1.a Input Output Matrix'!Q$25,'2a. Database N flows'!$H:$H,'3.1.a Input Output Matrix'!Q$26,'2a. Database N flows'!$P:$P,$B$3,'2a. Database N flows'!$M:$M,$B$4),SUMIFS('2a. Database N flows'!$N:$N,'2a. Database N flows'!$D:$D,'3.1.a Input Output Matrix'!$C38,'2a. Database N flows'!$E:$E,'3.1.a Input Output Matrix'!$D38,'2a. Database N flows'!$G:$G,'3.1.a Input Output Matrix'!Q$25,'2a. Database N flows'!$H:$H,'3.1.a Input Output Matrix'!Q$26,'2a. Database N flows'!$P:$P,$B$3))</f>
        <v>0</v>
      </c>
      <c r="R38" s="45">
        <f>IF($B$4&lt;&gt;"Ntot",SUMIFS('2a. Database N flows'!$N:$N,'2a. Database N flows'!$D:$D,'3.1.a Input Output Matrix'!$C38,'2a. Database N flows'!$E:$E,'3.1.a Input Output Matrix'!$D38,'2a. Database N flows'!$G:$G,'3.1.a Input Output Matrix'!R$25,'2a. Database N flows'!$H:$H,'3.1.a Input Output Matrix'!R$26,'2a. Database N flows'!$P:$P,$B$3,'2a. Database N flows'!$M:$M,$B$4),SUMIFS('2a. Database N flows'!$N:$N,'2a. Database N flows'!$D:$D,'3.1.a Input Output Matrix'!$C38,'2a. Database N flows'!$E:$E,'3.1.a Input Output Matrix'!$D38,'2a. Database N flows'!$G:$G,'3.1.a Input Output Matrix'!R$25,'2a. Database N flows'!$H:$H,'3.1.a Input Output Matrix'!R$26,'2a. Database N flows'!$P:$P,$B$3))</f>
        <v>0</v>
      </c>
      <c r="S38" s="87">
        <f>IF($B$4&lt;&gt;"Ntot",SUMIFS('2a. Database N flows'!$N:$N,'2a. Database N flows'!$D:$D,'3.1.a Input Output Matrix'!$C38,'2a. Database N flows'!$E:$E,'3.1.a Input Output Matrix'!$D38,'2a. Database N flows'!$G:$G,'3.1.a Input Output Matrix'!S$25,'2a. Database N flows'!$H:$H,'3.1.a Input Output Matrix'!S$26,'2a. Database N flows'!$P:$P,$B$3,'2a. Database N flows'!$M:$M,$B$4),SUMIFS('2a. Database N flows'!$N:$N,'2a. Database N flows'!$D:$D,'3.1.a Input Output Matrix'!$C38,'2a. Database N flows'!$E:$E,'3.1.a Input Output Matrix'!$D38,'2a. Database N flows'!$G:$G,'3.1.a Input Output Matrix'!S$25,'2a. Database N flows'!$H:$H,'3.1.a Input Output Matrix'!S$26,'2a. Database N flows'!$P:$P,$B$3))</f>
        <v>0</v>
      </c>
      <c r="T38" s="87">
        <f>IF($B$4&lt;&gt;"Ntot",SUMIFS('2a. Database N flows'!$N:$N,'2a. Database N flows'!$D:$D,'3.1.a Input Output Matrix'!$C38,'2a. Database N flows'!$E:$E,'3.1.a Input Output Matrix'!$D38,'2a. Database N flows'!$G:$G,'3.1.a Input Output Matrix'!T$25,'2a. Database N flows'!$H:$H,'3.1.a Input Output Matrix'!T$26,'2a. Database N flows'!$P:$P,$B$3,'2a. Database N flows'!$M:$M,$B$4),SUMIFS('2a. Database N flows'!$N:$N,'2a. Database N flows'!$D:$D,'3.1.a Input Output Matrix'!$C38,'2a. Database N flows'!$E:$E,'3.1.a Input Output Matrix'!$D38,'2a. Database N flows'!$G:$G,'3.1.a Input Output Matrix'!T$25,'2a. Database N flows'!$H:$H,'3.1.a Input Output Matrix'!T$26,'2a. Database N flows'!$P:$P,$B$3))</f>
        <v>1</v>
      </c>
      <c r="U38" s="44">
        <f>IF($B$4&lt;&gt;"Ntot",SUMIFS('2a. Database N flows'!$N:$N,'2a. Database N flows'!$D:$D,'3.1.a Input Output Matrix'!$C38,'2a. Database N flows'!$E:$E,'3.1.a Input Output Matrix'!$D38,'2a. Database N flows'!$G:$G,'3.1.a Input Output Matrix'!U$25,'2a. Database N flows'!$H:$H,'3.1.a Input Output Matrix'!U$26,'2a. Database N flows'!$P:$P,$B$3,'2a. Database N flows'!$M:$M,$B$4),SUMIFS('2a. Database N flows'!$N:$N,'2a. Database N flows'!$D:$D,'3.1.a Input Output Matrix'!$C38,'2a. Database N flows'!$E:$E,'3.1.a Input Output Matrix'!$D38,'2a. Database N flows'!$G:$G,'3.1.a Input Output Matrix'!U$25,'2a. Database N flows'!$H:$H,'3.1.a Input Output Matrix'!U$26,'2a. Database N flows'!$P:$P,$B$3))</f>
        <v>0</v>
      </c>
      <c r="V38" s="44">
        <f>IF($B$4&lt;&gt;"Ntot",SUMIFS('2a. Database N flows'!$N:$N,'2a. Database N flows'!$D:$D,'3.1.a Input Output Matrix'!$C38,'2a. Database N flows'!$E:$E,'3.1.a Input Output Matrix'!$D38,'2a. Database N flows'!$G:$G,'3.1.a Input Output Matrix'!V$25,'2a. Database N flows'!$H:$H,'3.1.a Input Output Matrix'!V$26,'2a. Database N flows'!$P:$P,$B$3,'2a. Database N flows'!$M:$M,$B$4),SUMIFS('2a. Database N flows'!$N:$N,'2a. Database N flows'!$D:$D,'3.1.a Input Output Matrix'!$C38,'2a. Database N flows'!$E:$E,'3.1.a Input Output Matrix'!$D38,'2a. Database N flows'!$G:$G,'3.1.a Input Output Matrix'!V$25,'2a. Database N flows'!$H:$H,'3.1.a Input Output Matrix'!V$26,'2a. Database N flows'!$P:$P,$B$3))</f>
        <v>0</v>
      </c>
      <c r="W38" s="45">
        <f>IF($B$4&lt;&gt;"Ntot",SUMIFS('2a. Database N flows'!$N:$N,'2a. Database N flows'!$D:$D,'3.1.a Input Output Matrix'!$C38,'2a. Database N flows'!$E:$E,'3.1.a Input Output Matrix'!$D38,'2a. Database N flows'!$G:$G,'3.1.a Input Output Matrix'!W$25,'2a. Database N flows'!$H:$H,'3.1.a Input Output Matrix'!W$26,'2a. Database N flows'!$P:$P,$B$3,'2a. Database N flows'!$M:$M,$B$4),SUMIFS('2a. Database N flows'!$N:$N,'2a. Database N flows'!$D:$D,'3.1.a Input Output Matrix'!$C38,'2a. Database N flows'!$E:$E,'3.1.a Input Output Matrix'!$D38,'2a. Database N flows'!$G:$G,'3.1.a Input Output Matrix'!W$25,'2a. Database N flows'!$H:$H,'3.1.a Input Output Matrix'!W$26,'2a. Database N flows'!$P:$P,$B$3))</f>
        <v>0</v>
      </c>
      <c r="X38" s="88">
        <f>IF($B$4&lt;&gt;"Ntot",SUMIFS('2a. Database N flows'!$N:$N,'2a. Database N flows'!$D:$D,'3.1.a Input Output Matrix'!$C38,'2a. Database N flows'!$E:$E,'3.1.a Input Output Matrix'!$D38,'2a. Database N flows'!$G:$G,'3.1.a Input Output Matrix'!X$25,'2a. Database N flows'!$H:$H,'3.1.a Input Output Matrix'!X$26,'2a. Database N flows'!$P:$P,$B$3,'2a. Database N flows'!$M:$M,$B$4),SUMIFS('2a. Database N flows'!$N:$N,'2a. Database N flows'!$D:$D,'3.1.a Input Output Matrix'!$C38,'2a. Database N flows'!$E:$E,'3.1.a Input Output Matrix'!$D38,'2a. Database N flows'!$G:$G,'3.1.a Input Output Matrix'!X$25,'2a. Database N flows'!$H:$H,'3.1.a Input Output Matrix'!X$26,'2a. Database N flows'!$P:$P,$B$3))</f>
        <v>3</v>
      </c>
      <c r="Y38" s="88">
        <f>IF($B$4&lt;&gt;"Ntot",SUMIFS('2a. Database N flows'!$N:$N,'2a. Database N flows'!$D:$D,'3.1.a Input Output Matrix'!$C38,'2a. Database N flows'!$E:$E,'3.1.a Input Output Matrix'!$D38,'2a. Database N flows'!$G:$G,'3.1.a Input Output Matrix'!Y$25,'2a. Database N flows'!$H:$H,'3.1.a Input Output Matrix'!Y$26,'2a. Database N flows'!$P:$P,$B$3,'2a. Database N flows'!$M:$M,$B$4),SUMIFS('2a. Database N flows'!$N:$N,'2a. Database N flows'!$D:$D,'3.1.a Input Output Matrix'!$C38,'2a. Database N flows'!$E:$E,'3.1.a Input Output Matrix'!$D38,'2a. Database N flows'!$G:$G,'3.1.a Input Output Matrix'!Y$25,'2a. Database N flows'!$H:$H,'3.1.a Input Output Matrix'!Y$26,'2a. Database N flows'!$P:$P,$B$3))</f>
        <v>0</v>
      </c>
      <c r="Z38" s="16">
        <f t="shared" si="2"/>
        <v>4</v>
      </c>
      <c r="AA38" s="12" t="s">
        <v>54</v>
      </c>
      <c r="AB38" s="23"/>
      <c r="AC38" s="3"/>
      <c r="AD38" s="3"/>
    </row>
    <row r="39" spans="1:31" ht="17.649999999999999" customHeight="1" x14ac:dyDescent="0.25">
      <c r="B39" s="547"/>
      <c r="C39" s="229" t="s">
        <v>892</v>
      </c>
      <c r="D39" s="234" t="s">
        <v>93</v>
      </c>
      <c r="E39" s="78">
        <f>IF($B$4&lt;&gt;"Ntot",SUMIFS('2a. Database N flows'!$N:$N,'2a. Database N flows'!$D:$D,'3.1.a Input Output Matrix'!$C39,'2a. Database N flows'!$E:$E,'3.1.a Input Output Matrix'!$D39,'2a. Database N flows'!$G:$G,'3.1.a Input Output Matrix'!E$25,'2a. Database N flows'!$H:$H,'3.1.a Input Output Matrix'!E$26,'2a. Database N flows'!$P:$P,$B$3,'2a. Database N flows'!$M:$M,$B$4),SUMIFS('2a. Database N flows'!$N:$N,'2a. Database N flows'!$D:$D,'3.1.a Input Output Matrix'!$C39,'2a. Database N flows'!$E:$E,'3.1.a Input Output Matrix'!$D39,'2a. Database N flows'!$G:$G,'3.1.a Input Output Matrix'!E$25,'2a. Database N flows'!$H:$H,'3.1.a Input Output Matrix'!E$26,'2a. Database N flows'!$P:$P,$B$3))</f>
        <v>0</v>
      </c>
      <c r="F39" s="79">
        <f>IF($B$4&lt;&gt;"Ntot",SUMIFS('2a. Database N flows'!$N:$N,'2a. Database N flows'!$D:$D,'3.1.a Input Output Matrix'!$C39,'2a. Database N flows'!$E:$E,'3.1.a Input Output Matrix'!$D39,'2a. Database N flows'!$G:$G,'3.1.a Input Output Matrix'!F$25,'2a. Database N flows'!$H:$H,'3.1.a Input Output Matrix'!F$26,'2a. Database N flows'!$P:$P,$B$3,'2a. Database N flows'!$M:$M,$B$4),SUMIFS('2a. Database N flows'!$N:$N,'2a. Database N flows'!$D:$D,'3.1.a Input Output Matrix'!$C39,'2a. Database N flows'!$E:$E,'3.1.a Input Output Matrix'!$D39,'2a. Database N flows'!$G:$G,'3.1.a Input Output Matrix'!F$25,'2a. Database N flows'!$H:$H,'3.1.a Input Output Matrix'!F$26,'2a. Database N flows'!$P:$P,$B$3))</f>
        <v>1</v>
      </c>
      <c r="G39" s="79">
        <f>IF($B$4&lt;&gt;"Ntot",SUMIFS('2a. Database N flows'!$N:$N,'2a. Database N flows'!$D:$D,'3.1.a Input Output Matrix'!$C39,'2a. Database N flows'!$E:$E,'3.1.a Input Output Matrix'!$D39,'2a. Database N flows'!$G:$G,'3.1.a Input Output Matrix'!G$25,'2a. Database N flows'!$H:$H,'3.1.a Input Output Matrix'!G$26,'2a. Database N flows'!$P:$P,$B$3,'2a. Database N flows'!$M:$M,$B$4),SUMIFS('2a. Database N flows'!$N:$N,'2a. Database N flows'!$D:$D,'3.1.a Input Output Matrix'!$C39,'2a. Database N flows'!$E:$E,'3.1.a Input Output Matrix'!$D39,'2a. Database N flows'!$G:$G,'3.1.a Input Output Matrix'!G$25,'2a. Database N flows'!$H:$H,'3.1.a Input Output Matrix'!G$26,'2a. Database N flows'!$P:$P,$B$3))</f>
        <v>1</v>
      </c>
      <c r="H39" s="80">
        <f>IF($B$4&lt;&gt;"Ntot",SUMIFS('2a. Database N flows'!$N:$N,'2a. Database N flows'!$D:$D,'3.1.a Input Output Matrix'!$C39,'2a. Database N flows'!$E:$E,'3.1.a Input Output Matrix'!$D39,'2a. Database N flows'!$G:$G,'3.1.a Input Output Matrix'!H$25,'2a. Database N flows'!$H:$H,'3.1.a Input Output Matrix'!H$26,'2a. Database N flows'!$P:$P,$B$3,'2a. Database N flows'!$M:$M,$B$4),SUMIFS('2a. Database N flows'!$N:$N,'2a. Database N flows'!$D:$D,'3.1.a Input Output Matrix'!$C39,'2a. Database N flows'!$E:$E,'3.1.a Input Output Matrix'!$D39,'2a. Database N flows'!$G:$G,'3.1.a Input Output Matrix'!H$25,'2a. Database N flows'!$H:$H,'3.1.a Input Output Matrix'!H$26,'2a. Database N flows'!$P:$P,$B$3))</f>
        <v>1</v>
      </c>
      <c r="I39" s="78">
        <f>IF($B$4&lt;&gt;"Ntot",SUMIFS('2a. Database N flows'!$N:$N,'2a. Database N flows'!$D:$D,'3.1.a Input Output Matrix'!$C39,'2a. Database N flows'!$E:$E,'3.1.a Input Output Matrix'!$D39,'2a. Database N flows'!$G:$G,'3.1.a Input Output Matrix'!I$25,'2a. Database N flows'!$H:$H,'3.1.a Input Output Matrix'!I$26,'2a. Database N flows'!$P:$P,$B$3,'2a. Database N flows'!$M:$M,$B$4),SUMIFS('2a. Database N flows'!$N:$N,'2a. Database N flows'!$D:$D,'3.1.a Input Output Matrix'!$C39,'2a. Database N flows'!$E:$E,'3.1.a Input Output Matrix'!$D39,'2a. Database N flows'!$G:$G,'3.1.a Input Output Matrix'!I$25,'2a. Database N flows'!$H:$H,'3.1.a Input Output Matrix'!I$26,'2a. Database N flows'!$P:$P,$B$3))</f>
        <v>0</v>
      </c>
      <c r="J39" s="80">
        <f>IF($B$4&lt;&gt;"Ntot",SUMIFS('2a. Database N flows'!$N:$N,'2a. Database N flows'!$D:$D,'3.1.a Input Output Matrix'!$C39,'2a. Database N flows'!$E:$E,'3.1.a Input Output Matrix'!$D39,'2a. Database N flows'!$G:$G,'3.1.a Input Output Matrix'!J$25,'2a. Database N flows'!$H:$H,'3.1.a Input Output Matrix'!J$26,'2a. Database N flows'!$P:$P,$B$3,'2a. Database N flows'!$M:$M,$B$4),SUMIFS('2a. Database N flows'!$N:$N,'2a. Database N flows'!$D:$D,'3.1.a Input Output Matrix'!$C39,'2a. Database N flows'!$E:$E,'3.1.a Input Output Matrix'!$D39,'2a. Database N flows'!$G:$G,'3.1.a Input Output Matrix'!J$25,'2a. Database N flows'!$H:$H,'3.1.a Input Output Matrix'!J$26,'2a. Database N flows'!$P:$P,$B$3))</f>
        <v>0</v>
      </c>
      <c r="K39" s="78">
        <f>IF($B$4&lt;&gt;"Ntot",SUMIFS('2a. Database N flows'!$N:$N,'2a. Database N flows'!$D:$D,'3.1.a Input Output Matrix'!$C39,'2a. Database N flows'!$E:$E,'3.1.a Input Output Matrix'!$D39,'2a. Database N flows'!$G:$G,'3.1.a Input Output Matrix'!K$25,'2a. Database N flows'!$H:$H,'3.1.a Input Output Matrix'!K$26,'2a. Database N flows'!$P:$P,$B$3,'2a. Database N flows'!$M:$M,$B$4),SUMIFS('2a. Database N flows'!$N:$N,'2a. Database N flows'!$D:$D,'3.1.a Input Output Matrix'!$C39,'2a. Database N flows'!$E:$E,'3.1.a Input Output Matrix'!$D39,'2a. Database N flows'!$G:$G,'3.1.a Input Output Matrix'!K$25,'2a. Database N flows'!$H:$H,'3.1.a Input Output Matrix'!K$26,'2a. Database N flows'!$P:$P,$B$3))</f>
        <v>0</v>
      </c>
      <c r="L39" s="79">
        <f>IF($B$4&lt;&gt;"Ntot",SUMIFS('2a. Database N flows'!$N:$N,'2a. Database N flows'!$D:$D,'3.1.a Input Output Matrix'!$C39,'2a. Database N flows'!$E:$E,'3.1.a Input Output Matrix'!$D39,'2a. Database N flows'!$G:$G,'3.1.a Input Output Matrix'!L$25,'2a. Database N flows'!$H:$H,'3.1.a Input Output Matrix'!L$26,'2a. Database N flows'!$P:$P,$B$3,'2a. Database N flows'!$M:$M,$B$4),SUMIFS('2a. Database N flows'!$N:$N,'2a. Database N flows'!$D:$D,'3.1.a Input Output Matrix'!$C39,'2a. Database N flows'!$E:$E,'3.1.a Input Output Matrix'!$D39,'2a. Database N flows'!$G:$G,'3.1.a Input Output Matrix'!L$25,'2a. Database N flows'!$H:$H,'3.1.a Input Output Matrix'!L$26,'2a. Database N flows'!$P:$P,$B$3))</f>
        <v>1</v>
      </c>
      <c r="M39" s="80">
        <f>IF($B$4&lt;&gt;"Ntot",SUMIFS('2a. Database N flows'!$N:$N,'2a. Database N flows'!$D:$D,'3.1.a Input Output Matrix'!$C39,'2a. Database N flows'!$E:$E,'3.1.a Input Output Matrix'!$D39,'2a. Database N flows'!$G:$G,'3.1.a Input Output Matrix'!M$25,'2a. Database N flows'!$H:$H,'3.1.a Input Output Matrix'!M$26,'2a. Database N flows'!$P:$P,$B$3,'2a. Database N flows'!$M:$M,$B$4),SUMIFS('2a. Database N flows'!$N:$N,'2a. Database N flows'!$D:$D,'3.1.a Input Output Matrix'!$C39,'2a. Database N flows'!$E:$E,'3.1.a Input Output Matrix'!$D39,'2a. Database N flows'!$G:$G,'3.1.a Input Output Matrix'!M$25,'2a. Database N flows'!$H:$H,'3.1.a Input Output Matrix'!M$26,'2a. Database N flows'!$P:$P,$B$3))</f>
        <v>0</v>
      </c>
      <c r="N39" s="78">
        <f>IF($B$4&lt;&gt;"Ntot",SUMIFS('2a. Database N flows'!$N:$N,'2a. Database N flows'!$D:$D,'3.1.a Input Output Matrix'!$C39,'2a. Database N flows'!$E:$E,'3.1.a Input Output Matrix'!$D39,'2a. Database N flows'!$G:$G,'3.1.a Input Output Matrix'!N$25,'2a. Database N flows'!$H:$H,'3.1.a Input Output Matrix'!N$26,'2a. Database N flows'!$P:$P,$B$3,'2a. Database N flows'!$M:$M,$B$4),SUMIFS('2a. Database N flows'!$N:$N,'2a. Database N flows'!$D:$D,'3.1.a Input Output Matrix'!$C39,'2a. Database N flows'!$E:$E,'3.1.a Input Output Matrix'!$D39,'2a. Database N flows'!$G:$G,'3.1.a Input Output Matrix'!N$25,'2a. Database N flows'!$H:$H,'3.1.a Input Output Matrix'!N$26,'2a. Database N flows'!$P:$P,$B$3))</f>
        <v>0</v>
      </c>
      <c r="O39" s="79">
        <f>IF($B$4&lt;&gt;"Ntot",SUMIFS('2a. Database N flows'!$N:$N,'2a. Database N flows'!$D:$D,'3.1.a Input Output Matrix'!$C39,'2a. Database N flows'!$E:$E,'3.1.a Input Output Matrix'!$D39,'2a. Database N flows'!$G:$G,'3.1.a Input Output Matrix'!O$25,'2a. Database N flows'!$H:$H,'3.1.a Input Output Matrix'!O$26,'2a. Database N flows'!$P:$P,$B$3,'2a. Database N flows'!$M:$M,$B$4),SUMIFS('2a. Database N flows'!$N:$N,'2a. Database N flows'!$D:$D,'3.1.a Input Output Matrix'!$C39,'2a. Database N flows'!$E:$E,'3.1.a Input Output Matrix'!$D39,'2a. Database N flows'!$G:$G,'3.1.a Input Output Matrix'!O$25,'2a. Database N flows'!$H:$H,'3.1.a Input Output Matrix'!O$26,'2a. Database N flows'!$P:$P,$B$3))</f>
        <v>0</v>
      </c>
      <c r="P39" s="80">
        <f>IF($B$4&lt;&gt;"Ntot",SUMIFS('2a. Database N flows'!$N:$N,'2a. Database N flows'!$D:$D,'3.1.a Input Output Matrix'!$C39,'2a. Database N flows'!$E:$E,'3.1.a Input Output Matrix'!$D39,'2a. Database N flows'!$G:$G,'3.1.a Input Output Matrix'!P$25,'2a. Database N flows'!$H:$H,'3.1.a Input Output Matrix'!P$26,'2a. Database N flows'!$P:$P,$B$3,'2a. Database N flows'!$M:$M,$B$4),SUMIFS('2a. Database N flows'!$N:$N,'2a. Database N flows'!$D:$D,'3.1.a Input Output Matrix'!$C39,'2a. Database N flows'!$E:$E,'3.1.a Input Output Matrix'!$D39,'2a. Database N flows'!$G:$G,'3.1.a Input Output Matrix'!P$25,'2a. Database N flows'!$H:$H,'3.1.a Input Output Matrix'!P$26,'2a. Database N flows'!$P:$P,$B$3))</f>
        <v>0</v>
      </c>
      <c r="Q39" s="78">
        <f>IF($B$4&lt;&gt;"Ntot",SUMIFS('2a. Database N flows'!$N:$N,'2a. Database N flows'!$D:$D,'3.1.a Input Output Matrix'!$C39,'2a. Database N flows'!$E:$E,'3.1.a Input Output Matrix'!$D39,'2a. Database N flows'!$G:$G,'3.1.a Input Output Matrix'!Q$25,'2a. Database N flows'!$H:$H,'3.1.a Input Output Matrix'!Q$26,'2a. Database N flows'!$P:$P,$B$3,'2a. Database N flows'!$M:$M,$B$4),SUMIFS('2a. Database N flows'!$N:$N,'2a. Database N flows'!$D:$D,'3.1.a Input Output Matrix'!$C39,'2a. Database N flows'!$E:$E,'3.1.a Input Output Matrix'!$D39,'2a. Database N flows'!$G:$G,'3.1.a Input Output Matrix'!Q$25,'2a. Database N flows'!$H:$H,'3.1.a Input Output Matrix'!Q$26,'2a. Database N flows'!$P:$P,$B$3))</f>
        <v>0</v>
      </c>
      <c r="R39" s="80">
        <f>IF($B$4&lt;&gt;"Ntot",SUMIFS('2a. Database N flows'!$N:$N,'2a. Database N flows'!$D:$D,'3.1.a Input Output Matrix'!$C39,'2a. Database N flows'!$E:$E,'3.1.a Input Output Matrix'!$D39,'2a. Database N flows'!$G:$G,'3.1.a Input Output Matrix'!R$25,'2a. Database N flows'!$H:$H,'3.1.a Input Output Matrix'!R$26,'2a. Database N flows'!$P:$P,$B$3,'2a. Database N flows'!$M:$M,$B$4),SUMIFS('2a. Database N flows'!$N:$N,'2a. Database N flows'!$D:$D,'3.1.a Input Output Matrix'!$C39,'2a. Database N flows'!$E:$E,'3.1.a Input Output Matrix'!$D39,'2a. Database N flows'!$G:$G,'3.1.a Input Output Matrix'!R$25,'2a. Database N flows'!$H:$H,'3.1.a Input Output Matrix'!R$26,'2a. Database N flows'!$P:$P,$B$3))</f>
        <v>2</v>
      </c>
      <c r="S39" s="78">
        <f>IF($B$4&lt;&gt;"Ntot",SUMIFS('2a. Database N flows'!$N:$N,'2a. Database N flows'!$D:$D,'3.1.a Input Output Matrix'!$C39,'2a. Database N flows'!$E:$E,'3.1.a Input Output Matrix'!$D39,'2a. Database N flows'!$G:$G,'3.1.a Input Output Matrix'!S$25,'2a. Database N flows'!$H:$H,'3.1.a Input Output Matrix'!S$26,'2a. Database N flows'!$P:$P,$B$3,'2a. Database N flows'!$M:$M,$B$4),SUMIFS('2a. Database N flows'!$N:$N,'2a. Database N flows'!$D:$D,'3.1.a Input Output Matrix'!$C39,'2a. Database N flows'!$E:$E,'3.1.a Input Output Matrix'!$D39,'2a. Database N flows'!$G:$G,'3.1.a Input Output Matrix'!S$25,'2a. Database N flows'!$H:$H,'3.1.a Input Output Matrix'!S$26,'2a. Database N flows'!$P:$P,$B$3))</f>
        <v>1</v>
      </c>
      <c r="T39" s="78">
        <f>IF($B$4&lt;&gt;"Ntot",SUMIFS('2a. Database N flows'!$N:$N,'2a. Database N flows'!$D:$D,'3.1.a Input Output Matrix'!$C39,'2a. Database N flows'!$E:$E,'3.1.a Input Output Matrix'!$D39,'2a. Database N flows'!$G:$G,'3.1.a Input Output Matrix'!T$25,'2a. Database N flows'!$H:$H,'3.1.a Input Output Matrix'!T$26,'2a. Database N flows'!$P:$P,$B$3,'2a. Database N flows'!$M:$M,$B$4),SUMIFS('2a. Database N flows'!$N:$N,'2a. Database N flows'!$D:$D,'3.1.a Input Output Matrix'!$C39,'2a. Database N flows'!$E:$E,'3.1.a Input Output Matrix'!$D39,'2a. Database N flows'!$G:$G,'3.1.a Input Output Matrix'!T$25,'2a. Database N flows'!$H:$H,'3.1.a Input Output Matrix'!T$26,'2a. Database N flows'!$P:$P,$B$3))</f>
        <v>1</v>
      </c>
      <c r="U39" s="79">
        <f>IF($B$4&lt;&gt;"Ntot",SUMIFS('2a. Database N flows'!$N:$N,'2a. Database N flows'!$D:$D,'3.1.a Input Output Matrix'!$C39,'2a. Database N flows'!$E:$E,'3.1.a Input Output Matrix'!$D39,'2a. Database N flows'!$G:$G,'3.1.a Input Output Matrix'!U$25,'2a. Database N flows'!$H:$H,'3.1.a Input Output Matrix'!U$26,'2a. Database N flows'!$P:$P,$B$3,'2a. Database N flows'!$M:$M,$B$4),SUMIFS('2a. Database N flows'!$N:$N,'2a. Database N flows'!$D:$D,'3.1.a Input Output Matrix'!$C39,'2a. Database N flows'!$E:$E,'3.1.a Input Output Matrix'!$D39,'2a. Database N flows'!$G:$G,'3.1.a Input Output Matrix'!U$25,'2a. Database N flows'!$H:$H,'3.1.a Input Output Matrix'!U$26,'2a. Database N flows'!$P:$P,$B$3))</f>
        <v>0</v>
      </c>
      <c r="V39" s="79">
        <f>IF($B$4&lt;&gt;"Ntot",SUMIFS('2a. Database N flows'!$N:$N,'2a. Database N flows'!$D:$D,'3.1.a Input Output Matrix'!$C39,'2a. Database N flows'!$E:$E,'3.1.a Input Output Matrix'!$D39,'2a. Database N flows'!$G:$G,'3.1.a Input Output Matrix'!V$25,'2a. Database N flows'!$H:$H,'3.1.a Input Output Matrix'!V$26,'2a. Database N flows'!$P:$P,$B$3,'2a. Database N flows'!$M:$M,$B$4),SUMIFS('2a. Database N flows'!$N:$N,'2a. Database N flows'!$D:$D,'3.1.a Input Output Matrix'!$C39,'2a. Database N flows'!$E:$E,'3.1.a Input Output Matrix'!$D39,'2a. Database N flows'!$G:$G,'3.1.a Input Output Matrix'!V$25,'2a. Database N flows'!$H:$H,'3.1.a Input Output Matrix'!V$26,'2a. Database N flows'!$P:$P,$B$3))</f>
        <v>0</v>
      </c>
      <c r="W39" s="80">
        <f>IF($B$4&lt;&gt;"Ntot",SUMIFS('2a. Database N flows'!$N:$N,'2a. Database N flows'!$D:$D,'3.1.a Input Output Matrix'!$C39,'2a. Database N flows'!$E:$E,'3.1.a Input Output Matrix'!$D39,'2a. Database N flows'!$G:$G,'3.1.a Input Output Matrix'!W$25,'2a. Database N flows'!$H:$H,'3.1.a Input Output Matrix'!W$26,'2a. Database N flows'!$P:$P,$B$3,'2a. Database N flows'!$M:$M,$B$4),SUMIFS('2a. Database N flows'!$N:$N,'2a. Database N flows'!$D:$D,'3.1.a Input Output Matrix'!$C39,'2a. Database N flows'!$E:$E,'3.1.a Input Output Matrix'!$D39,'2a. Database N flows'!$G:$G,'3.1.a Input Output Matrix'!W$25,'2a. Database N flows'!$H:$H,'3.1.a Input Output Matrix'!W$26,'2a. Database N flows'!$P:$P,$B$3))</f>
        <v>0</v>
      </c>
      <c r="X39" s="81">
        <f>IF($B$4&lt;&gt;"Ntot",SUMIFS('2a. Database N flows'!$N:$N,'2a. Database N flows'!$D:$D,'3.1.a Input Output Matrix'!$C39,'2a. Database N flows'!$E:$E,'3.1.a Input Output Matrix'!$D39,'2a. Database N flows'!$G:$G,'3.1.a Input Output Matrix'!X$25,'2a. Database N flows'!$H:$H,'3.1.a Input Output Matrix'!X$26,'2a. Database N flows'!$P:$P,$B$3,'2a. Database N flows'!$M:$M,$B$4),SUMIFS('2a. Database N flows'!$N:$N,'2a. Database N flows'!$D:$D,'3.1.a Input Output Matrix'!$C39,'2a. Database N flows'!$E:$E,'3.1.a Input Output Matrix'!$D39,'2a. Database N flows'!$G:$G,'3.1.a Input Output Matrix'!X$25,'2a. Database N flows'!$H:$H,'3.1.a Input Output Matrix'!X$26,'2a. Database N flows'!$P:$P,$B$3))</f>
        <v>3</v>
      </c>
      <c r="Y39" s="81">
        <f>IF($B$4&lt;&gt;"Ntot",SUMIFS('2a. Database N flows'!$N:$N,'2a. Database N flows'!$D:$D,'3.1.a Input Output Matrix'!$C39,'2a. Database N flows'!$E:$E,'3.1.a Input Output Matrix'!$D39,'2a. Database N flows'!$G:$G,'3.1.a Input Output Matrix'!Y$25,'2a. Database N flows'!$H:$H,'3.1.a Input Output Matrix'!Y$26,'2a. Database N flows'!$P:$P,$B$3,'2a. Database N flows'!$M:$M,$B$4),SUMIFS('2a. Database N flows'!$N:$N,'2a. Database N flows'!$D:$D,'3.1.a Input Output Matrix'!$C39,'2a. Database N flows'!$E:$E,'3.1.a Input Output Matrix'!$D39,'2a. Database N flows'!$G:$G,'3.1.a Input Output Matrix'!Y$25,'2a. Database N flows'!$H:$H,'3.1.a Input Output Matrix'!Y$26,'2a. Database N flows'!$P:$P,$B$3))</f>
        <v>1</v>
      </c>
      <c r="Z39" s="16">
        <f t="shared" si="2"/>
        <v>12</v>
      </c>
      <c r="AA39" s="12" t="s">
        <v>54</v>
      </c>
      <c r="AB39" s="23"/>
      <c r="AC39" s="3"/>
      <c r="AD39" s="3"/>
    </row>
    <row r="40" spans="1:31" ht="17.649999999999999" customHeight="1" x14ac:dyDescent="0.25">
      <c r="B40" s="547"/>
      <c r="C40" s="235" t="s">
        <v>892</v>
      </c>
      <c r="D40" s="236" t="s">
        <v>94</v>
      </c>
      <c r="E40" s="87">
        <f>IF($B$4&lt;&gt;"Ntot",SUMIFS('2a. Database N flows'!$N:$N,'2a. Database N flows'!$D:$D,'3.1.a Input Output Matrix'!$C40,'2a. Database N flows'!$E:$E,'3.1.a Input Output Matrix'!$D40,'2a. Database N flows'!$G:$G,'3.1.a Input Output Matrix'!E$25,'2a. Database N flows'!$H:$H,'3.1.a Input Output Matrix'!E$26,'2a. Database N flows'!$P:$P,$B$3,'2a. Database N flows'!$M:$M,$B$4),SUMIFS('2a. Database N flows'!$N:$N,'2a. Database N flows'!$D:$D,'3.1.a Input Output Matrix'!$C40,'2a. Database N flows'!$E:$E,'3.1.a Input Output Matrix'!$D40,'2a. Database N flows'!$G:$G,'3.1.a Input Output Matrix'!E$25,'2a. Database N flows'!$H:$H,'3.1.a Input Output Matrix'!E$26,'2a. Database N flows'!$P:$P,$B$3))</f>
        <v>0</v>
      </c>
      <c r="F40" s="44">
        <f>IF($B$4&lt;&gt;"Ntot",SUMIFS('2a. Database N flows'!$N:$N,'2a. Database N flows'!$D:$D,'3.1.a Input Output Matrix'!$C40,'2a. Database N flows'!$E:$E,'3.1.a Input Output Matrix'!$D40,'2a. Database N flows'!$G:$G,'3.1.a Input Output Matrix'!F$25,'2a. Database N flows'!$H:$H,'3.1.a Input Output Matrix'!F$26,'2a. Database N flows'!$P:$P,$B$3,'2a. Database N flows'!$M:$M,$B$4),SUMIFS('2a. Database N flows'!$N:$N,'2a. Database N flows'!$D:$D,'3.1.a Input Output Matrix'!$C40,'2a. Database N flows'!$E:$E,'3.1.a Input Output Matrix'!$D40,'2a. Database N flows'!$G:$G,'3.1.a Input Output Matrix'!F$25,'2a. Database N flows'!$H:$H,'3.1.a Input Output Matrix'!F$26,'2a. Database N flows'!$P:$P,$B$3))</f>
        <v>0</v>
      </c>
      <c r="G40" s="44">
        <f>IF($B$4&lt;&gt;"Ntot",SUMIFS('2a. Database N flows'!$N:$N,'2a. Database N flows'!$D:$D,'3.1.a Input Output Matrix'!$C40,'2a. Database N flows'!$E:$E,'3.1.a Input Output Matrix'!$D40,'2a. Database N flows'!$G:$G,'3.1.a Input Output Matrix'!G$25,'2a. Database N flows'!$H:$H,'3.1.a Input Output Matrix'!G$26,'2a. Database N flows'!$P:$P,$B$3,'2a. Database N flows'!$M:$M,$B$4),SUMIFS('2a. Database N flows'!$N:$N,'2a. Database N flows'!$D:$D,'3.1.a Input Output Matrix'!$C40,'2a. Database N flows'!$E:$E,'3.1.a Input Output Matrix'!$D40,'2a. Database N flows'!$G:$G,'3.1.a Input Output Matrix'!G$25,'2a. Database N flows'!$H:$H,'3.1.a Input Output Matrix'!G$26,'2a. Database N flows'!$P:$P,$B$3))</f>
        <v>0</v>
      </c>
      <c r="H40" s="45">
        <f>IF($B$4&lt;&gt;"Ntot",SUMIFS('2a. Database N flows'!$N:$N,'2a. Database N flows'!$D:$D,'3.1.a Input Output Matrix'!$C40,'2a. Database N flows'!$E:$E,'3.1.a Input Output Matrix'!$D40,'2a. Database N flows'!$G:$G,'3.1.a Input Output Matrix'!H$25,'2a. Database N flows'!$H:$H,'3.1.a Input Output Matrix'!H$26,'2a. Database N flows'!$P:$P,$B$3,'2a. Database N flows'!$M:$M,$B$4),SUMIFS('2a. Database N flows'!$N:$N,'2a. Database N flows'!$D:$D,'3.1.a Input Output Matrix'!$C40,'2a. Database N flows'!$E:$E,'3.1.a Input Output Matrix'!$D40,'2a. Database N flows'!$G:$G,'3.1.a Input Output Matrix'!H$25,'2a. Database N flows'!$H:$H,'3.1.a Input Output Matrix'!H$26,'2a. Database N flows'!$P:$P,$B$3))</f>
        <v>0</v>
      </c>
      <c r="I40" s="87">
        <f>IF($B$4&lt;&gt;"Ntot",SUMIFS('2a. Database N flows'!$N:$N,'2a. Database N flows'!$D:$D,'3.1.a Input Output Matrix'!$C40,'2a. Database N flows'!$E:$E,'3.1.a Input Output Matrix'!$D40,'2a. Database N flows'!$G:$G,'3.1.a Input Output Matrix'!I$25,'2a. Database N flows'!$H:$H,'3.1.a Input Output Matrix'!I$26,'2a. Database N flows'!$P:$P,$B$3,'2a. Database N flows'!$M:$M,$B$4),SUMIFS('2a. Database N flows'!$N:$N,'2a. Database N flows'!$D:$D,'3.1.a Input Output Matrix'!$C40,'2a. Database N flows'!$E:$E,'3.1.a Input Output Matrix'!$D40,'2a. Database N flows'!$G:$G,'3.1.a Input Output Matrix'!I$25,'2a. Database N flows'!$H:$H,'3.1.a Input Output Matrix'!I$26,'2a. Database N flows'!$P:$P,$B$3))</f>
        <v>0</v>
      </c>
      <c r="J40" s="45">
        <f>IF($B$4&lt;&gt;"Ntot",SUMIFS('2a. Database N flows'!$N:$N,'2a. Database N flows'!$D:$D,'3.1.a Input Output Matrix'!$C40,'2a. Database N flows'!$E:$E,'3.1.a Input Output Matrix'!$D40,'2a. Database N flows'!$G:$G,'3.1.a Input Output Matrix'!J$25,'2a. Database N flows'!$H:$H,'3.1.a Input Output Matrix'!J$26,'2a. Database N flows'!$P:$P,$B$3,'2a. Database N flows'!$M:$M,$B$4),SUMIFS('2a. Database N flows'!$N:$N,'2a. Database N flows'!$D:$D,'3.1.a Input Output Matrix'!$C40,'2a. Database N flows'!$E:$E,'3.1.a Input Output Matrix'!$D40,'2a. Database N flows'!$G:$G,'3.1.a Input Output Matrix'!J$25,'2a. Database N flows'!$H:$H,'3.1.a Input Output Matrix'!J$26,'2a. Database N flows'!$P:$P,$B$3))</f>
        <v>0</v>
      </c>
      <c r="K40" s="87">
        <f>IF($B$4&lt;&gt;"Ntot",SUMIFS('2a. Database N flows'!$N:$N,'2a. Database N flows'!$D:$D,'3.1.a Input Output Matrix'!$C40,'2a. Database N flows'!$E:$E,'3.1.a Input Output Matrix'!$D40,'2a. Database N flows'!$G:$G,'3.1.a Input Output Matrix'!K$25,'2a. Database N flows'!$H:$H,'3.1.a Input Output Matrix'!K$26,'2a. Database N flows'!$P:$P,$B$3,'2a. Database N flows'!$M:$M,$B$4),SUMIFS('2a. Database N flows'!$N:$N,'2a. Database N flows'!$D:$D,'3.1.a Input Output Matrix'!$C40,'2a. Database N flows'!$E:$E,'3.1.a Input Output Matrix'!$D40,'2a. Database N flows'!$G:$G,'3.1.a Input Output Matrix'!K$25,'2a. Database N flows'!$H:$H,'3.1.a Input Output Matrix'!K$26,'2a. Database N flows'!$P:$P,$B$3))</f>
        <v>0</v>
      </c>
      <c r="L40" s="44">
        <f>IF($B$4&lt;&gt;"Ntot",SUMIFS('2a. Database N flows'!$N:$N,'2a. Database N flows'!$D:$D,'3.1.a Input Output Matrix'!$C40,'2a. Database N flows'!$E:$E,'3.1.a Input Output Matrix'!$D40,'2a. Database N flows'!$G:$G,'3.1.a Input Output Matrix'!L$25,'2a. Database N flows'!$H:$H,'3.1.a Input Output Matrix'!L$26,'2a. Database N flows'!$P:$P,$B$3,'2a. Database N flows'!$M:$M,$B$4),SUMIFS('2a. Database N flows'!$N:$N,'2a. Database N flows'!$D:$D,'3.1.a Input Output Matrix'!$C40,'2a. Database N flows'!$E:$E,'3.1.a Input Output Matrix'!$D40,'2a. Database N flows'!$G:$G,'3.1.a Input Output Matrix'!L$25,'2a. Database N flows'!$H:$H,'3.1.a Input Output Matrix'!L$26,'2a. Database N flows'!$P:$P,$B$3))</f>
        <v>1</v>
      </c>
      <c r="M40" s="45">
        <f>IF($B$4&lt;&gt;"Ntot",SUMIFS('2a. Database N flows'!$N:$N,'2a. Database N flows'!$D:$D,'3.1.a Input Output Matrix'!$C40,'2a. Database N flows'!$E:$E,'3.1.a Input Output Matrix'!$D40,'2a. Database N flows'!$G:$G,'3.1.a Input Output Matrix'!M$25,'2a. Database N flows'!$H:$H,'3.1.a Input Output Matrix'!M$26,'2a. Database N flows'!$P:$P,$B$3,'2a. Database N flows'!$M:$M,$B$4),SUMIFS('2a. Database N flows'!$N:$N,'2a. Database N flows'!$D:$D,'3.1.a Input Output Matrix'!$C40,'2a. Database N flows'!$E:$E,'3.1.a Input Output Matrix'!$D40,'2a. Database N flows'!$G:$G,'3.1.a Input Output Matrix'!M$25,'2a. Database N flows'!$H:$H,'3.1.a Input Output Matrix'!M$26,'2a. Database N flows'!$P:$P,$B$3))</f>
        <v>0</v>
      </c>
      <c r="N40" s="87">
        <f>IF($B$4&lt;&gt;"Ntot",SUMIFS('2a. Database N flows'!$N:$N,'2a. Database N flows'!$D:$D,'3.1.a Input Output Matrix'!$C40,'2a. Database N flows'!$E:$E,'3.1.a Input Output Matrix'!$D40,'2a. Database N flows'!$G:$G,'3.1.a Input Output Matrix'!N$25,'2a. Database N flows'!$H:$H,'3.1.a Input Output Matrix'!N$26,'2a. Database N flows'!$P:$P,$B$3,'2a. Database N flows'!$M:$M,$B$4),SUMIFS('2a. Database N flows'!$N:$N,'2a. Database N flows'!$D:$D,'3.1.a Input Output Matrix'!$C40,'2a. Database N flows'!$E:$E,'3.1.a Input Output Matrix'!$D40,'2a. Database N flows'!$G:$G,'3.1.a Input Output Matrix'!N$25,'2a. Database N flows'!$H:$H,'3.1.a Input Output Matrix'!N$26,'2a. Database N flows'!$P:$P,$B$3))</f>
        <v>0</v>
      </c>
      <c r="O40" s="44">
        <f>IF($B$4&lt;&gt;"Ntot",SUMIFS('2a. Database N flows'!$N:$N,'2a. Database N flows'!$D:$D,'3.1.a Input Output Matrix'!$C40,'2a. Database N flows'!$E:$E,'3.1.a Input Output Matrix'!$D40,'2a. Database N flows'!$G:$G,'3.1.a Input Output Matrix'!O$25,'2a. Database N flows'!$H:$H,'3.1.a Input Output Matrix'!O$26,'2a. Database N flows'!$P:$P,$B$3,'2a. Database N flows'!$M:$M,$B$4),SUMIFS('2a. Database N flows'!$N:$N,'2a. Database N flows'!$D:$D,'3.1.a Input Output Matrix'!$C40,'2a. Database N flows'!$E:$E,'3.1.a Input Output Matrix'!$D40,'2a. Database N flows'!$G:$G,'3.1.a Input Output Matrix'!O$25,'2a. Database N flows'!$H:$H,'3.1.a Input Output Matrix'!O$26,'2a. Database N flows'!$P:$P,$B$3))</f>
        <v>0</v>
      </c>
      <c r="P40" s="45">
        <f>IF($B$4&lt;&gt;"Ntot",SUMIFS('2a. Database N flows'!$N:$N,'2a. Database N flows'!$D:$D,'3.1.a Input Output Matrix'!$C40,'2a. Database N flows'!$E:$E,'3.1.a Input Output Matrix'!$D40,'2a. Database N flows'!$G:$G,'3.1.a Input Output Matrix'!P$25,'2a. Database N flows'!$H:$H,'3.1.a Input Output Matrix'!P$26,'2a. Database N flows'!$P:$P,$B$3,'2a. Database N flows'!$M:$M,$B$4),SUMIFS('2a. Database N flows'!$N:$N,'2a. Database N flows'!$D:$D,'3.1.a Input Output Matrix'!$C40,'2a. Database N flows'!$E:$E,'3.1.a Input Output Matrix'!$D40,'2a. Database N flows'!$G:$G,'3.1.a Input Output Matrix'!P$25,'2a. Database N flows'!$H:$H,'3.1.a Input Output Matrix'!P$26,'2a. Database N flows'!$P:$P,$B$3))</f>
        <v>0</v>
      </c>
      <c r="Q40" s="87">
        <f>IF($B$4&lt;&gt;"Ntot",SUMIFS('2a. Database N flows'!$N:$N,'2a. Database N flows'!$D:$D,'3.1.a Input Output Matrix'!$C40,'2a. Database N flows'!$E:$E,'3.1.a Input Output Matrix'!$D40,'2a. Database N flows'!$G:$G,'3.1.a Input Output Matrix'!Q$25,'2a. Database N flows'!$H:$H,'3.1.a Input Output Matrix'!Q$26,'2a. Database N flows'!$P:$P,$B$3,'2a. Database N flows'!$M:$M,$B$4),SUMIFS('2a. Database N flows'!$N:$N,'2a. Database N flows'!$D:$D,'3.1.a Input Output Matrix'!$C40,'2a. Database N flows'!$E:$E,'3.1.a Input Output Matrix'!$D40,'2a. Database N flows'!$G:$G,'3.1.a Input Output Matrix'!Q$25,'2a. Database N flows'!$H:$H,'3.1.a Input Output Matrix'!Q$26,'2a. Database N flows'!$P:$P,$B$3))</f>
        <v>1</v>
      </c>
      <c r="R40" s="45">
        <f>IF($B$4&lt;&gt;"Ntot",SUMIFS('2a. Database N flows'!$N:$N,'2a. Database N flows'!$D:$D,'3.1.a Input Output Matrix'!$C40,'2a. Database N flows'!$E:$E,'3.1.a Input Output Matrix'!$D40,'2a. Database N flows'!$G:$G,'3.1.a Input Output Matrix'!R$25,'2a. Database N flows'!$H:$H,'3.1.a Input Output Matrix'!R$26,'2a. Database N flows'!$P:$P,$B$3,'2a. Database N flows'!$M:$M,$B$4),SUMIFS('2a. Database N flows'!$N:$N,'2a. Database N flows'!$D:$D,'3.1.a Input Output Matrix'!$C40,'2a. Database N flows'!$E:$E,'3.1.a Input Output Matrix'!$D40,'2a. Database N flows'!$G:$G,'3.1.a Input Output Matrix'!R$25,'2a. Database N flows'!$H:$H,'3.1.a Input Output Matrix'!R$26,'2a. Database N flows'!$P:$P,$B$3))</f>
        <v>0</v>
      </c>
      <c r="S40" s="87">
        <f>IF($B$4&lt;&gt;"Ntot",SUMIFS('2a. Database N flows'!$N:$N,'2a. Database N flows'!$D:$D,'3.1.a Input Output Matrix'!$C40,'2a. Database N flows'!$E:$E,'3.1.a Input Output Matrix'!$D40,'2a. Database N flows'!$G:$G,'3.1.a Input Output Matrix'!S$25,'2a. Database N flows'!$H:$H,'3.1.a Input Output Matrix'!S$26,'2a. Database N flows'!$P:$P,$B$3,'2a. Database N flows'!$M:$M,$B$4),SUMIFS('2a. Database N flows'!$N:$N,'2a. Database N flows'!$D:$D,'3.1.a Input Output Matrix'!$C40,'2a. Database N flows'!$E:$E,'3.1.a Input Output Matrix'!$D40,'2a. Database N flows'!$G:$G,'3.1.a Input Output Matrix'!S$25,'2a. Database N flows'!$H:$H,'3.1.a Input Output Matrix'!S$26,'2a. Database N flows'!$P:$P,$B$3))</f>
        <v>0</v>
      </c>
      <c r="T40" s="87">
        <f>IF($B$4&lt;&gt;"Ntot",SUMIFS('2a. Database N flows'!$N:$N,'2a. Database N flows'!$D:$D,'3.1.a Input Output Matrix'!$C40,'2a. Database N flows'!$E:$E,'3.1.a Input Output Matrix'!$D40,'2a. Database N flows'!$G:$G,'3.1.a Input Output Matrix'!T$25,'2a. Database N flows'!$H:$H,'3.1.a Input Output Matrix'!T$26,'2a. Database N flows'!$P:$P,$B$3,'2a. Database N flows'!$M:$M,$B$4),SUMIFS('2a. Database N flows'!$N:$N,'2a. Database N flows'!$D:$D,'3.1.a Input Output Matrix'!$C40,'2a. Database N flows'!$E:$E,'3.1.a Input Output Matrix'!$D40,'2a. Database N flows'!$G:$G,'3.1.a Input Output Matrix'!T$25,'2a. Database N flows'!$H:$H,'3.1.a Input Output Matrix'!T$26,'2a. Database N flows'!$P:$P,$B$3))</f>
        <v>0</v>
      </c>
      <c r="U40" s="44">
        <f>IF($B$4&lt;&gt;"Ntot",SUMIFS('2a. Database N flows'!$N:$N,'2a. Database N flows'!$D:$D,'3.1.a Input Output Matrix'!$C40,'2a. Database N flows'!$E:$E,'3.1.a Input Output Matrix'!$D40,'2a. Database N flows'!$G:$G,'3.1.a Input Output Matrix'!U$25,'2a. Database N flows'!$H:$H,'3.1.a Input Output Matrix'!U$26,'2a. Database N flows'!$P:$P,$B$3,'2a. Database N flows'!$M:$M,$B$4),SUMIFS('2a. Database N flows'!$N:$N,'2a. Database N flows'!$D:$D,'3.1.a Input Output Matrix'!$C40,'2a. Database N flows'!$E:$E,'3.1.a Input Output Matrix'!$D40,'2a. Database N flows'!$G:$G,'3.1.a Input Output Matrix'!U$25,'2a. Database N flows'!$H:$H,'3.1.a Input Output Matrix'!U$26,'2a. Database N flows'!$P:$P,$B$3))</f>
        <v>1</v>
      </c>
      <c r="V40" s="44">
        <f>IF($B$4&lt;&gt;"Ntot",SUMIFS('2a. Database N flows'!$N:$N,'2a. Database N flows'!$D:$D,'3.1.a Input Output Matrix'!$C40,'2a. Database N flows'!$E:$E,'3.1.a Input Output Matrix'!$D40,'2a. Database N flows'!$G:$G,'3.1.a Input Output Matrix'!V$25,'2a. Database N flows'!$H:$H,'3.1.a Input Output Matrix'!V$26,'2a. Database N flows'!$P:$P,$B$3,'2a. Database N flows'!$M:$M,$B$4),SUMIFS('2a. Database N flows'!$N:$N,'2a. Database N flows'!$D:$D,'3.1.a Input Output Matrix'!$C40,'2a. Database N flows'!$E:$E,'3.1.a Input Output Matrix'!$D40,'2a. Database N flows'!$G:$G,'3.1.a Input Output Matrix'!V$25,'2a. Database N flows'!$H:$H,'3.1.a Input Output Matrix'!V$26,'2a. Database N flows'!$P:$P,$B$3))</f>
        <v>1</v>
      </c>
      <c r="W40" s="45">
        <f>IF($B$4&lt;&gt;"Ntot",SUMIFS('2a. Database N flows'!$N:$N,'2a. Database N flows'!$D:$D,'3.1.a Input Output Matrix'!$C40,'2a. Database N flows'!$E:$E,'3.1.a Input Output Matrix'!$D40,'2a. Database N flows'!$G:$G,'3.1.a Input Output Matrix'!W$25,'2a. Database N flows'!$H:$H,'3.1.a Input Output Matrix'!W$26,'2a. Database N flows'!$P:$P,$B$3,'2a. Database N flows'!$M:$M,$B$4),SUMIFS('2a. Database N flows'!$N:$N,'2a. Database N flows'!$D:$D,'3.1.a Input Output Matrix'!$C40,'2a. Database N flows'!$E:$E,'3.1.a Input Output Matrix'!$D40,'2a. Database N flows'!$G:$G,'3.1.a Input Output Matrix'!W$25,'2a. Database N flows'!$H:$H,'3.1.a Input Output Matrix'!W$26,'2a. Database N flows'!$P:$P,$B$3))</f>
        <v>0</v>
      </c>
      <c r="X40" s="88">
        <f>IF($B$4&lt;&gt;"Ntot",SUMIFS('2a. Database N flows'!$N:$N,'2a. Database N flows'!$D:$D,'3.1.a Input Output Matrix'!$C40,'2a. Database N flows'!$E:$E,'3.1.a Input Output Matrix'!$D40,'2a. Database N flows'!$G:$G,'3.1.a Input Output Matrix'!X$25,'2a. Database N flows'!$H:$H,'3.1.a Input Output Matrix'!X$26,'2a. Database N flows'!$P:$P,$B$3,'2a. Database N flows'!$M:$M,$B$4),SUMIFS('2a. Database N flows'!$N:$N,'2a. Database N flows'!$D:$D,'3.1.a Input Output Matrix'!$C40,'2a. Database N flows'!$E:$E,'3.1.a Input Output Matrix'!$D40,'2a. Database N flows'!$G:$G,'3.1.a Input Output Matrix'!X$25,'2a. Database N flows'!$H:$H,'3.1.a Input Output Matrix'!X$26,'2a. Database N flows'!$P:$P,$B$3))</f>
        <v>4</v>
      </c>
      <c r="Y40" s="88">
        <f>IF($B$4&lt;&gt;"Ntot",SUMIFS('2a. Database N flows'!$N:$N,'2a. Database N flows'!$D:$D,'3.1.a Input Output Matrix'!$C40,'2a. Database N flows'!$E:$E,'3.1.a Input Output Matrix'!$D40,'2a. Database N flows'!$G:$G,'3.1.a Input Output Matrix'!Y$25,'2a. Database N flows'!$H:$H,'3.1.a Input Output Matrix'!Y$26,'2a. Database N flows'!$P:$P,$B$3,'2a. Database N flows'!$M:$M,$B$4),SUMIFS('2a. Database N flows'!$N:$N,'2a. Database N flows'!$D:$D,'3.1.a Input Output Matrix'!$C40,'2a. Database N flows'!$E:$E,'3.1.a Input Output Matrix'!$D40,'2a. Database N flows'!$G:$G,'3.1.a Input Output Matrix'!Y$25,'2a. Database N flows'!$H:$H,'3.1.a Input Output Matrix'!Y$26,'2a. Database N flows'!$P:$P,$B$3))</f>
        <v>0</v>
      </c>
      <c r="Z40" s="16">
        <f t="shared" si="2"/>
        <v>8</v>
      </c>
      <c r="AA40" s="12" t="s">
        <v>54</v>
      </c>
      <c r="AB40" s="23"/>
      <c r="AC40" s="3"/>
      <c r="AD40" s="3"/>
    </row>
    <row r="41" spans="1:31" ht="17.649999999999999" customHeight="1" x14ac:dyDescent="0.25">
      <c r="B41" s="547"/>
      <c r="C41" s="101" t="s">
        <v>95</v>
      </c>
      <c r="D41" s="128" t="s">
        <v>95</v>
      </c>
      <c r="E41" s="78">
        <f>IF($B$4&lt;&gt;"Ntot",SUMIFS('2a. Database N flows'!$N:$N,'2a. Database N flows'!$D:$D,'3.1.a Input Output Matrix'!$C41,'2a. Database N flows'!$E:$E,'3.1.a Input Output Matrix'!$D41,'2a. Database N flows'!$G:$G,'3.1.a Input Output Matrix'!E$25,'2a. Database N flows'!$H:$H,'3.1.a Input Output Matrix'!E$26,'2a. Database N flows'!$P:$P,$B$3,'2a. Database N flows'!$M:$M,$B$4),SUMIFS('2a. Database N flows'!$N:$N,'2a. Database N flows'!$D:$D,'3.1.a Input Output Matrix'!$C41,'2a. Database N flows'!$E:$E,'3.1.a Input Output Matrix'!$D41,'2a. Database N flows'!$G:$G,'3.1.a Input Output Matrix'!E$25,'2a. Database N flows'!$H:$H,'3.1.a Input Output Matrix'!E$26,'2a. Database N flows'!$P:$P,$B$3))</f>
        <v>0</v>
      </c>
      <c r="F41" s="79">
        <f>IF($B$4&lt;&gt;"Ntot",SUMIFS('2a. Database N flows'!$N:$N,'2a. Database N flows'!$D:$D,'3.1.a Input Output Matrix'!$C41,'2a. Database N flows'!$E:$E,'3.1.a Input Output Matrix'!$D41,'2a. Database N flows'!$G:$G,'3.1.a Input Output Matrix'!F$25,'2a. Database N flows'!$H:$H,'3.1.a Input Output Matrix'!F$26,'2a. Database N flows'!$P:$P,$B$3,'2a. Database N flows'!$M:$M,$B$4),SUMIFS('2a. Database N flows'!$N:$N,'2a. Database N flows'!$D:$D,'3.1.a Input Output Matrix'!$C41,'2a. Database N flows'!$E:$E,'3.1.a Input Output Matrix'!$D41,'2a. Database N flows'!$G:$G,'3.1.a Input Output Matrix'!F$25,'2a. Database N flows'!$H:$H,'3.1.a Input Output Matrix'!F$26,'2a. Database N flows'!$P:$P,$B$3))</f>
        <v>0</v>
      </c>
      <c r="G41" s="79">
        <f>IF($B$4&lt;&gt;"Ntot",SUMIFS('2a. Database N flows'!$N:$N,'2a. Database N flows'!$D:$D,'3.1.a Input Output Matrix'!$C41,'2a. Database N flows'!$E:$E,'3.1.a Input Output Matrix'!$D41,'2a. Database N flows'!$G:$G,'3.1.a Input Output Matrix'!G$25,'2a. Database N flows'!$H:$H,'3.1.a Input Output Matrix'!G$26,'2a. Database N flows'!$P:$P,$B$3,'2a. Database N flows'!$M:$M,$B$4),SUMIFS('2a. Database N flows'!$N:$N,'2a. Database N flows'!$D:$D,'3.1.a Input Output Matrix'!$C41,'2a. Database N flows'!$E:$E,'3.1.a Input Output Matrix'!$D41,'2a. Database N flows'!$G:$G,'3.1.a Input Output Matrix'!G$25,'2a. Database N flows'!$H:$H,'3.1.a Input Output Matrix'!G$26,'2a. Database N flows'!$P:$P,$B$3))</f>
        <v>0</v>
      </c>
      <c r="H41" s="80">
        <f>IF($B$4&lt;&gt;"Ntot",SUMIFS('2a. Database N flows'!$N:$N,'2a. Database N flows'!$D:$D,'3.1.a Input Output Matrix'!$C41,'2a. Database N flows'!$E:$E,'3.1.a Input Output Matrix'!$D41,'2a. Database N flows'!$G:$G,'3.1.a Input Output Matrix'!H$25,'2a. Database N flows'!$H:$H,'3.1.a Input Output Matrix'!H$26,'2a. Database N flows'!$P:$P,$B$3,'2a. Database N flows'!$M:$M,$B$4),SUMIFS('2a. Database N flows'!$N:$N,'2a. Database N flows'!$D:$D,'3.1.a Input Output Matrix'!$C41,'2a. Database N flows'!$E:$E,'3.1.a Input Output Matrix'!$D41,'2a. Database N flows'!$G:$G,'3.1.a Input Output Matrix'!H$25,'2a. Database N flows'!$H:$H,'3.1.a Input Output Matrix'!H$26,'2a. Database N flows'!$P:$P,$B$3))</f>
        <v>0</v>
      </c>
      <c r="I41" s="78">
        <f>IF($B$4&lt;&gt;"Ntot",SUMIFS('2a. Database N flows'!$N:$N,'2a. Database N flows'!$D:$D,'3.1.a Input Output Matrix'!$C41,'2a. Database N flows'!$E:$E,'3.1.a Input Output Matrix'!$D41,'2a. Database N flows'!$G:$G,'3.1.a Input Output Matrix'!I$25,'2a. Database N flows'!$H:$H,'3.1.a Input Output Matrix'!I$26,'2a. Database N flows'!$P:$P,$B$3,'2a. Database N flows'!$M:$M,$B$4),SUMIFS('2a. Database N flows'!$N:$N,'2a. Database N flows'!$D:$D,'3.1.a Input Output Matrix'!$C41,'2a. Database N flows'!$E:$E,'3.1.a Input Output Matrix'!$D41,'2a. Database N flows'!$G:$G,'3.1.a Input Output Matrix'!I$25,'2a. Database N flows'!$H:$H,'3.1.a Input Output Matrix'!I$26,'2a. Database N flows'!$P:$P,$B$3))</f>
        <v>0</v>
      </c>
      <c r="J41" s="80">
        <f>IF($B$4&lt;&gt;"Ntot",SUMIFS('2a. Database N flows'!$N:$N,'2a. Database N flows'!$D:$D,'3.1.a Input Output Matrix'!$C41,'2a. Database N flows'!$E:$E,'3.1.a Input Output Matrix'!$D41,'2a. Database N flows'!$G:$G,'3.1.a Input Output Matrix'!J$25,'2a. Database N flows'!$H:$H,'3.1.a Input Output Matrix'!J$26,'2a. Database N flows'!$P:$P,$B$3,'2a. Database N flows'!$M:$M,$B$4),SUMIFS('2a. Database N flows'!$N:$N,'2a. Database N flows'!$D:$D,'3.1.a Input Output Matrix'!$C41,'2a. Database N flows'!$E:$E,'3.1.a Input Output Matrix'!$D41,'2a. Database N flows'!$G:$G,'3.1.a Input Output Matrix'!J$25,'2a. Database N flows'!$H:$H,'3.1.a Input Output Matrix'!J$26,'2a. Database N flows'!$P:$P,$B$3))</f>
        <v>1</v>
      </c>
      <c r="K41" s="78">
        <f>IF($B$4&lt;&gt;"Ntot",SUMIFS('2a. Database N flows'!$N:$N,'2a. Database N flows'!$D:$D,'3.1.a Input Output Matrix'!$C41,'2a. Database N flows'!$E:$E,'3.1.a Input Output Matrix'!$D41,'2a. Database N flows'!$G:$G,'3.1.a Input Output Matrix'!K$25,'2a. Database N flows'!$H:$H,'3.1.a Input Output Matrix'!K$26,'2a. Database N flows'!$P:$P,$B$3,'2a. Database N flows'!$M:$M,$B$4),SUMIFS('2a. Database N flows'!$N:$N,'2a. Database N flows'!$D:$D,'3.1.a Input Output Matrix'!$C41,'2a. Database N flows'!$E:$E,'3.1.a Input Output Matrix'!$D41,'2a. Database N flows'!$G:$G,'3.1.a Input Output Matrix'!K$25,'2a. Database N flows'!$H:$H,'3.1.a Input Output Matrix'!K$26,'2a. Database N flows'!$P:$P,$B$3))</f>
        <v>0</v>
      </c>
      <c r="L41" s="79">
        <f>IF($B$4&lt;&gt;"Ntot",SUMIFS('2a. Database N flows'!$N:$N,'2a. Database N flows'!$D:$D,'3.1.a Input Output Matrix'!$C41,'2a. Database N flows'!$E:$E,'3.1.a Input Output Matrix'!$D41,'2a. Database N flows'!$G:$G,'3.1.a Input Output Matrix'!L$25,'2a. Database N flows'!$H:$H,'3.1.a Input Output Matrix'!L$26,'2a. Database N flows'!$P:$P,$B$3,'2a. Database N flows'!$M:$M,$B$4),SUMIFS('2a. Database N flows'!$N:$N,'2a. Database N flows'!$D:$D,'3.1.a Input Output Matrix'!$C41,'2a. Database N flows'!$E:$E,'3.1.a Input Output Matrix'!$D41,'2a. Database N flows'!$G:$G,'3.1.a Input Output Matrix'!L$25,'2a. Database N flows'!$H:$H,'3.1.a Input Output Matrix'!L$26,'2a. Database N flows'!$P:$P,$B$3))</f>
        <v>0</v>
      </c>
      <c r="M41" s="80">
        <f>IF($B$4&lt;&gt;"Ntot",SUMIFS('2a. Database N flows'!$N:$N,'2a. Database N flows'!$D:$D,'3.1.a Input Output Matrix'!$C41,'2a. Database N flows'!$E:$E,'3.1.a Input Output Matrix'!$D41,'2a. Database N flows'!$G:$G,'3.1.a Input Output Matrix'!M$25,'2a. Database N flows'!$H:$H,'3.1.a Input Output Matrix'!M$26,'2a. Database N flows'!$P:$P,$B$3,'2a. Database N flows'!$M:$M,$B$4),SUMIFS('2a. Database N flows'!$N:$N,'2a. Database N flows'!$D:$D,'3.1.a Input Output Matrix'!$C41,'2a. Database N flows'!$E:$E,'3.1.a Input Output Matrix'!$D41,'2a. Database N flows'!$G:$G,'3.1.a Input Output Matrix'!M$25,'2a. Database N flows'!$H:$H,'3.1.a Input Output Matrix'!M$26,'2a. Database N flows'!$P:$P,$B$3))</f>
        <v>0</v>
      </c>
      <c r="N41" s="78">
        <f>IF($B$4&lt;&gt;"Ntot",SUMIFS('2a. Database N flows'!$N:$N,'2a. Database N flows'!$D:$D,'3.1.a Input Output Matrix'!$C41,'2a. Database N flows'!$E:$E,'3.1.a Input Output Matrix'!$D41,'2a. Database N flows'!$G:$G,'3.1.a Input Output Matrix'!N$25,'2a. Database N flows'!$H:$H,'3.1.a Input Output Matrix'!N$26,'2a. Database N flows'!$P:$P,$B$3,'2a. Database N flows'!$M:$M,$B$4),SUMIFS('2a. Database N flows'!$N:$N,'2a. Database N flows'!$D:$D,'3.1.a Input Output Matrix'!$C41,'2a. Database N flows'!$E:$E,'3.1.a Input Output Matrix'!$D41,'2a. Database N flows'!$G:$G,'3.1.a Input Output Matrix'!N$25,'2a. Database N flows'!$H:$H,'3.1.a Input Output Matrix'!N$26,'2a. Database N flows'!$P:$P,$B$3))</f>
        <v>0</v>
      </c>
      <c r="O41" s="79">
        <f>IF($B$4&lt;&gt;"Ntot",SUMIFS('2a. Database N flows'!$N:$N,'2a. Database N flows'!$D:$D,'3.1.a Input Output Matrix'!$C41,'2a. Database N flows'!$E:$E,'3.1.a Input Output Matrix'!$D41,'2a. Database N flows'!$G:$G,'3.1.a Input Output Matrix'!O$25,'2a. Database N flows'!$H:$H,'3.1.a Input Output Matrix'!O$26,'2a. Database N flows'!$P:$P,$B$3,'2a. Database N flows'!$M:$M,$B$4),SUMIFS('2a. Database N flows'!$N:$N,'2a. Database N flows'!$D:$D,'3.1.a Input Output Matrix'!$C41,'2a. Database N flows'!$E:$E,'3.1.a Input Output Matrix'!$D41,'2a. Database N flows'!$G:$G,'3.1.a Input Output Matrix'!O$25,'2a. Database N flows'!$H:$H,'3.1.a Input Output Matrix'!O$26,'2a. Database N flows'!$P:$P,$B$3))</f>
        <v>0</v>
      </c>
      <c r="P41" s="80">
        <f>IF($B$4&lt;&gt;"Ntot",SUMIFS('2a. Database N flows'!$N:$N,'2a. Database N flows'!$D:$D,'3.1.a Input Output Matrix'!$C41,'2a. Database N flows'!$E:$E,'3.1.a Input Output Matrix'!$D41,'2a. Database N flows'!$G:$G,'3.1.a Input Output Matrix'!P$25,'2a. Database N flows'!$H:$H,'3.1.a Input Output Matrix'!P$26,'2a. Database N flows'!$P:$P,$B$3,'2a. Database N flows'!$M:$M,$B$4),SUMIFS('2a. Database N flows'!$N:$N,'2a. Database N flows'!$D:$D,'3.1.a Input Output Matrix'!$C41,'2a. Database N flows'!$E:$E,'3.1.a Input Output Matrix'!$D41,'2a. Database N flows'!$G:$G,'3.1.a Input Output Matrix'!P$25,'2a. Database N flows'!$H:$H,'3.1.a Input Output Matrix'!P$26,'2a. Database N flows'!$P:$P,$B$3))</f>
        <v>0</v>
      </c>
      <c r="Q41" s="78">
        <f>IF($B$4&lt;&gt;"Ntot",SUMIFS('2a. Database N flows'!$N:$N,'2a. Database N flows'!$D:$D,'3.1.a Input Output Matrix'!$C41,'2a. Database N flows'!$E:$E,'3.1.a Input Output Matrix'!$D41,'2a. Database N flows'!$G:$G,'3.1.a Input Output Matrix'!Q$25,'2a. Database N flows'!$H:$H,'3.1.a Input Output Matrix'!Q$26,'2a. Database N flows'!$P:$P,$B$3,'2a. Database N flows'!$M:$M,$B$4),SUMIFS('2a. Database N flows'!$N:$N,'2a. Database N flows'!$D:$D,'3.1.a Input Output Matrix'!$C41,'2a. Database N flows'!$E:$E,'3.1.a Input Output Matrix'!$D41,'2a. Database N flows'!$G:$G,'3.1.a Input Output Matrix'!Q$25,'2a. Database N flows'!$H:$H,'3.1.a Input Output Matrix'!Q$26,'2a. Database N flows'!$P:$P,$B$3))</f>
        <v>3</v>
      </c>
      <c r="R41" s="80">
        <f>IF($B$4&lt;&gt;"Ntot",SUMIFS('2a. Database N flows'!$N:$N,'2a. Database N flows'!$D:$D,'3.1.a Input Output Matrix'!$C41,'2a. Database N flows'!$E:$E,'3.1.a Input Output Matrix'!$D41,'2a. Database N flows'!$G:$G,'3.1.a Input Output Matrix'!R$25,'2a. Database N flows'!$H:$H,'3.1.a Input Output Matrix'!R$26,'2a. Database N flows'!$P:$P,$B$3,'2a. Database N flows'!$M:$M,$B$4),SUMIFS('2a. Database N flows'!$N:$N,'2a. Database N flows'!$D:$D,'3.1.a Input Output Matrix'!$C41,'2a. Database N flows'!$E:$E,'3.1.a Input Output Matrix'!$D41,'2a. Database N flows'!$G:$G,'3.1.a Input Output Matrix'!R$25,'2a. Database N flows'!$H:$H,'3.1.a Input Output Matrix'!R$26,'2a. Database N flows'!$P:$P,$B$3))</f>
        <v>1</v>
      </c>
      <c r="S41" s="78">
        <f>IF($B$4&lt;&gt;"Ntot",SUMIFS('2a. Database N flows'!$N:$N,'2a. Database N flows'!$D:$D,'3.1.a Input Output Matrix'!$C41,'2a. Database N flows'!$E:$E,'3.1.a Input Output Matrix'!$D41,'2a. Database N flows'!$G:$G,'3.1.a Input Output Matrix'!S$25,'2a. Database N flows'!$H:$H,'3.1.a Input Output Matrix'!S$26,'2a. Database N flows'!$P:$P,$B$3,'2a. Database N flows'!$M:$M,$B$4),SUMIFS('2a. Database N flows'!$N:$N,'2a. Database N flows'!$D:$D,'3.1.a Input Output Matrix'!$C41,'2a. Database N flows'!$E:$E,'3.1.a Input Output Matrix'!$D41,'2a. Database N flows'!$G:$G,'3.1.a Input Output Matrix'!S$25,'2a. Database N flows'!$H:$H,'3.1.a Input Output Matrix'!S$26,'2a. Database N flows'!$P:$P,$B$3))</f>
        <v>0</v>
      </c>
      <c r="T41" s="78">
        <f>IF($B$4&lt;&gt;"Ntot",SUMIFS('2a. Database N flows'!$N:$N,'2a. Database N flows'!$D:$D,'3.1.a Input Output Matrix'!$C41,'2a. Database N flows'!$E:$E,'3.1.a Input Output Matrix'!$D41,'2a. Database N flows'!$G:$G,'3.1.a Input Output Matrix'!T$25,'2a. Database N flows'!$H:$H,'3.1.a Input Output Matrix'!T$26,'2a. Database N flows'!$P:$P,$B$3,'2a. Database N flows'!$M:$M,$B$4),SUMIFS('2a. Database N flows'!$N:$N,'2a. Database N flows'!$D:$D,'3.1.a Input Output Matrix'!$C41,'2a. Database N flows'!$E:$E,'3.1.a Input Output Matrix'!$D41,'2a. Database N flows'!$G:$G,'3.1.a Input Output Matrix'!T$25,'2a. Database N flows'!$H:$H,'3.1.a Input Output Matrix'!T$26,'2a. Database N flows'!$P:$P,$B$3))</f>
        <v>1</v>
      </c>
      <c r="U41" s="79">
        <f>IF($B$4&lt;&gt;"Ntot",SUMIFS('2a. Database N flows'!$N:$N,'2a. Database N flows'!$D:$D,'3.1.a Input Output Matrix'!$C41,'2a. Database N flows'!$E:$E,'3.1.a Input Output Matrix'!$D41,'2a. Database N flows'!$G:$G,'3.1.a Input Output Matrix'!U$25,'2a. Database N flows'!$H:$H,'3.1.a Input Output Matrix'!U$26,'2a. Database N flows'!$P:$P,$B$3,'2a. Database N flows'!$M:$M,$B$4),SUMIFS('2a. Database N flows'!$N:$N,'2a. Database N flows'!$D:$D,'3.1.a Input Output Matrix'!$C41,'2a. Database N flows'!$E:$E,'3.1.a Input Output Matrix'!$D41,'2a. Database N flows'!$G:$G,'3.1.a Input Output Matrix'!U$25,'2a. Database N flows'!$H:$H,'3.1.a Input Output Matrix'!U$26,'2a. Database N flows'!$P:$P,$B$3))</f>
        <v>1</v>
      </c>
      <c r="V41" s="79">
        <f>IF($B$4&lt;&gt;"Ntot",SUMIFS('2a. Database N flows'!$N:$N,'2a. Database N flows'!$D:$D,'3.1.a Input Output Matrix'!$C41,'2a. Database N flows'!$E:$E,'3.1.a Input Output Matrix'!$D41,'2a. Database N flows'!$G:$G,'3.1.a Input Output Matrix'!V$25,'2a. Database N flows'!$H:$H,'3.1.a Input Output Matrix'!V$26,'2a. Database N flows'!$P:$P,$B$3,'2a. Database N flows'!$M:$M,$B$4),SUMIFS('2a. Database N flows'!$N:$N,'2a. Database N flows'!$D:$D,'3.1.a Input Output Matrix'!$C41,'2a. Database N flows'!$E:$E,'3.1.a Input Output Matrix'!$D41,'2a. Database N flows'!$G:$G,'3.1.a Input Output Matrix'!V$25,'2a. Database N flows'!$H:$H,'3.1.a Input Output Matrix'!V$26,'2a. Database N flows'!$P:$P,$B$3))</f>
        <v>1</v>
      </c>
      <c r="W41" s="80">
        <f>IF($B$4&lt;&gt;"Ntot",SUMIFS('2a. Database N flows'!$N:$N,'2a. Database N flows'!$D:$D,'3.1.a Input Output Matrix'!$C41,'2a. Database N flows'!$E:$E,'3.1.a Input Output Matrix'!$D41,'2a. Database N flows'!$G:$G,'3.1.a Input Output Matrix'!W$25,'2a. Database N flows'!$H:$H,'3.1.a Input Output Matrix'!W$26,'2a. Database N flows'!$P:$P,$B$3,'2a. Database N flows'!$M:$M,$B$4),SUMIFS('2a. Database N flows'!$N:$N,'2a. Database N flows'!$D:$D,'3.1.a Input Output Matrix'!$C41,'2a. Database N flows'!$E:$E,'3.1.a Input Output Matrix'!$D41,'2a. Database N flows'!$G:$G,'3.1.a Input Output Matrix'!W$25,'2a. Database N flows'!$H:$H,'3.1.a Input Output Matrix'!W$26,'2a. Database N flows'!$P:$P,$B$3))</f>
        <v>0</v>
      </c>
      <c r="X41" s="81">
        <f>IF($B$4&lt;&gt;"Ntot",SUMIFS('2a. Database N flows'!$N:$N,'2a. Database N flows'!$D:$D,'3.1.a Input Output Matrix'!$C41,'2a. Database N flows'!$E:$E,'3.1.a Input Output Matrix'!$D41,'2a. Database N flows'!$G:$G,'3.1.a Input Output Matrix'!X$25,'2a. Database N flows'!$H:$H,'3.1.a Input Output Matrix'!X$26,'2a. Database N flows'!$P:$P,$B$3,'2a. Database N flows'!$M:$M,$B$4),SUMIFS('2a. Database N flows'!$N:$N,'2a. Database N flows'!$D:$D,'3.1.a Input Output Matrix'!$C41,'2a. Database N flows'!$E:$E,'3.1.a Input Output Matrix'!$D41,'2a. Database N flows'!$G:$G,'3.1.a Input Output Matrix'!X$25,'2a. Database N flows'!$H:$H,'3.1.a Input Output Matrix'!X$26,'2a. Database N flows'!$P:$P,$B$3))</f>
        <v>4</v>
      </c>
      <c r="Y41" s="81">
        <f>IF($B$4&lt;&gt;"Ntot",SUMIFS('2a. Database N flows'!$N:$N,'2a. Database N flows'!$D:$D,'3.1.a Input Output Matrix'!$C41,'2a. Database N flows'!$E:$E,'3.1.a Input Output Matrix'!$D41,'2a. Database N flows'!$G:$G,'3.1.a Input Output Matrix'!Y$25,'2a. Database N flows'!$H:$H,'3.1.a Input Output Matrix'!Y$26,'2a. Database N flows'!$P:$P,$B$3,'2a. Database N flows'!$M:$M,$B$4),SUMIFS('2a. Database N flows'!$N:$N,'2a. Database N flows'!$D:$D,'3.1.a Input Output Matrix'!$C41,'2a. Database N flows'!$E:$E,'3.1.a Input Output Matrix'!$D41,'2a. Database N flows'!$G:$G,'3.1.a Input Output Matrix'!Y$25,'2a. Database N flows'!$H:$H,'3.1.a Input Output Matrix'!Y$26,'2a. Database N flows'!$P:$P,$B$3))</f>
        <v>0</v>
      </c>
      <c r="Z41" s="16">
        <f t="shared" si="2"/>
        <v>12</v>
      </c>
      <c r="AA41" s="12" t="s">
        <v>54</v>
      </c>
      <c r="AB41" s="23"/>
      <c r="AC41" s="3"/>
      <c r="AD41" s="3"/>
    </row>
    <row r="42" spans="1:31" ht="17.649999999999999" customHeight="1" x14ac:dyDescent="0.25">
      <c r="B42" s="547"/>
      <c r="C42" s="56" t="s">
        <v>97</v>
      </c>
      <c r="D42" s="102" t="s">
        <v>121</v>
      </c>
      <c r="E42" s="78">
        <f>IF($B$4&lt;&gt;"Ntot",SUMIFS('2a. Database N flows'!$N:$N,'2a. Database N flows'!$D:$D,'3.1.a Input Output Matrix'!$C42,'2a. Database N flows'!$E:$E,'3.1.a Input Output Matrix'!$D42,'2a. Database N flows'!$G:$G,'3.1.a Input Output Matrix'!E$25,'2a. Database N flows'!$H:$H,'3.1.a Input Output Matrix'!E$26,'2a. Database N flows'!$P:$P,$B$3,'2a. Database N flows'!$M:$M,$B$4),SUMIFS('2a. Database N flows'!$N:$N,'2a. Database N flows'!$D:$D,'3.1.a Input Output Matrix'!$C42,'2a. Database N flows'!$E:$E,'3.1.a Input Output Matrix'!$D42,'2a. Database N flows'!$G:$G,'3.1.a Input Output Matrix'!E$25,'2a. Database N flows'!$H:$H,'3.1.a Input Output Matrix'!E$26,'2a. Database N flows'!$P:$P,$B$3))</f>
        <v>0</v>
      </c>
      <c r="F42" s="79">
        <f>IF($B$4&lt;&gt;"Ntot",SUMIFS('2a. Database N flows'!$N:$N,'2a. Database N flows'!$D:$D,'3.1.a Input Output Matrix'!$C42,'2a. Database N flows'!$E:$E,'3.1.a Input Output Matrix'!$D42,'2a. Database N flows'!$G:$G,'3.1.a Input Output Matrix'!F$25,'2a. Database N flows'!$H:$H,'3.1.a Input Output Matrix'!F$26,'2a. Database N flows'!$P:$P,$B$3,'2a. Database N flows'!$M:$M,$B$4),SUMIFS('2a. Database N flows'!$N:$N,'2a. Database N flows'!$D:$D,'3.1.a Input Output Matrix'!$C42,'2a. Database N flows'!$E:$E,'3.1.a Input Output Matrix'!$D42,'2a. Database N flows'!$G:$G,'3.1.a Input Output Matrix'!F$25,'2a. Database N flows'!$H:$H,'3.1.a Input Output Matrix'!F$26,'2a. Database N flows'!$P:$P,$B$3))</f>
        <v>0</v>
      </c>
      <c r="G42" s="79">
        <f>IF($B$4&lt;&gt;"Ntot",SUMIFS('2a. Database N flows'!$N:$N,'2a. Database N flows'!$D:$D,'3.1.a Input Output Matrix'!$C42,'2a. Database N flows'!$E:$E,'3.1.a Input Output Matrix'!$D42,'2a. Database N flows'!$G:$G,'3.1.a Input Output Matrix'!G$25,'2a. Database N flows'!$H:$H,'3.1.a Input Output Matrix'!G$26,'2a. Database N flows'!$P:$P,$B$3,'2a. Database N flows'!$M:$M,$B$4),SUMIFS('2a. Database N flows'!$N:$N,'2a. Database N flows'!$D:$D,'3.1.a Input Output Matrix'!$C42,'2a. Database N flows'!$E:$E,'3.1.a Input Output Matrix'!$D42,'2a. Database N flows'!$G:$G,'3.1.a Input Output Matrix'!G$25,'2a. Database N flows'!$H:$H,'3.1.a Input Output Matrix'!G$26,'2a. Database N flows'!$P:$P,$B$3))</f>
        <v>0</v>
      </c>
      <c r="H42" s="80">
        <f>IF($B$4&lt;&gt;"Ntot",SUMIFS('2a. Database N flows'!$N:$N,'2a. Database N flows'!$D:$D,'3.1.a Input Output Matrix'!$C42,'2a. Database N flows'!$E:$E,'3.1.a Input Output Matrix'!$D42,'2a. Database N flows'!$G:$G,'3.1.a Input Output Matrix'!H$25,'2a. Database N flows'!$H:$H,'3.1.a Input Output Matrix'!H$26,'2a. Database N flows'!$P:$P,$B$3,'2a. Database N flows'!$M:$M,$B$4),SUMIFS('2a. Database N flows'!$N:$N,'2a. Database N flows'!$D:$D,'3.1.a Input Output Matrix'!$C42,'2a. Database N flows'!$E:$E,'3.1.a Input Output Matrix'!$D42,'2a. Database N flows'!$G:$G,'3.1.a Input Output Matrix'!H$25,'2a. Database N flows'!$H:$H,'3.1.a Input Output Matrix'!H$26,'2a. Database N flows'!$P:$P,$B$3))</f>
        <v>0</v>
      </c>
      <c r="I42" s="78">
        <f>IF($B$4&lt;&gt;"Ntot",SUMIFS('2a. Database N flows'!$N:$N,'2a. Database N flows'!$D:$D,'3.1.a Input Output Matrix'!$C42,'2a. Database N flows'!$E:$E,'3.1.a Input Output Matrix'!$D42,'2a. Database N flows'!$G:$G,'3.1.a Input Output Matrix'!I$25,'2a. Database N flows'!$H:$H,'3.1.a Input Output Matrix'!I$26,'2a. Database N flows'!$P:$P,$B$3,'2a. Database N flows'!$M:$M,$B$4),SUMIFS('2a. Database N flows'!$N:$N,'2a. Database N flows'!$D:$D,'3.1.a Input Output Matrix'!$C42,'2a. Database N flows'!$E:$E,'3.1.a Input Output Matrix'!$D42,'2a. Database N flows'!$G:$G,'3.1.a Input Output Matrix'!I$25,'2a. Database N flows'!$H:$H,'3.1.a Input Output Matrix'!I$26,'2a. Database N flows'!$P:$P,$B$3))</f>
        <v>0</v>
      </c>
      <c r="J42" s="80">
        <f>IF($B$4&lt;&gt;"Ntot",SUMIFS('2a. Database N flows'!$N:$N,'2a. Database N flows'!$D:$D,'3.1.a Input Output Matrix'!$C42,'2a. Database N flows'!$E:$E,'3.1.a Input Output Matrix'!$D42,'2a. Database N flows'!$G:$G,'3.1.a Input Output Matrix'!J$25,'2a. Database N flows'!$H:$H,'3.1.a Input Output Matrix'!J$26,'2a. Database N flows'!$P:$P,$B$3,'2a. Database N flows'!$M:$M,$B$4),SUMIFS('2a. Database N flows'!$N:$N,'2a. Database N flows'!$D:$D,'3.1.a Input Output Matrix'!$C42,'2a. Database N flows'!$E:$E,'3.1.a Input Output Matrix'!$D42,'2a. Database N flows'!$G:$G,'3.1.a Input Output Matrix'!J$25,'2a. Database N flows'!$H:$H,'3.1.a Input Output Matrix'!J$26,'2a. Database N flows'!$P:$P,$B$3))</f>
        <v>0</v>
      </c>
      <c r="K42" s="78">
        <f>IF($B$4&lt;&gt;"Ntot",SUMIFS('2a. Database N flows'!$N:$N,'2a. Database N flows'!$D:$D,'3.1.a Input Output Matrix'!$C42,'2a. Database N flows'!$E:$E,'3.1.a Input Output Matrix'!$D42,'2a. Database N flows'!$G:$G,'3.1.a Input Output Matrix'!K$25,'2a. Database N flows'!$H:$H,'3.1.a Input Output Matrix'!K$26,'2a. Database N flows'!$P:$P,$B$3,'2a. Database N flows'!$M:$M,$B$4),SUMIFS('2a. Database N flows'!$N:$N,'2a. Database N flows'!$D:$D,'3.1.a Input Output Matrix'!$C42,'2a. Database N flows'!$E:$E,'3.1.a Input Output Matrix'!$D42,'2a. Database N flows'!$G:$G,'3.1.a Input Output Matrix'!K$25,'2a. Database N flows'!$H:$H,'3.1.a Input Output Matrix'!K$26,'2a. Database N flows'!$P:$P,$B$3))</f>
        <v>1</v>
      </c>
      <c r="L42" s="79">
        <f>IF($B$4&lt;&gt;"Ntot",SUMIFS('2a. Database N flows'!$N:$N,'2a. Database N flows'!$D:$D,'3.1.a Input Output Matrix'!$C42,'2a. Database N flows'!$E:$E,'3.1.a Input Output Matrix'!$D42,'2a. Database N flows'!$G:$G,'3.1.a Input Output Matrix'!L$25,'2a. Database N flows'!$H:$H,'3.1.a Input Output Matrix'!L$26,'2a. Database N flows'!$P:$P,$B$3,'2a. Database N flows'!$M:$M,$B$4),SUMIFS('2a. Database N flows'!$N:$N,'2a. Database N flows'!$D:$D,'3.1.a Input Output Matrix'!$C42,'2a. Database N flows'!$E:$E,'3.1.a Input Output Matrix'!$D42,'2a. Database N flows'!$G:$G,'3.1.a Input Output Matrix'!L$25,'2a. Database N flows'!$H:$H,'3.1.a Input Output Matrix'!L$26,'2a. Database N flows'!$P:$P,$B$3))</f>
        <v>1</v>
      </c>
      <c r="M42" s="80">
        <f>IF($B$4&lt;&gt;"Ntot",SUMIFS('2a. Database N flows'!$N:$N,'2a. Database N flows'!$D:$D,'3.1.a Input Output Matrix'!$C42,'2a. Database N flows'!$E:$E,'3.1.a Input Output Matrix'!$D42,'2a. Database N flows'!$G:$G,'3.1.a Input Output Matrix'!M$25,'2a. Database N flows'!$H:$H,'3.1.a Input Output Matrix'!M$26,'2a. Database N flows'!$P:$P,$B$3,'2a. Database N flows'!$M:$M,$B$4),SUMIFS('2a. Database N flows'!$N:$N,'2a. Database N flows'!$D:$D,'3.1.a Input Output Matrix'!$C42,'2a. Database N flows'!$E:$E,'3.1.a Input Output Matrix'!$D42,'2a. Database N flows'!$G:$G,'3.1.a Input Output Matrix'!M$25,'2a. Database N flows'!$H:$H,'3.1.a Input Output Matrix'!M$26,'2a. Database N flows'!$P:$P,$B$3))</f>
        <v>0</v>
      </c>
      <c r="N42" s="78">
        <f>IF($B$4&lt;&gt;"Ntot",SUMIFS('2a. Database N flows'!$N:$N,'2a. Database N flows'!$D:$D,'3.1.a Input Output Matrix'!$C42,'2a. Database N flows'!$E:$E,'3.1.a Input Output Matrix'!$D42,'2a. Database N flows'!$G:$G,'3.1.a Input Output Matrix'!N$25,'2a. Database N flows'!$H:$H,'3.1.a Input Output Matrix'!N$26,'2a. Database N flows'!$P:$P,$B$3,'2a. Database N flows'!$M:$M,$B$4),SUMIFS('2a. Database N flows'!$N:$N,'2a. Database N flows'!$D:$D,'3.1.a Input Output Matrix'!$C42,'2a. Database N flows'!$E:$E,'3.1.a Input Output Matrix'!$D42,'2a. Database N flows'!$G:$G,'3.1.a Input Output Matrix'!N$25,'2a. Database N flows'!$H:$H,'3.1.a Input Output Matrix'!N$26,'2a. Database N flows'!$P:$P,$B$3))</f>
        <v>0</v>
      </c>
      <c r="O42" s="79">
        <f>IF($B$4&lt;&gt;"Ntot",SUMIFS('2a. Database N flows'!$N:$N,'2a. Database N flows'!$D:$D,'3.1.a Input Output Matrix'!$C42,'2a. Database N flows'!$E:$E,'3.1.a Input Output Matrix'!$D42,'2a. Database N flows'!$G:$G,'3.1.a Input Output Matrix'!O$25,'2a. Database N flows'!$H:$H,'3.1.a Input Output Matrix'!O$26,'2a. Database N flows'!$P:$P,$B$3,'2a. Database N flows'!$M:$M,$B$4),SUMIFS('2a. Database N flows'!$N:$N,'2a. Database N flows'!$D:$D,'3.1.a Input Output Matrix'!$C42,'2a. Database N flows'!$E:$E,'3.1.a Input Output Matrix'!$D42,'2a. Database N flows'!$G:$G,'3.1.a Input Output Matrix'!O$25,'2a. Database N flows'!$H:$H,'3.1.a Input Output Matrix'!O$26,'2a. Database N flows'!$P:$P,$B$3))</f>
        <v>0</v>
      </c>
      <c r="P42" s="80">
        <f>IF($B$4&lt;&gt;"Ntot",SUMIFS('2a. Database N flows'!$N:$N,'2a. Database N flows'!$D:$D,'3.1.a Input Output Matrix'!$C42,'2a. Database N flows'!$E:$E,'3.1.a Input Output Matrix'!$D42,'2a. Database N flows'!$G:$G,'3.1.a Input Output Matrix'!P$25,'2a. Database N flows'!$H:$H,'3.1.a Input Output Matrix'!P$26,'2a. Database N flows'!$P:$P,$B$3,'2a. Database N flows'!$M:$M,$B$4),SUMIFS('2a. Database N flows'!$N:$N,'2a. Database N flows'!$D:$D,'3.1.a Input Output Matrix'!$C42,'2a. Database N flows'!$E:$E,'3.1.a Input Output Matrix'!$D42,'2a. Database N flows'!$G:$G,'3.1.a Input Output Matrix'!P$25,'2a. Database N flows'!$H:$H,'3.1.a Input Output Matrix'!P$26,'2a. Database N flows'!$P:$P,$B$3))</f>
        <v>0</v>
      </c>
      <c r="Q42" s="78">
        <f>IF($B$4&lt;&gt;"Ntot",SUMIFS('2a. Database N flows'!$N:$N,'2a. Database N flows'!$D:$D,'3.1.a Input Output Matrix'!$C42,'2a. Database N flows'!$E:$E,'3.1.a Input Output Matrix'!$D42,'2a. Database N flows'!$G:$G,'3.1.a Input Output Matrix'!Q$25,'2a. Database N flows'!$H:$H,'3.1.a Input Output Matrix'!Q$26,'2a. Database N flows'!$P:$P,$B$3,'2a. Database N flows'!$M:$M,$B$4),SUMIFS('2a. Database N flows'!$N:$N,'2a. Database N flows'!$D:$D,'3.1.a Input Output Matrix'!$C42,'2a. Database N flows'!$E:$E,'3.1.a Input Output Matrix'!$D42,'2a. Database N flows'!$G:$G,'3.1.a Input Output Matrix'!Q$25,'2a. Database N flows'!$H:$H,'3.1.a Input Output Matrix'!Q$26,'2a. Database N flows'!$P:$P,$B$3))</f>
        <v>0</v>
      </c>
      <c r="R42" s="80">
        <f>IF($B$4&lt;&gt;"Ntot",SUMIFS('2a. Database N flows'!$N:$N,'2a. Database N flows'!$D:$D,'3.1.a Input Output Matrix'!$C42,'2a. Database N flows'!$E:$E,'3.1.a Input Output Matrix'!$D42,'2a. Database N flows'!$G:$G,'3.1.a Input Output Matrix'!R$25,'2a. Database N flows'!$H:$H,'3.1.a Input Output Matrix'!R$26,'2a. Database N flows'!$P:$P,$B$3,'2a. Database N flows'!$M:$M,$B$4),SUMIFS('2a. Database N flows'!$N:$N,'2a. Database N flows'!$D:$D,'3.1.a Input Output Matrix'!$C42,'2a. Database N flows'!$E:$E,'3.1.a Input Output Matrix'!$D42,'2a. Database N flows'!$G:$G,'3.1.a Input Output Matrix'!R$25,'2a. Database N flows'!$H:$H,'3.1.a Input Output Matrix'!R$26,'2a. Database N flows'!$P:$P,$B$3))</f>
        <v>0</v>
      </c>
      <c r="S42" s="78">
        <f>IF($B$4&lt;&gt;"Ntot",SUMIFS('2a. Database N flows'!$N:$N,'2a. Database N flows'!$D:$D,'3.1.a Input Output Matrix'!$C42,'2a. Database N flows'!$E:$E,'3.1.a Input Output Matrix'!$D42,'2a. Database N flows'!$G:$G,'3.1.a Input Output Matrix'!S$25,'2a. Database N flows'!$H:$H,'3.1.a Input Output Matrix'!S$26,'2a. Database N flows'!$P:$P,$B$3,'2a. Database N flows'!$M:$M,$B$4),SUMIFS('2a. Database N flows'!$N:$N,'2a. Database N flows'!$D:$D,'3.1.a Input Output Matrix'!$C42,'2a. Database N flows'!$E:$E,'3.1.a Input Output Matrix'!$D42,'2a. Database N flows'!$G:$G,'3.1.a Input Output Matrix'!S$25,'2a. Database N flows'!$H:$H,'3.1.a Input Output Matrix'!S$26,'2a. Database N flows'!$P:$P,$B$3))</f>
        <v>1</v>
      </c>
      <c r="T42" s="78">
        <f>IF($B$4&lt;&gt;"Ntot",SUMIFS('2a. Database N flows'!$N:$N,'2a. Database N flows'!$D:$D,'3.1.a Input Output Matrix'!$C42,'2a. Database N flows'!$E:$E,'3.1.a Input Output Matrix'!$D42,'2a. Database N flows'!$G:$G,'3.1.a Input Output Matrix'!T$25,'2a. Database N flows'!$H:$H,'3.1.a Input Output Matrix'!T$26,'2a. Database N flows'!$P:$P,$B$3,'2a. Database N flows'!$M:$M,$B$4),SUMIFS('2a. Database N flows'!$N:$N,'2a. Database N flows'!$D:$D,'3.1.a Input Output Matrix'!$C42,'2a. Database N flows'!$E:$E,'3.1.a Input Output Matrix'!$D42,'2a. Database N flows'!$G:$G,'3.1.a Input Output Matrix'!T$25,'2a. Database N flows'!$H:$H,'3.1.a Input Output Matrix'!T$26,'2a. Database N flows'!$P:$P,$B$3))</f>
        <v>0</v>
      </c>
      <c r="U42" s="79">
        <f>IF($B$4&lt;&gt;"Ntot",SUMIFS('2a. Database N flows'!$N:$N,'2a. Database N flows'!$D:$D,'3.1.a Input Output Matrix'!$C42,'2a. Database N flows'!$E:$E,'3.1.a Input Output Matrix'!$D42,'2a. Database N flows'!$G:$G,'3.1.a Input Output Matrix'!U$25,'2a. Database N flows'!$H:$H,'3.1.a Input Output Matrix'!U$26,'2a. Database N flows'!$P:$P,$B$3,'2a. Database N flows'!$M:$M,$B$4),SUMIFS('2a. Database N flows'!$N:$N,'2a. Database N flows'!$D:$D,'3.1.a Input Output Matrix'!$C42,'2a. Database N flows'!$E:$E,'3.1.a Input Output Matrix'!$D42,'2a. Database N flows'!$G:$G,'3.1.a Input Output Matrix'!U$25,'2a. Database N flows'!$H:$H,'3.1.a Input Output Matrix'!U$26,'2a. Database N flows'!$P:$P,$B$3))</f>
        <v>1</v>
      </c>
      <c r="V42" s="79">
        <f>IF($B$4&lt;&gt;"Ntot",SUMIFS('2a. Database N flows'!$N:$N,'2a. Database N flows'!$D:$D,'3.1.a Input Output Matrix'!$C42,'2a. Database N flows'!$E:$E,'3.1.a Input Output Matrix'!$D42,'2a. Database N flows'!$G:$G,'3.1.a Input Output Matrix'!V$25,'2a. Database N flows'!$H:$H,'3.1.a Input Output Matrix'!V$26,'2a. Database N flows'!$P:$P,$B$3,'2a. Database N flows'!$M:$M,$B$4),SUMIFS('2a. Database N flows'!$N:$N,'2a. Database N flows'!$D:$D,'3.1.a Input Output Matrix'!$C42,'2a. Database N flows'!$E:$E,'3.1.a Input Output Matrix'!$D42,'2a. Database N flows'!$G:$G,'3.1.a Input Output Matrix'!V$25,'2a. Database N flows'!$H:$H,'3.1.a Input Output Matrix'!V$26,'2a. Database N flows'!$P:$P,$B$3))</f>
        <v>1</v>
      </c>
      <c r="W42" s="80">
        <f>IF($B$4&lt;&gt;"Ntot",SUMIFS('2a. Database N flows'!$N:$N,'2a. Database N flows'!$D:$D,'3.1.a Input Output Matrix'!$C42,'2a. Database N flows'!$E:$E,'3.1.a Input Output Matrix'!$D42,'2a. Database N flows'!$G:$G,'3.1.a Input Output Matrix'!W$25,'2a. Database N flows'!$H:$H,'3.1.a Input Output Matrix'!W$26,'2a. Database N flows'!$P:$P,$B$3,'2a. Database N flows'!$M:$M,$B$4),SUMIFS('2a. Database N flows'!$N:$N,'2a. Database N flows'!$D:$D,'3.1.a Input Output Matrix'!$C42,'2a. Database N flows'!$E:$E,'3.1.a Input Output Matrix'!$D42,'2a. Database N flows'!$G:$G,'3.1.a Input Output Matrix'!W$25,'2a. Database N flows'!$H:$H,'3.1.a Input Output Matrix'!W$26,'2a. Database N flows'!$P:$P,$B$3))</f>
        <v>0</v>
      </c>
      <c r="X42" s="81">
        <f>IF($B$4&lt;&gt;"Ntot",SUMIFS('2a. Database N flows'!$N:$N,'2a. Database N flows'!$D:$D,'3.1.a Input Output Matrix'!$C42,'2a. Database N flows'!$E:$E,'3.1.a Input Output Matrix'!$D42,'2a. Database N flows'!$G:$G,'3.1.a Input Output Matrix'!X$25,'2a. Database N flows'!$H:$H,'3.1.a Input Output Matrix'!X$26,'2a. Database N flows'!$P:$P,$B$3,'2a. Database N flows'!$M:$M,$B$4),SUMIFS('2a. Database N flows'!$N:$N,'2a. Database N flows'!$D:$D,'3.1.a Input Output Matrix'!$C42,'2a. Database N flows'!$E:$E,'3.1.a Input Output Matrix'!$D42,'2a. Database N flows'!$G:$G,'3.1.a Input Output Matrix'!X$25,'2a. Database N flows'!$H:$H,'3.1.a Input Output Matrix'!X$26,'2a. Database N flows'!$P:$P,$B$3))</f>
        <v>3</v>
      </c>
      <c r="Y42" s="81">
        <f>IF($B$4&lt;&gt;"Ntot",SUMIFS('2a. Database N flows'!$N:$N,'2a. Database N flows'!$D:$D,'3.1.a Input Output Matrix'!$C42,'2a. Database N flows'!$E:$E,'3.1.a Input Output Matrix'!$D42,'2a. Database N flows'!$G:$G,'3.1.a Input Output Matrix'!Y$25,'2a. Database N flows'!$H:$H,'3.1.a Input Output Matrix'!Y$26,'2a. Database N flows'!$P:$P,$B$3,'2a. Database N flows'!$M:$M,$B$4),SUMIFS('2a. Database N flows'!$N:$N,'2a. Database N flows'!$D:$D,'3.1.a Input Output Matrix'!$C42,'2a. Database N flows'!$E:$E,'3.1.a Input Output Matrix'!$D42,'2a. Database N flows'!$G:$G,'3.1.a Input Output Matrix'!Y$25,'2a. Database N flows'!$H:$H,'3.1.a Input Output Matrix'!Y$26,'2a. Database N flows'!$P:$P,$B$3))</f>
        <v>1</v>
      </c>
      <c r="Z42" s="16">
        <f t="shared" si="2"/>
        <v>9</v>
      </c>
      <c r="AA42" s="12" t="s">
        <v>54</v>
      </c>
      <c r="AB42" s="23"/>
      <c r="AC42" s="208"/>
      <c r="AD42" s="208"/>
    </row>
    <row r="43" spans="1:31" ht="17.649999999999999" customHeight="1" x14ac:dyDescent="0.25">
      <c r="B43" s="547"/>
      <c r="C43" s="103" t="s">
        <v>97</v>
      </c>
      <c r="D43" s="73" t="s">
        <v>98</v>
      </c>
      <c r="E43" s="83">
        <f>IF($B$4&lt;&gt;"Ntot",SUMIFS('2a. Database N flows'!$N:$N,'2a. Database N flows'!$D:$D,'3.1.a Input Output Matrix'!$C43,'2a. Database N flows'!$E:$E,'3.1.a Input Output Matrix'!$D43,'2a. Database N flows'!$G:$G,'3.1.a Input Output Matrix'!E$25,'2a. Database N flows'!$H:$H,'3.1.a Input Output Matrix'!E$26,'2a. Database N flows'!$P:$P,$B$3,'2a. Database N flows'!$M:$M,$B$4),SUMIFS('2a. Database N flows'!$N:$N,'2a. Database N flows'!$D:$D,'3.1.a Input Output Matrix'!$C43,'2a. Database N flows'!$E:$E,'3.1.a Input Output Matrix'!$D43,'2a. Database N flows'!$G:$G,'3.1.a Input Output Matrix'!E$25,'2a. Database N flows'!$H:$H,'3.1.a Input Output Matrix'!E$26,'2a. Database N flows'!$P:$P,$B$3))</f>
        <v>0</v>
      </c>
      <c r="F43" s="12">
        <f>IF($B$4&lt;&gt;"Ntot",SUMIFS('2a. Database N flows'!$N:$N,'2a. Database N flows'!$D:$D,'3.1.a Input Output Matrix'!$C43,'2a. Database N flows'!$E:$E,'3.1.a Input Output Matrix'!$D43,'2a. Database N flows'!$G:$G,'3.1.a Input Output Matrix'!F$25,'2a. Database N flows'!$H:$H,'3.1.a Input Output Matrix'!F$26,'2a. Database N flows'!$P:$P,$B$3,'2a. Database N flows'!$M:$M,$B$4),SUMIFS('2a. Database N flows'!$N:$N,'2a. Database N flows'!$D:$D,'3.1.a Input Output Matrix'!$C43,'2a. Database N flows'!$E:$E,'3.1.a Input Output Matrix'!$D43,'2a. Database N flows'!$G:$G,'3.1.a Input Output Matrix'!F$25,'2a. Database N flows'!$H:$H,'3.1.a Input Output Matrix'!F$26,'2a. Database N flows'!$P:$P,$B$3))</f>
        <v>0</v>
      </c>
      <c r="G43" s="12">
        <f>IF($B$4&lt;&gt;"Ntot",SUMIFS('2a. Database N flows'!$N:$N,'2a. Database N flows'!$D:$D,'3.1.a Input Output Matrix'!$C43,'2a. Database N flows'!$E:$E,'3.1.a Input Output Matrix'!$D43,'2a. Database N flows'!$G:$G,'3.1.a Input Output Matrix'!G$25,'2a. Database N flows'!$H:$H,'3.1.a Input Output Matrix'!G$26,'2a. Database N flows'!$P:$P,$B$3,'2a. Database N flows'!$M:$M,$B$4),SUMIFS('2a. Database N flows'!$N:$N,'2a. Database N flows'!$D:$D,'3.1.a Input Output Matrix'!$C43,'2a. Database N flows'!$E:$E,'3.1.a Input Output Matrix'!$D43,'2a. Database N flows'!$G:$G,'3.1.a Input Output Matrix'!G$25,'2a. Database N flows'!$H:$H,'3.1.a Input Output Matrix'!G$26,'2a. Database N flows'!$P:$P,$B$3))</f>
        <v>0</v>
      </c>
      <c r="H43" s="35">
        <f>IF($B$4&lt;&gt;"Ntot",SUMIFS('2a. Database N flows'!$N:$N,'2a. Database N flows'!$D:$D,'3.1.a Input Output Matrix'!$C43,'2a. Database N flows'!$E:$E,'3.1.a Input Output Matrix'!$D43,'2a. Database N flows'!$G:$G,'3.1.a Input Output Matrix'!H$25,'2a. Database N flows'!$H:$H,'3.1.a Input Output Matrix'!H$26,'2a. Database N flows'!$P:$P,$B$3,'2a. Database N flows'!$M:$M,$B$4),SUMIFS('2a. Database N flows'!$N:$N,'2a. Database N flows'!$D:$D,'3.1.a Input Output Matrix'!$C43,'2a. Database N flows'!$E:$E,'3.1.a Input Output Matrix'!$D43,'2a. Database N flows'!$G:$G,'3.1.a Input Output Matrix'!H$25,'2a. Database N flows'!$H:$H,'3.1.a Input Output Matrix'!H$26,'2a. Database N flows'!$P:$P,$B$3))</f>
        <v>0</v>
      </c>
      <c r="I43" s="83">
        <f>IF($B$4&lt;&gt;"Ntot",SUMIFS('2a. Database N flows'!$N:$N,'2a. Database N flows'!$D:$D,'3.1.a Input Output Matrix'!$C43,'2a. Database N flows'!$E:$E,'3.1.a Input Output Matrix'!$D43,'2a. Database N flows'!$G:$G,'3.1.a Input Output Matrix'!I$25,'2a. Database N flows'!$H:$H,'3.1.a Input Output Matrix'!I$26,'2a. Database N flows'!$P:$P,$B$3,'2a. Database N flows'!$M:$M,$B$4),SUMIFS('2a. Database N flows'!$N:$N,'2a. Database N flows'!$D:$D,'3.1.a Input Output Matrix'!$C43,'2a. Database N flows'!$E:$E,'3.1.a Input Output Matrix'!$D43,'2a. Database N flows'!$G:$G,'3.1.a Input Output Matrix'!I$25,'2a. Database N flows'!$H:$H,'3.1.a Input Output Matrix'!I$26,'2a. Database N flows'!$P:$P,$B$3))</f>
        <v>1</v>
      </c>
      <c r="J43" s="35">
        <f>IF($B$4&lt;&gt;"Ntot",SUMIFS('2a. Database N flows'!$N:$N,'2a. Database N flows'!$D:$D,'3.1.a Input Output Matrix'!$C43,'2a. Database N flows'!$E:$E,'3.1.a Input Output Matrix'!$D43,'2a. Database N flows'!$G:$G,'3.1.a Input Output Matrix'!J$25,'2a. Database N flows'!$H:$H,'3.1.a Input Output Matrix'!J$26,'2a. Database N flows'!$P:$P,$B$3,'2a. Database N flows'!$M:$M,$B$4),SUMIFS('2a. Database N flows'!$N:$N,'2a. Database N flows'!$D:$D,'3.1.a Input Output Matrix'!$C43,'2a. Database N flows'!$E:$E,'3.1.a Input Output Matrix'!$D43,'2a. Database N flows'!$G:$G,'3.1.a Input Output Matrix'!J$25,'2a. Database N flows'!$H:$H,'3.1.a Input Output Matrix'!J$26,'2a. Database N flows'!$P:$P,$B$3))</f>
        <v>0</v>
      </c>
      <c r="K43" s="83">
        <f>IF($B$4&lt;&gt;"Ntot",SUMIFS('2a. Database N flows'!$N:$N,'2a. Database N flows'!$D:$D,'3.1.a Input Output Matrix'!$C43,'2a. Database N flows'!$E:$E,'3.1.a Input Output Matrix'!$D43,'2a. Database N flows'!$G:$G,'3.1.a Input Output Matrix'!K$25,'2a. Database N flows'!$H:$H,'3.1.a Input Output Matrix'!K$26,'2a. Database N flows'!$P:$P,$B$3,'2a. Database N flows'!$M:$M,$B$4),SUMIFS('2a. Database N flows'!$N:$N,'2a. Database N flows'!$D:$D,'3.1.a Input Output Matrix'!$C43,'2a. Database N flows'!$E:$E,'3.1.a Input Output Matrix'!$D43,'2a. Database N flows'!$G:$G,'3.1.a Input Output Matrix'!K$25,'2a. Database N flows'!$H:$H,'3.1.a Input Output Matrix'!K$26,'2a. Database N flows'!$P:$P,$B$3))</f>
        <v>0</v>
      </c>
      <c r="L43" s="12">
        <f>IF($B$4&lt;&gt;"Ntot",SUMIFS('2a. Database N flows'!$N:$N,'2a. Database N flows'!$D:$D,'3.1.a Input Output Matrix'!$C43,'2a. Database N flows'!$E:$E,'3.1.a Input Output Matrix'!$D43,'2a. Database N flows'!$G:$G,'3.1.a Input Output Matrix'!L$25,'2a. Database N flows'!$H:$H,'3.1.a Input Output Matrix'!L$26,'2a. Database N flows'!$P:$P,$B$3,'2a. Database N flows'!$M:$M,$B$4),SUMIFS('2a. Database N flows'!$N:$N,'2a. Database N flows'!$D:$D,'3.1.a Input Output Matrix'!$C43,'2a. Database N flows'!$E:$E,'3.1.a Input Output Matrix'!$D43,'2a. Database N flows'!$G:$G,'3.1.a Input Output Matrix'!L$25,'2a. Database N flows'!$H:$H,'3.1.a Input Output Matrix'!L$26,'2a. Database N flows'!$P:$P,$B$3))</f>
        <v>0</v>
      </c>
      <c r="M43" s="35">
        <f>IF($B$4&lt;&gt;"Ntot",SUMIFS('2a. Database N flows'!$N:$N,'2a. Database N flows'!$D:$D,'3.1.a Input Output Matrix'!$C43,'2a. Database N flows'!$E:$E,'3.1.a Input Output Matrix'!$D43,'2a. Database N flows'!$G:$G,'3.1.a Input Output Matrix'!M$25,'2a. Database N flows'!$H:$H,'3.1.a Input Output Matrix'!M$26,'2a. Database N flows'!$P:$P,$B$3,'2a. Database N flows'!$M:$M,$B$4),SUMIFS('2a. Database N flows'!$N:$N,'2a. Database N flows'!$D:$D,'3.1.a Input Output Matrix'!$C43,'2a. Database N flows'!$E:$E,'3.1.a Input Output Matrix'!$D43,'2a. Database N flows'!$G:$G,'3.1.a Input Output Matrix'!M$25,'2a. Database N flows'!$H:$H,'3.1.a Input Output Matrix'!M$26,'2a. Database N flows'!$P:$P,$B$3))</f>
        <v>1</v>
      </c>
      <c r="N43" s="83">
        <f>IF($B$4&lt;&gt;"Ntot",SUMIFS('2a. Database N flows'!$N:$N,'2a. Database N flows'!$D:$D,'3.1.a Input Output Matrix'!$C43,'2a. Database N flows'!$E:$E,'3.1.a Input Output Matrix'!$D43,'2a. Database N flows'!$G:$G,'3.1.a Input Output Matrix'!N$25,'2a. Database N flows'!$H:$H,'3.1.a Input Output Matrix'!N$26,'2a. Database N flows'!$P:$P,$B$3,'2a. Database N flows'!$M:$M,$B$4),SUMIFS('2a. Database N flows'!$N:$N,'2a. Database N flows'!$D:$D,'3.1.a Input Output Matrix'!$C43,'2a. Database N flows'!$E:$E,'3.1.a Input Output Matrix'!$D43,'2a. Database N flows'!$G:$G,'3.1.a Input Output Matrix'!N$25,'2a. Database N flows'!$H:$H,'3.1.a Input Output Matrix'!N$26,'2a. Database N flows'!$P:$P,$B$3))</f>
        <v>0</v>
      </c>
      <c r="O43" s="12">
        <f>IF($B$4&lt;&gt;"Ntot",SUMIFS('2a. Database N flows'!$N:$N,'2a. Database N flows'!$D:$D,'3.1.a Input Output Matrix'!$C43,'2a. Database N flows'!$E:$E,'3.1.a Input Output Matrix'!$D43,'2a. Database N flows'!$G:$G,'3.1.a Input Output Matrix'!O$25,'2a. Database N flows'!$H:$H,'3.1.a Input Output Matrix'!O$26,'2a. Database N flows'!$P:$P,$B$3,'2a. Database N flows'!$M:$M,$B$4),SUMIFS('2a. Database N flows'!$N:$N,'2a. Database N flows'!$D:$D,'3.1.a Input Output Matrix'!$C43,'2a. Database N flows'!$E:$E,'3.1.a Input Output Matrix'!$D43,'2a. Database N flows'!$G:$G,'3.1.a Input Output Matrix'!O$25,'2a. Database N flows'!$H:$H,'3.1.a Input Output Matrix'!O$26,'2a. Database N flows'!$P:$P,$B$3))</f>
        <v>0</v>
      </c>
      <c r="P43" s="35">
        <f>IF($B$4&lt;&gt;"Ntot",SUMIFS('2a. Database N flows'!$N:$N,'2a. Database N flows'!$D:$D,'3.1.a Input Output Matrix'!$C43,'2a. Database N flows'!$E:$E,'3.1.a Input Output Matrix'!$D43,'2a. Database N flows'!$G:$G,'3.1.a Input Output Matrix'!P$25,'2a. Database N flows'!$H:$H,'3.1.a Input Output Matrix'!P$26,'2a. Database N flows'!$P:$P,$B$3,'2a. Database N flows'!$M:$M,$B$4),SUMIFS('2a. Database N flows'!$N:$N,'2a. Database N flows'!$D:$D,'3.1.a Input Output Matrix'!$C43,'2a. Database N flows'!$E:$E,'3.1.a Input Output Matrix'!$D43,'2a. Database N flows'!$G:$G,'3.1.a Input Output Matrix'!P$25,'2a. Database N flows'!$H:$H,'3.1.a Input Output Matrix'!P$26,'2a. Database N flows'!$P:$P,$B$3))</f>
        <v>0</v>
      </c>
      <c r="Q43" s="83">
        <f>IF($B$4&lt;&gt;"Ntot",SUMIFS('2a. Database N flows'!$N:$N,'2a. Database N flows'!$D:$D,'3.1.a Input Output Matrix'!$C43,'2a. Database N flows'!$E:$E,'3.1.a Input Output Matrix'!$D43,'2a. Database N flows'!$G:$G,'3.1.a Input Output Matrix'!Q$25,'2a. Database N flows'!$H:$H,'3.1.a Input Output Matrix'!Q$26,'2a. Database N flows'!$P:$P,$B$3,'2a. Database N flows'!$M:$M,$B$4),SUMIFS('2a. Database N flows'!$N:$N,'2a. Database N flows'!$D:$D,'3.1.a Input Output Matrix'!$C43,'2a. Database N flows'!$E:$E,'3.1.a Input Output Matrix'!$D43,'2a. Database N flows'!$G:$G,'3.1.a Input Output Matrix'!Q$25,'2a. Database N flows'!$H:$H,'3.1.a Input Output Matrix'!Q$26,'2a. Database N flows'!$P:$P,$B$3))</f>
        <v>0</v>
      </c>
      <c r="R43" s="35">
        <f>IF($B$4&lt;&gt;"Ntot",SUMIFS('2a. Database N flows'!$N:$N,'2a. Database N flows'!$D:$D,'3.1.a Input Output Matrix'!$C43,'2a. Database N flows'!$E:$E,'3.1.a Input Output Matrix'!$D43,'2a. Database N flows'!$G:$G,'3.1.a Input Output Matrix'!R$25,'2a. Database N flows'!$H:$H,'3.1.a Input Output Matrix'!R$26,'2a. Database N flows'!$P:$P,$B$3,'2a. Database N flows'!$M:$M,$B$4),SUMIFS('2a. Database N flows'!$N:$N,'2a. Database N flows'!$D:$D,'3.1.a Input Output Matrix'!$C43,'2a. Database N flows'!$E:$E,'3.1.a Input Output Matrix'!$D43,'2a. Database N flows'!$G:$G,'3.1.a Input Output Matrix'!R$25,'2a. Database N flows'!$H:$H,'3.1.a Input Output Matrix'!R$26,'2a. Database N flows'!$P:$P,$B$3))</f>
        <v>0</v>
      </c>
      <c r="S43" s="83">
        <f>IF($B$4&lt;&gt;"Ntot",SUMIFS('2a. Database N flows'!$N:$N,'2a. Database N flows'!$D:$D,'3.1.a Input Output Matrix'!$C43,'2a. Database N flows'!$E:$E,'3.1.a Input Output Matrix'!$D43,'2a. Database N flows'!$G:$G,'3.1.a Input Output Matrix'!S$25,'2a. Database N flows'!$H:$H,'3.1.a Input Output Matrix'!S$26,'2a. Database N flows'!$P:$P,$B$3,'2a. Database N flows'!$M:$M,$B$4),SUMIFS('2a. Database N flows'!$N:$N,'2a. Database N flows'!$D:$D,'3.1.a Input Output Matrix'!$C43,'2a. Database N flows'!$E:$E,'3.1.a Input Output Matrix'!$D43,'2a. Database N flows'!$G:$G,'3.1.a Input Output Matrix'!S$25,'2a. Database N flows'!$H:$H,'3.1.a Input Output Matrix'!S$26,'2a. Database N flows'!$P:$P,$B$3))</f>
        <v>0</v>
      </c>
      <c r="T43" s="83">
        <f>IF($B$4&lt;&gt;"Ntot",SUMIFS('2a. Database N flows'!$N:$N,'2a. Database N flows'!$D:$D,'3.1.a Input Output Matrix'!$C43,'2a. Database N flows'!$E:$E,'3.1.a Input Output Matrix'!$D43,'2a. Database N flows'!$G:$G,'3.1.a Input Output Matrix'!T$25,'2a. Database N flows'!$H:$H,'3.1.a Input Output Matrix'!T$26,'2a. Database N flows'!$P:$P,$B$3,'2a. Database N flows'!$M:$M,$B$4),SUMIFS('2a. Database N flows'!$N:$N,'2a. Database N flows'!$D:$D,'3.1.a Input Output Matrix'!$C43,'2a. Database N flows'!$E:$E,'3.1.a Input Output Matrix'!$D43,'2a. Database N flows'!$G:$G,'3.1.a Input Output Matrix'!T$25,'2a. Database N flows'!$H:$H,'3.1.a Input Output Matrix'!T$26,'2a. Database N flows'!$P:$P,$B$3))</f>
        <v>1</v>
      </c>
      <c r="U43" s="12">
        <f>IF($B$4&lt;&gt;"Ntot",SUMIFS('2a. Database N flows'!$N:$N,'2a. Database N flows'!$D:$D,'3.1.a Input Output Matrix'!$C43,'2a. Database N flows'!$E:$E,'3.1.a Input Output Matrix'!$D43,'2a. Database N flows'!$G:$G,'3.1.a Input Output Matrix'!U$25,'2a. Database N flows'!$H:$H,'3.1.a Input Output Matrix'!U$26,'2a. Database N flows'!$P:$P,$B$3,'2a. Database N flows'!$M:$M,$B$4),SUMIFS('2a. Database N flows'!$N:$N,'2a. Database N flows'!$D:$D,'3.1.a Input Output Matrix'!$C43,'2a. Database N flows'!$E:$E,'3.1.a Input Output Matrix'!$D43,'2a. Database N flows'!$G:$G,'3.1.a Input Output Matrix'!U$25,'2a. Database N flows'!$H:$H,'3.1.a Input Output Matrix'!U$26,'2a. Database N flows'!$P:$P,$B$3))</f>
        <v>0</v>
      </c>
      <c r="V43" s="12">
        <f>IF($B$4&lt;&gt;"Ntot",SUMIFS('2a. Database N flows'!$N:$N,'2a. Database N flows'!$D:$D,'3.1.a Input Output Matrix'!$C43,'2a. Database N flows'!$E:$E,'3.1.a Input Output Matrix'!$D43,'2a. Database N flows'!$G:$G,'3.1.a Input Output Matrix'!V$25,'2a. Database N flows'!$H:$H,'3.1.a Input Output Matrix'!V$26,'2a. Database N flows'!$P:$P,$B$3,'2a. Database N flows'!$M:$M,$B$4),SUMIFS('2a. Database N flows'!$N:$N,'2a. Database N flows'!$D:$D,'3.1.a Input Output Matrix'!$C43,'2a. Database N flows'!$E:$E,'3.1.a Input Output Matrix'!$D43,'2a. Database N flows'!$G:$G,'3.1.a Input Output Matrix'!V$25,'2a. Database N flows'!$H:$H,'3.1.a Input Output Matrix'!V$26,'2a. Database N flows'!$P:$P,$B$3))</f>
        <v>1</v>
      </c>
      <c r="W43" s="35">
        <f>IF($B$4&lt;&gt;"Ntot",SUMIFS('2a. Database N flows'!$N:$N,'2a. Database N flows'!$D:$D,'3.1.a Input Output Matrix'!$C43,'2a. Database N flows'!$E:$E,'3.1.a Input Output Matrix'!$D43,'2a. Database N flows'!$G:$G,'3.1.a Input Output Matrix'!W$25,'2a. Database N flows'!$H:$H,'3.1.a Input Output Matrix'!W$26,'2a. Database N flows'!$P:$P,$B$3,'2a. Database N flows'!$M:$M,$B$4),SUMIFS('2a. Database N flows'!$N:$N,'2a. Database N flows'!$D:$D,'3.1.a Input Output Matrix'!$C43,'2a. Database N flows'!$E:$E,'3.1.a Input Output Matrix'!$D43,'2a. Database N flows'!$G:$G,'3.1.a Input Output Matrix'!W$25,'2a. Database N flows'!$H:$H,'3.1.a Input Output Matrix'!W$26,'2a. Database N flows'!$P:$P,$B$3))</f>
        <v>0</v>
      </c>
      <c r="X43" s="84">
        <f>IF($B$4&lt;&gt;"Ntot",SUMIFS('2a. Database N flows'!$N:$N,'2a. Database N flows'!$D:$D,'3.1.a Input Output Matrix'!$C43,'2a. Database N flows'!$E:$E,'3.1.a Input Output Matrix'!$D43,'2a. Database N flows'!$G:$G,'3.1.a Input Output Matrix'!X$25,'2a. Database N flows'!$H:$H,'3.1.a Input Output Matrix'!X$26,'2a. Database N flows'!$P:$P,$B$3,'2a. Database N flows'!$M:$M,$B$4),SUMIFS('2a. Database N flows'!$N:$N,'2a. Database N flows'!$D:$D,'3.1.a Input Output Matrix'!$C43,'2a. Database N flows'!$E:$E,'3.1.a Input Output Matrix'!$D43,'2a. Database N flows'!$G:$G,'3.1.a Input Output Matrix'!X$25,'2a. Database N flows'!$H:$H,'3.1.a Input Output Matrix'!X$26,'2a. Database N flows'!$P:$P,$B$3))</f>
        <v>3</v>
      </c>
      <c r="Y43" s="84">
        <f>IF($B$4&lt;&gt;"Ntot",SUMIFS('2a. Database N flows'!$N:$N,'2a. Database N flows'!$D:$D,'3.1.a Input Output Matrix'!$C43,'2a. Database N flows'!$E:$E,'3.1.a Input Output Matrix'!$D43,'2a. Database N flows'!$G:$G,'3.1.a Input Output Matrix'!Y$25,'2a. Database N flows'!$H:$H,'3.1.a Input Output Matrix'!Y$26,'2a. Database N flows'!$P:$P,$B$3,'2a. Database N flows'!$M:$M,$B$4),SUMIFS('2a. Database N flows'!$N:$N,'2a. Database N flows'!$D:$D,'3.1.a Input Output Matrix'!$C43,'2a. Database N flows'!$E:$E,'3.1.a Input Output Matrix'!$D43,'2a. Database N flows'!$G:$G,'3.1.a Input Output Matrix'!Y$25,'2a. Database N flows'!$H:$H,'3.1.a Input Output Matrix'!Y$26,'2a. Database N flows'!$P:$P,$B$3))</f>
        <v>1</v>
      </c>
      <c r="Z43" s="16">
        <f t="shared" si="2"/>
        <v>8</v>
      </c>
      <c r="AA43" s="12" t="s">
        <v>54</v>
      </c>
      <c r="AB43" s="23"/>
      <c r="AC43" s="3"/>
      <c r="AD43" s="3"/>
    </row>
    <row r="44" spans="1:31" ht="17.649999999999999" customHeight="1" x14ac:dyDescent="0.25">
      <c r="B44" s="547"/>
      <c r="C44" s="103" t="s">
        <v>97</v>
      </c>
      <c r="D44" s="73" t="s">
        <v>142</v>
      </c>
      <c r="E44" s="83">
        <f>IF($B$4&lt;&gt;"Ntot",SUMIFS('2a. Database N flows'!$N:$N,'2a. Database N flows'!$D:$D,'3.1.a Input Output Matrix'!$C44,'2a. Database N flows'!$E:$E,'3.1.a Input Output Matrix'!$D44,'2a. Database N flows'!$G:$G,'3.1.a Input Output Matrix'!E$25,'2a. Database N flows'!$H:$H,'3.1.a Input Output Matrix'!E$26,'2a. Database N flows'!$P:$P,$B$3,'2a. Database N flows'!$M:$M,$B$4),SUMIFS('2a. Database N flows'!$N:$N,'2a. Database N flows'!$D:$D,'3.1.a Input Output Matrix'!$C44,'2a. Database N flows'!$E:$E,'3.1.a Input Output Matrix'!$D44,'2a. Database N flows'!$G:$G,'3.1.a Input Output Matrix'!E$25,'2a. Database N flows'!$H:$H,'3.1.a Input Output Matrix'!E$26,'2a. Database N flows'!$P:$P,$B$3))</f>
        <v>0</v>
      </c>
      <c r="F44" s="12">
        <f>IF($B$4&lt;&gt;"Ntot",SUMIFS('2a. Database N flows'!$N:$N,'2a. Database N flows'!$D:$D,'3.1.a Input Output Matrix'!$C44,'2a. Database N flows'!$E:$E,'3.1.a Input Output Matrix'!$D44,'2a. Database N flows'!$G:$G,'3.1.a Input Output Matrix'!F$25,'2a. Database N flows'!$H:$H,'3.1.a Input Output Matrix'!F$26,'2a. Database N flows'!$P:$P,$B$3,'2a. Database N flows'!$M:$M,$B$4),SUMIFS('2a. Database N flows'!$N:$N,'2a. Database N flows'!$D:$D,'3.1.a Input Output Matrix'!$C44,'2a. Database N flows'!$E:$E,'3.1.a Input Output Matrix'!$D44,'2a. Database N flows'!$G:$G,'3.1.a Input Output Matrix'!F$25,'2a. Database N flows'!$H:$H,'3.1.a Input Output Matrix'!F$26,'2a. Database N flows'!$P:$P,$B$3))</f>
        <v>0</v>
      </c>
      <c r="G44" s="12">
        <f>IF($B$4&lt;&gt;"Ntot",SUMIFS('2a. Database N flows'!$N:$N,'2a. Database N flows'!$D:$D,'3.1.a Input Output Matrix'!$C44,'2a. Database N flows'!$E:$E,'3.1.a Input Output Matrix'!$D44,'2a. Database N flows'!$G:$G,'3.1.a Input Output Matrix'!G$25,'2a. Database N flows'!$H:$H,'3.1.a Input Output Matrix'!G$26,'2a. Database N flows'!$P:$P,$B$3,'2a. Database N flows'!$M:$M,$B$4),SUMIFS('2a. Database N flows'!$N:$N,'2a. Database N flows'!$D:$D,'3.1.a Input Output Matrix'!$C44,'2a. Database N flows'!$E:$E,'3.1.a Input Output Matrix'!$D44,'2a. Database N flows'!$G:$G,'3.1.a Input Output Matrix'!G$25,'2a. Database N flows'!$H:$H,'3.1.a Input Output Matrix'!G$26,'2a. Database N flows'!$P:$P,$B$3))</f>
        <v>0</v>
      </c>
      <c r="H44" s="35">
        <f>IF($B$4&lt;&gt;"Ntot",SUMIFS('2a. Database N flows'!$N:$N,'2a. Database N flows'!$D:$D,'3.1.a Input Output Matrix'!$C44,'2a. Database N flows'!$E:$E,'3.1.a Input Output Matrix'!$D44,'2a. Database N flows'!$G:$G,'3.1.a Input Output Matrix'!H$25,'2a. Database N flows'!$H:$H,'3.1.a Input Output Matrix'!H$26,'2a. Database N flows'!$P:$P,$B$3,'2a. Database N flows'!$M:$M,$B$4),SUMIFS('2a. Database N flows'!$N:$N,'2a. Database N flows'!$D:$D,'3.1.a Input Output Matrix'!$C44,'2a. Database N flows'!$E:$E,'3.1.a Input Output Matrix'!$D44,'2a. Database N flows'!$G:$G,'3.1.a Input Output Matrix'!H$25,'2a. Database N flows'!$H:$H,'3.1.a Input Output Matrix'!H$26,'2a. Database N flows'!$P:$P,$B$3))</f>
        <v>0</v>
      </c>
      <c r="I44" s="83">
        <f>IF($B$4&lt;&gt;"Ntot",SUMIFS('2a. Database N flows'!$N:$N,'2a. Database N flows'!$D:$D,'3.1.a Input Output Matrix'!$C44,'2a. Database N flows'!$E:$E,'3.1.a Input Output Matrix'!$D44,'2a. Database N flows'!$G:$G,'3.1.a Input Output Matrix'!I$25,'2a. Database N flows'!$H:$H,'3.1.a Input Output Matrix'!I$26,'2a. Database N flows'!$P:$P,$B$3,'2a. Database N flows'!$M:$M,$B$4),SUMIFS('2a. Database N flows'!$N:$N,'2a. Database N flows'!$D:$D,'3.1.a Input Output Matrix'!$C44,'2a. Database N flows'!$E:$E,'3.1.a Input Output Matrix'!$D44,'2a. Database N flows'!$G:$G,'3.1.a Input Output Matrix'!I$25,'2a. Database N flows'!$H:$H,'3.1.a Input Output Matrix'!I$26,'2a. Database N flows'!$P:$P,$B$3))</f>
        <v>1</v>
      </c>
      <c r="J44" s="35">
        <f>IF($B$4&lt;&gt;"Ntot",SUMIFS('2a. Database N flows'!$N:$N,'2a. Database N flows'!$D:$D,'3.1.a Input Output Matrix'!$C44,'2a. Database N flows'!$E:$E,'3.1.a Input Output Matrix'!$D44,'2a. Database N flows'!$G:$G,'3.1.a Input Output Matrix'!J$25,'2a. Database N flows'!$H:$H,'3.1.a Input Output Matrix'!J$26,'2a. Database N flows'!$P:$P,$B$3,'2a. Database N flows'!$M:$M,$B$4),SUMIFS('2a. Database N flows'!$N:$N,'2a. Database N flows'!$D:$D,'3.1.a Input Output Matrix'!$C44,'2a. Database N flows'!$E:$E,'3.1.a Input Output Matrix'!$D44,'2a. Database N flows'!$G:$G,'3.1.a Input Output Matrix'!J$25,'2a. Database N flows'!$H:$H,'3.1.a Input Output Matrix'!J$26,'2a. Database N flows'!$P:$P,$B$3))</f>
        <v>0</v>
      </c>
      <c r="K44" s="83">
        <f>IF($B$4&lt;&gt;"Ntot",SUMIFS('2a. Database N flows'!$N:$N,'2a. Database N flows'!$D:$D,'3.1.a Input Output Matrix'!$C44,'2a. Database N flows'!$E:$E,'3.1.a Input Output Matrix'!$D44,'2a. Database N flows'!$G:$G,'3.1.a Input Output Matrix'!K$25,'2a. Database N flows'!$H:$H,'3.1.a Input Output Matrix'!K$26,'2a. Database N flows'!$P:$P,$B$3,'2a. Database N flows'!$M:$M,$B$4),SUMIFS('2a. Database N flows'!$N:$N,'2a. Database N flows'!$D:$D,'3.1.a Input Output Matrix'!$C44,'2a. Database N flows'!$E:$E,'3.1.a Input Output Matrix'!$D44,'2a. Database N flows'!$G:$G,'3.1.a Input Output Matrix'!K$25,'2a. Database N flows'!$H:$H,'3.1.a Input Output Matrix'!K$26,'2a. Database N flows'!$P:$P,$B$3))</f>
        <v>0</v>
      </c>
      <c r="L44" s="12">
        <f>IF($B$4&lt;&gt;"Ntot",SUMIFS('2a. Database N flows'!$N:$N,'2a. Database N flows'!$D:$D,'3.1.a Input Output Matrix'!$C44,'2a. Database N flows'!$E:$E,'3.1.a Input Output Matrix'!$D44,'2a. Database N flows'!$G:$G,'3.1.a Input Output Matrix'!L$25,'2a. Database N flows'!$H:$H,'3.1.a Input Output Matrix'!L$26,'2a. Database N flows'!$P:$P,$B$3,'2a. Database N flows'!$M:$M,$B$4),SUMIFS('2a. Database N flows'!$N:$N,'2a. Database N flows'!$D:$D,'3.1.a Input Output Matrix'!$C44,'2a. Database N flows'!$E:$E,'3.1.a Input Output Matrix'!$D44,'2a. Database N flows'!$G:$G,'3.1.a Input Output Matrix'!L$25,'2a. Database N flows'!$H:$H,'3.1.a Input Output Matrix'!L$26,'2a. Database N flows'!$P:$P,$B$3))</f>
        <v>0</v>
      </c>
      <c r="M44" s="35">
        <f>IF($B$4&lt;&gt;"Ntot",SUMIFS('2a. Database N flows'!$N:$N,'2a. Database N flows'!$D:$D,'3.1.a Input Output Matrix'!$C44,'2a. Database N flows'!$E:$E,'3.1.a Input Output Matrix'!$D44,'2a. Database N flows'!$G:$G,'3.1.a Input Output Matrix'!M$25,'2a. Database N flows'!$H:$H,'3.1.a Input Output Matrix'!M$26,'2a. Database N flows'!$P:$P,$B$3,'2a. Database N flows'!$M:$M,$B$4),SUMIFS('2a. Database N flows'!$N:$N,'2a. Database N flows'!$D:$D,'3.1.a Input Output Matrix'!$C44,'2a. Database N flows'!$E:$E,'3.1.a Input Output Matrix'!$D44,'2a. Database N flows'!$G:$G,'3.1.a Input Output Matrix'!M$25,'2a. Database N flows'!$H:$H,'3.1.a Input Output Matrix'!M$26,'2a. Database N flows'!$P:$P,$B$3))</f>
        <v>1</v>
      </c>
      <c r="N44" s="83">
        <f>IF($B$4&lt;&gt;"Ntot",SUMIFS('2a. Database N flows'!$N:$N,'2a. Database N flows'!$D:$D,'3.1.a Input Output Matrix'!$C44,'2a. Database N flows'!$E:$E,'3.1.a Input Output Matrix'!$D44,'2a. Database N flows'!$G:$G,'3.1.a Input Output Matrix'!N$25,'2a. Database N flows'!$H:$H,'3.1.a Input Output Matrix'!N$26,'2a. Database N flows'!$P:$P,$B$3,'2a. Database N flows'!$M:$M,$B$4),SUMIFS('2a. Database N flows'!$N:$N,'2a. Database N flows'!$D:$D,'3.1.a Input Output Matrix'!$C44,'2a. Database N flows'!$E:$E,'3.1.a Input Output Matrix'!$D44,'2a. Database N flows'!$G:$G,'3.1.a Input Output Matrix'!N$25,'2a. Database N flows'!$H:$H,'3.1.a Input Output Matrix'!N$26,'2a. Database N flows'!$P:$P,$B$3))</f>
        <v>0</v>
      </c>
      <c r="O44" s="12">
        <f>IF($B$4&lt;&gt;"Ntot",SUMIFS('2a. Database N flows'!$N:$N,'2a. Database N flows'!$D:$D,'3.1.a Input Output Matrix'!$C44,'2a. Database N flows'!$E:$E,'3.1.a Input Output Matrix'!$D44,'2a. Database N flows'!$G:$G,'3.1.a Input Output Matrix'!O$25,'2a. Database N flows'!$H:$H,'3.1.a Input Output Matrix'!O$26,'2a. Database N flows'!$P:$P,$B$3,'2a. Database N flows'!$M:$M,$B$4),SUMIFS('2a. Database N flows'!$N:$N,'2a. Database N flows'!$D:$D,'3.1.a Input Output Matrix'!$C44,'2a. Database N flows'!$E:$E,'3.1.a Input Output Matrix'!$D44,'2a. Database N flows'!$G:$G,'3.1.a Input Output Matrix'!O$25,'2a. Database N flows'!$H:$H,'3.1.a Input Output Matrix'!O$26,'2a. Database N flows'!$P:$P,$B$3))</f>
        <v>0</v>
      </c>
      <c r="P44" s="35">
        <f>IF($B$4&lt;&gt;"Ntot",SUMIFS('2a. Database N flows'!$N:$N,'2a. Database N flows'!$D:$D,'3.1.a Input Output Matrix'!$C44,'2a. Database N flows'!$E:$E,'3.1.a Input Output Matrix'!$D44,'2a. Database N flows'!$G:$G,'3.1.a Input Output Matrix'!P$25,'2a. Database N flows'!$H:$H,'3.1.a Input Output Matrix'!P$26,'2a. Database N flows'!$P:$P,$B$3,'2a. Database N flows'!$M:$M,$B$4),SUMIFS('2a. Database N flows'!$N:$N,'2a. Database N flows'!$D:$D,'3.1.a Input Output Matrix'!$C44,'2a. Database N flows'!$E:$E,'3.1.a Input Output Matrix'!$D44,'2a. Database N flows'!$G:$G,'3.1.a Input Output Matrix'!P$25,'2a. Database N flows'!$H:$H,'3.1.a Input Output Matrix'!P$26,'2a. Database N flows'!$P:$P,$B$3))</f>
        <v>0</v>
      </c>
      <c r="Q44" s="83">
        <f>IF($B$4&lt;&gt;"Ntot",SUMIFS('2a. Database N flows'!$N:$N,'2a. Database N flows'!$D:$D,'3.1.a Input Output Matrix'!$C44,'2a. Database N flows'!$E:$E,'3.1.a Input Output Matrix'!$D44,'2a. Database N flows'!$G:$G,'3.1.a Input Output Matrix'!Q$25,'2a. Database N flows'!$H:$H,'3.1.a Input Output Matrix'!Q$26,'2a. Database N flows'!$P:$P,$B$3,'2a. Database N flows'!$M:$M,$B$4),SUMIFS('2a. Database N flows'!$N:$N,'2a. Database N flows'!$D:$D,'3.1.a Input Output Matrix'!$C44,'2a. Database N flows'!$E:$E,'3.1.a Input Output Matrix'!$D44,'2a. Database N flows'!$G:$G,'3.1.a Input Output Matrix'!Q$25,'2a. Database N flows'!$H:$H,'3.1.a Input Output Matrix'!Q$26,'2a. Database N flows'!$P:$P,$B$3))</f>
        <v>0</v>
      </c>
      <c r="R44" s="35">
        <f>IF($B$4&lt;&gt;"Ntot",SUMIFS('2a. Database N flows'!$N:$N,'2a. Database N flows'!$D:$D,'3.1.a Input Output Matrix'!$C44,'2a. Database N flows'!$E:$E,'3.1.a Input Output Matrix'!$D44,'2a. Database N flows'!$G:$G,'3.1.a Input Output Matrix'!R$25,'2a. Database N flows'!$H:$H,'3.1.a Input Output Matrix'!R$26,'2a. Database N flows'!$P:$P,$B$3,'2a. Database N flows'!$M:$M,$B$4),SUMIFS('2a. Database N flows'!$N:$N,'2a. Database N flows'!$D:$D,'3.1.a Input Output Matrix'!$C44,'2a. Database N flows'!$E:$E,'3.1.a Input Output Matrix'!$D44,'2a. Database N flows'!$G:$G,'3.1.a Input Output Matrix'!R$25,'2a. Database N flows'!$H:$H,'3.1.a Input Output Matrix'!R$26,'2a. Database N flows'!$P:$P,$B$3))</f>
        <v>0</v>
      </c>
      <c r="S44" s="84">
        <f>IF($B$4&lt;&gt;"Ntot",SUMIFS('2a. Database N flows'!$N:$N,'2a. Database N flows'!$D:$D,'3.1.a Input Output Matrix'!$C44,'2a. Database N flows'!$E:$E,'3.1.a Input Output Matrix'!$D44,'2a. Database N flows'!$G:$G,'3.1.a Input Output Matrix'!S$25,'2a. Database N flows'!$H:$H,'3.1.a Input Output Matrix'!S$26,'2a. Database N flows'!$P:$P,$B$3,'2a. Database N flows'!$M:$M,$B$4),SUMIFS('2a. Database N flows'!$N:$N,'2a. Database N flows'!$D:$D,'3.1.a Input Output Matrix'!$C44,'2a. Database N flows'!$E:$E,'3.1.a Input Output Matrix'!$D44,'2a. Database N flows'!$G:$G,'3.1.a Input Output Matrix'!S$25,'2a. Database N flows'!$H:$H,'3.1.a Input Output Matrix'!S$26,'2a. Database N flows'!$P:$P,$B$3))</f>
        <v>0</v>
      </c>
      <c r="T44" s="83">
        <f>IF($B$4&lt;&gt;"Ntot",SUMIFS('2a. Database N flows'!$N:$N,'2a. Database N flows'!$D:$D,'3.1.a Input Output Matrix'!$C44,'2a. Database N flows'!$E:$E,'3.1.a Input Output Matrix'!$D44,'2a. Database N flows'!$G:$G,'3.1.a Input Output Matrix'!T$25,'2a. Database N flows'!$H:$H,'3.1.a Input Output Matrix'!T$26,'2a. Database N flows'!$P:$P,$B$3,'2a. Database N flows'!$M:$M,$B$4),SUMIFS('2a. Database N flows'!$N:$N,'2a. Database N flows'!$D:$D,'3.1.a Input Output Matrix'!$C44,'2a. Database N flows'!$E:$E,'3.1.a Input Output Matrix'!$D44,'2a. Database N flows'!$G:$G,'3.1.a Input Output Matrix'!T$25,'2a. Database N flows'!$H:$H,'3.1.a Input Output Matrix'!T$26,'2a. Database N flows'!$P:$P,$B$3))</f>
        <v>0</v>
      </c>
      <c r="U44" s="12">
        <f>IF($B$4&lt;&gt;"Ntot",SUMIFS('2a. Database N flows'!$N:$N,'2a. Database N flows'!$D:$D,'3.1.a Input Output Matrix'!$C44,'2a. Database N flows'!$E:$E,'3.1.a Input Output Matrix'!$D44,'2a. Database N flows'!$G:$G,'3.1.a Input Output Matrix'!U$25,'2a. Database N flows'!$H:$H,'3.1.a Input Output Matrix'!U$26,'2a. Database N flows'!$P:$P,$B$3,'2a. Database N flows'!$M:$M,$B$4),SUMIFS('2a. Database N flows'!$N:$N,'2a. Database N flows'!$D:$D,'3.1.a Input Output Matrix'!$C44,'2a. Database N flows'!$E:$E,'3.1.a Input Output Matrix'!$D44,'2a. Database N flows'!$G:$G,'3.1.a Input Output Matrix'!U$25,'2a. Database N flows'!$H:$H,'3.1.a Input Output Matrix'!U$26,'2a. Database N flows'!$P:$P,$B$3))</f>
        <v>0</v>
      </c>
      <c r="V44" s="12">
        <f>IF($B$4&lt;&gt;"Ntot",SUMIFS('2a. Database N flows'!$N:$N,'2a. Database N flows'!$D:$D,'3.1.a Input Output Matrix'!$C44,'2a. Database N flows'!$E:$E,'3.1.a Input Output Matrix'!$D44,'2a. Database N flows'!$G:$G,'3.1.a Input Output Matrix'!V$25,'2a. Database N flows'!$H:$H,'3.1.a Input Output Matrix'!V$26,'2a. Database N flows'!$P:$P,$B$3,'2a. Database N flows'!$M:$M,$B$4),SUMIFS('2a. Database N flows'!$N:$N,'2a. Database N flows'!$D:$D,'3.1.a Input Output Matrix'!$C44,'2a. Database N flows'!$E:$E,'3.1.a Input Output Matrix'!$D44,'2a. Database N flows'!$G:$G,'3.1.a Input Output Matrix'!V$25,'2a. Database N flows'!$H:$H,'3.1.a Input Output Matrix'!V$26,'2a. Database N flows'!$P:$P,$B$3))</f>
        <v>0</v>
      </c>
      <c r="W44" s="35">
        <f>IF($B$4&lt;&gt;"Ntot",SUMIFS('2a. Database N flows'!$N:$N,'2a. Database N flows'!$D:$D,'3.1.a Input Output Matrix'!$C44,'2a. Database N flows'!$E:$E,'3.1.a Input Output Matrix'!$D44,'2a. Database N flows'!$G:$G,'3.1.a Input Output Matrix'!W$25,'2a. Database N flows'!$H:$H,'3.1.a Input Output Matrix'!W$26,'2a. Database N flows'!$P:$P,$B$3,'2a. Database N flows'!$M:$M,$B$4),SUMIFS('2a. Database N flows'!$N:$N,'2a. Database N flows'!$D:$D,'3.1.a Input Output Matrix'!$C44,'2a. Database N flows'!$E:$E,'3.1.a Input Output Matrix'!$D44,'2a. Database N flows'!$G:$G,'3.1.a Input Output Matrix'!W$25,'2a. Database N flows'!$H:$H,'3.1.a Input Output Matrix'!W$26,'2a. Database N flows'!$P:$P,$B$3))</f>
        <v>0</v>
      </c>
      <c r="X44" s="84">
        <f>IF($B$4&lt;&gt;"Ntot",SUMIFS('2a. Database N flows'!$N:$N,'2a. Database N flows'!$D:$D,'3.1.a Input Output Matrix'!$C44,'2a. Database N flows'!$E:$E,'3.1.a Input Output Matrix'!$D44,'2a. Database N flows'!$G:$G,'3.1.a Input Output Matrix'!X$25,'2a. Database N flows'!$H:$H,'3.1.a Input Output Matrix'!X$26,'2a. Database N flows'!$P:$P,$B$3,'2a. Database N flows'!$M:$M,$B$4),SUMIFS('2a. Database N flows'!$N:$N,'2a. Database N flows'!$D:$D,'3.1.a Input Output Matrix'!$C44,'2a. Database N flows'!$E:$E,'3.1.a Input Output Matrix'!$D44,'2a. Database N flows'!$G:$G,'3.1.a Input Output Matrix'!X$25,'2a. Database N flows'!$H:$H,'3.1.a Input Output Matrix'!X$26,'2a. Database N flows'!$P:$P,$B$3))</f>
        <v>3</v>
      </c>
      <c r="Y44" s="84">
        <f>IF($B$4&lt;&gt;"Ntot",SUMIFS('2a. Database N flows'!$N:$N,'2a. Database N flows'!$D:$D,'3.1.a Input Output Matrix'!$C44,'2a. Database N flows'!$E:$E,'3.1.a Input Output Matrix'!$D44,'2a. Database N flows'!$G:$G,'3.1.a Input Output Matrix'!Y$25,'2a. Database N flows'!$H:$H,'3.1.a Input Output Matrix'!Y$26,'2a. Database N flows'!$P:$P,$B$3,'2a. Database N flows'!$M:$M,$B$4),SUMIFS('2a. Database N flows'!$N:$N,'2a. Database N flows'!$D:$D,'3.1.a Input Output Matrix'!$C44,'2a. Database N flows'!$E:$E,'3.1.a Input Output Matrix'!$D44,'2a. Database N flows'!$G:$G,'3.1.a Input Output Matrix'!Y$25,'2a. Database N flows'!$H:$H,'3.1.a Input Output Matrix'!Y$26,'2a. Database N flows'!$P:$P,$B$3))</f>
        <v>0</v>
      </c>
      <c r="Z44" s="16">
        <f t="shared" si="2"/>
        <v>5</v>
      </c>
      <c r="AA44" s="12" t="s">
        <v>54</v>
      </c>
      <c r="AB44" s="23"/>
      <c r="AC44" s="3"/>
      <c r="AD44" s="3"/>
    </row>
    <row r="45" spans="1:31" ht="17.649999999999999" customHeight="1" x14ac:dyDescent="0.25">
      <c r="B45" s="547"/>
      <c r="C45" s="104" t="s">
        <v>97</v>
      </c>
      <c r="D45" s="488" t="s">
        <v>544</v>
      </c>
      <c r="E45" s="87">
        <f>IF($B$4&lt;&gt;"Ntot",SUMIFS('2a. Database N flows'!$N:$N,'2a. Database N flows'!$D:$D,'3.1.a Input Output Matrix'!$C45,'2a. Database N flows'!$E:$E,'3.1.a Input Output Matrix'!$D45,'2a. Database N flows'!$G:$G,'3.1.a Input Output Matrix'!E$25,'2a. Database N flows'!$H:$H,'3.1.a Input Output Matrix'!E$26,'2a. Database N flows'!$P:$P,$B$3,'2a. Database N flows'!$M:$M,$B$4),SUMIFS('2a. Database N flows'!$N:$N,'2a. Database N flows'!$D:$D,'3.1.a Input Output Matrix'!$C45,'2a. Database N flows'!$E:$E,'3.1.a Input Output Matrix'!$D45,'2a. Database N flows'!$G:$G,'3.1.a Input Output Matrix'!E$25,'2a. Database N flows'!$H:$H,'3.1.a Input Output Matrix'!E$26,'2a. Database N flows'!$P:$P,$B$3))</f>
        <v>0</v>
      </c>
      <c r="F45" s="44">
        <f>IF($B$4&lt;&gt;"Ntot",SUMIFS('2a. Database N flows'!$N:$N,'2a. Database N flows'!$D:$D,'3.1.a Input Output Matrix'!$C45,'2a. Database N flows'!$E:$E,'3.1.a Input Output Matrix'!$D45,'2a. Database N flows'!$G:$G,'3.1.a Input Output Matrix'!F$25,'2a. Database N flows'!$H:$H,'3.1.a Input Output Matrix'!F$26,'2a. Database N flows'!$P:$P,$B$3,'2a. Database N flows'!$M:$M,$B$4),SUMIFS('2a. Database N flows'!$N:$N,'2a. Database N flows'!$D:$D,'3.1.a Input Output Matrix'!$C45,'2a. Database N flows'!$E:$E,'3.1.a Input Output Matrix'!$D45,'2a. Database N flows'!$G:$G,'3.1.a Input Output Matrix'!F$25,'2a. Database N flows'!$H:$H,'3.1.a Input Output Matrix'!F$26,'2a. Database N flows'!$P:$P,$B$3))</f>
        <v>0</v>
      </c>
      <c r="G45" s="44">
        <f>IF($B$4&lt;&gt;"Ntot",SUMIFS('2a. Database N flows'!$N:$N,'2a. Database N flows'!$D:$D,'3.1.a Input Output Matrix'!$C45,'2a. Database N flows'!$E:$E,'3.1.a Input Output Matrix'!$D45,'2a. Database N flows'!$G:$G,'3.1.a Input Output Matrix'!G$25,'2a. Database N flows'!$H:$H,'3.1.a Input Output Matrix'!G$26,'2a. Database N flows'!$P:$P,$B$3,'2a. Database N flows'!$M:$M,$B$4),SUMIFS('2a. Database N flows'!$N:$N,'2a. Database N flows'!$D:$D,'3.1.a Input Output Matrix'!$C45,'2a. Database N flows'!$E:$E,'3.1.a Input Output Matrix'!$D45,'2a. Database N flows'!$G:$G,'3.1.a Input Output Matrix'!G$25,'2a. Database N flows'!$H:$H,'3.1.a Input Output Matrix'!G$26,'2a. Database N flows'!$P:$P,$B$3))</f>
        <v>0</v>
      </c>
      <c r="H45" s="45">
        <f>IF($B$4&lt;&gt;"Ntot",SUMIFS('2a. Database N flows'!$N:$N,'2a. Database N flows'!$D:$D,'3.1.a Input Output Matrix'!$C45,'2a. Database N flows'!$E:$E,'3.1.a Input Output Matrix'!$D45,'2a. Database N flows'!$G:$G,'3.1.a Input Output Matrix'!H$25,'2a. Database N flows'!$H:$H,'3.1.a Input Output Matrix'!H$26,'2a. Database N flows'!$P:$P,$B$3,'2a. Database N flows'!$M:$M,$B$4),SUMIFS('2a. Database N flows'!$N:$N,'2a. Database N flows'!$D:$D,'3.1.a Input Output Matrix'!$C45,'2a. Database N flows'!$E:$E,'3.1.a Input Output Matrix'!$D45,'2a. Database N flows'!$G:$G,'3.1.a Input Output Matrix'!H$25,'2a. Database N flows'!$H:$H,'3.1.a Input Output Matrix'!H$26,'2a. Database N flows'!$P:$P,$B$3))</f>
        <v>0</v>
      </c>
      <c r="I45" s="87">
        <f>IF($B$4&lt;&gt;"Ntot",SUMIFS('2a. Database N flows'!$N:$N,'2a. Database N flows'!$D:$D,'3.1.a Input Output Matrix'!$C45,'2a. Database N flows'!$E:$E,'3.1.a Input Output Matrix'!$D45,'2a. Database N flows'!$G:$G,'3.1.a Input Output Matrix'!I$25,'2a. Database N flows'!$H:$H,'3.1.a Input Output Matrix'!I$26,'2a. Database N flows'!$P:$P,$B$3,'2a. Database N flows'!$M:$M,$B$4),SUMIFS('2a. Database N flows'!$N:$N,'2a. Database N flows'!$D:$D,'3.1.a Input Output Matrix'!$C45,'2a. Database N flows'!$E:$E,'3.1.a Input Output Matrix'!$D45,'2a. Database N flows'!$G:$G,'3.1.a Input Output Matrix'!I$25,'2a. Database N flows'!$H:$H,'3.1.a Input Output Matrix'!I$26,'2a. Database N flows'!$P:$P,$B$3))</f>
        <v>2</v>
      </c>
      <c r="J45" s="45">
        <f>IF($B$4&lt;&gt;"Ntot",SUMIFS('2a. Database N flows'!$N:$N,'2a. Database N flows'!$D:$D,'3.1.a Input Output Matrix'!$C45,'2a. Database N flows'!$E:$E,'3.1.a Input Output Matrix'!$D45,'2a. Database N flows'!$G:$G,'3.1.a Input Output Matrix'!J$25,'2a. Database N flows'!$H:$H,'3.1.a Input Output Matrix'!J$26,'2a. Database N flows'!$P:$P,$B$3,'2a. Database N flows'!$M:$M,$B$4),SUMIFS('2a. Database N flows'!$N:$N,'2a. Database N flows'!$D:$D,'3.1.a Input Output Matrix'!$C45,'2a. Database N flows'!$E:$E,'3.1.a Input Output Matrix'!$D45,'2a. Database N flows'!$G:$G,'3.1.a Input Output Matrix'!J$25,'2a. Database N flows'!$H:$H,'3.1.a Input Output Matrix'!J$26,'2a. Database N flows'!$P:$P,$B$3))</f>
        <v>0</v>
      </c>
      <c r="K45" s="87">
        <f>IF($B$4&lt;&gt;"Ntot",SUMIFS('2a. Database N flows'!$N:$N,'2a. Database N flows'!$D:$D,'3.1.a Input Output Matrix'!$C45,'2a. Database N flows'!$E:$E,'3.1.a Input Output Matrix'!$D45,'2a. Database N flows'!$G:$G,'3.1.a Input Output Matrix'!K$25,'2a. Database N flows'!$H:$H,'3.1.a Input Output Matrix'!K$26,'2a. Database N flows'!$P:$P,$B$3,'2a. Database N flows'!$M:$M,$B$4),SUMIFS('2a. Database N flows'!$N:$N,'2a. Database N flows'!$D:$D,'3.1.a Input Output Matrix'!$C45,'2a. Database N flows'!$E:$E,'3.1.a Input Output Matrix'!$D45,'2a. Database N flows'!$G:$G,'3.1.a Input Output Matrix'!K$25,'2a. Database N flows'!$H:$H,'3.1.a Input Output Matrix'!K$26,'2a. Database N flows'!$P:$P,$B$3))</f>
        <v>0</v>
      </c>
      <c r="L45" s="44">
        <f>IF($B$4&lt;&gt;"Ntot",SUMIFS('2a. Database N flows'!$N:$N,'2a. Database N flows'!$D:$D,'3.1.a Input Output Matrix'!$C45,'2a. Database N flows'!$E:$E,'3.1.a Input Output Matrix'!$D45,'2a. Database N flows'!$G:$G,'3.1.a Input Output Matrix'!L$25,'2a. Database N flows'!$H:$H,'3.1.a Input Output Matrix'!L$26,'2a. Database N flows'!$P:$P,$B$3,'2a. Database N flows'!$M:$M,$B$4),SUMIFS('2a. Database N flows'!$N:$N,'2a. Database N flows'!$D:$D,'3.1.a Input Output Matrix'!$C45,'2a. Database N flows'!$E:$E,'3.1.a Input Output Matrix'!$D45,'2a. Database N flows'!$G:$G,'3.1.a Input Output Matrix'!L$25,'2a. Database N flows'!$H:$H,'3.1.a Input Output Matrix'!L$26,'2a. Database N flows'!$P:$P,$B$3))</f>
        <v>0</v>
      </c>
      <c r="M45" s="45">
        <f>IF($B$4&lt;&gt;"Ntot",SUMIFS('2a. Database N flows'!$N:$N,'2a. Database N flows'!$D:$D,'3.1.a Input Output Matrix'!$C45,'2a. Database N flows'!$E:$E,'3.1.a Input Output Matrix'!$D45,'2a. Database N flows'!$G:$G,'3.1.a Input Output Matrix'!M$25,'2a. Database N flows'!$H:$H,'3.1.a Input Output Matrix'!M$26,'2a. Database N flows'!$P:$P,$B$3,'2a. Database N flows'!$M:$M,$B$4),SUMIFS('2a. Database N flows'!$N:$N,'2a. Database N flows'!$D:$D,'3.1.a Input Output Matrix'!$C45,'2a. Database N flows'!$E:$E,'3.1.a Input Output Matrix'!$D45,'2a. Database N flows'!$G:$G,'3.1.a Input Output Matrix'!M$25,'2a. Database N flows'!$H:$H,'3.1.a Input Output Matrix'!M$26,'2a. Database N flows'!$P:$P,$B$3))</f>
        <v>0</v>
      </c>
      <c r="N45" s="87">
        <f>IF($B$4&lt;&gt;"Ntot",SUMIFS('2a. Database N flows'!$N:$N,'2a. Database N flows'!$D:$D,'3.1.a Input Output Matrix'!$C45,'2a. Database N flows'!$E:$E,'3.1.a Input Output Matrix'!$D45,'2a. Database N flows'!$G:$G,'3.1.a Input Output Matrix'!N$25,'2a. Database N flows'!$H:$H,'3.1.a Input Output Matrix'!N$26,'2a. Database N flows'!$P:$P,$B$3,'2a. Database N flows'!$M:$M,$B$4),SUMIFS('2a. Database N flows'!$N:$N,'2a. Database N flows'!$D:$D,'3.1.a Input Output Matrix'!$C45,'2a. Database N flows'!$E:$E,'3.1.a Input Output Matrix'!$D45,'2a. Database N flows'!$G:$G,'3.1.a Input Output Matrix'!N$25,'2a. Database N flows'!$H:$H,'3.1.a Input Output Matrix'!N$26,'2a. Database N flows'!$P:$P,$B$3))</f>
        <v>0</v>
      </c>
      <c r="O45" s="44">
        <f>IF($B$4&lt;&gt;"Ntot",SUMIFS('2a. Database N flows'!$N:$N,'2a. Database N flows'!$D:$D,'3.1.a Input Output Matrix'!$C45,'2a. Database N flows'!$E:$E,'3.1.a Input Output Matrix'!$D45,'2a. Database N flows'!$G:$G,'3.1.a Input Output Matrix'!O$25,'2a. Database N flows'!$H:$H,'3.1.a Input Output Matrix'!O$26,'2a. Database N flows'!$P:$P,$B$3,'2a. Database N flows'!$M:$M,$B$4),SUMIFS('2a. Database N flows'!$N:$N,'2a. Database N flows'!$D:$D,'3.1.a Input Output Matrix'!$C45,'2a. Database N flows'!$E:$E,'3.1.a Input Output Matrix'!$D45,'2a. Database N flows'!$G:$G,'3.1.a Input Output Matrix'!O$25,'2a. Database N flows'!$H:$H,'3.1.a Input Output Matrix'!O$26,'2a. Database N flows'!$P:$P,$B$3))</f>
        <v>0</v>
      </c>
      <c r="P45" s="45">
        <f>IF($B$4&lt;&gt;"Ntot",SUMIFS('2a. Database N flows'!$N:$N,'2a. Database N flows'!$D:$D,'3.1.a Input Output Matrix'!$C45,'2a. Database N flows'!$E:$E,'3.1.a Input Output Matrix'!$D45,'2a. Database N flows'!$G:$G,'3.1.a Input Output Matrix'!P$25,'2a. Database N flows'!$H:$H,'3.1.a Input Output Matrix'!P$26,'2a. Database N flows'!$P:$P,$B$3,'2a. Database N flows'!$M:$M,$B$4),SUMIFS('2a. Database N flows'!$N:$N,'2a. Database N flows'!$D:$D,'3.1.a Input Output Matrix'!$C45,'2a. Database N flows'!$E:$E,'3.1.a Input Output Matrix'!$D45,'2a. Database N flows'!$G:$G,'3.1.a Input Output Matrix'!P$25,'2a. Database N flows'!$H:$H,'3.1.a Input Output Matrix'!P$26,'2a. Database N flows'!$P:$P,$B$3))</f>
        <v>0</v>
      </c>
      <c r="Q45" s="87">
        <f>IF($B$4&lt;&gt;"Ntot",SUMIFS('2a. Database N flows'!$N:$N,'2a. Database N flows'!$D:$D,'3.1.a Input Output Matrix'!$C45,'2a. Database N flows'!$E:$E,'3.1.a Input Output Matrix'!$D45,'2a. Database N flows'!$G:$G,'3.1.a Input Output Matrix'!Q$25,'2a. Database N flows'!$H:$H,'3.1.a Input Output Matrix'!Q$26,'2a. Database N flows'!$P:$P,$B$3,'2a. Database N flows'!$M:$M,$B$4),SUMIFS('2a. Database N flows'!$N:$N,'2a. Database N flows'!$D:$D,'3.1.a Input Output Matrix'!$C45,'2a. Database N flows'!$E:$E,'3.1.a Input Output Matrix'!$D45,'2a. Database N flows'!$G:$G,'3.1.a Input Output Matrix'!Q$25,'2a. Database N flows'!$H:$H,'3.1.a Input Output Matrix'!Q$26,'2a. Database N flows'!$P:$P,$B$3))</f>
        <v>0</v>
      </c>
      <c r="R45" s="45">
        <f>IF($B$4&lt;&gt;"Ntot",SUMIFS('2a. Database N flows'!$N:$N,'2a. Database N flows'!$D:$D,'3.1.a Input Output Matrix'!$C45,'2a. Database N flows'!$E:$E,'3.1.a Input Output Matrix'!$D45,'2a. Database N flows'!$G:$G,'3.1.a Input Output Matrix'!R$25,'2a. Database N flows'!$H:$H,'3.1.a Input Output Matrix'!R$26,'2a. Database N flows'!$P:$P,$B$3,'2a. Database N flows'!$M:$M,$B$4),SUMIFS('2a. Database N flows'!$N:$N,'2a. Database N flows'!$D:$D,'3.1.a Input Output Matrix'!$C45,'2a. Database N flows'!$E:$E,'3.1.a Input Output Matrix'!$D45,'2a. Database N flows'!$G:$G,'3.1.a Input Output Matrix'!R$25,'2a. Database N flows'!$H:$H,'3.1.a Input Output Matrix'!R$26,'2a. Database N flows'!$P:$P,$B$3))</f>
        <v>0</v>
      </c>
      <c r="S45" s="87">
        <f>IF($B$4&lt;&gt;"Ntot",SUMIFS('2a. Database N flows'!$N:$N,'2a. Database N flows'!$D:$D,'3.1.a Input Output Matrix'!$C45,'2a. Database N flows'!$E:$E,'3.1.a Input Output Matrix'!$D45,'2a. Database N flows'!$G:$G,'3.1.a Input Output Matrix'!S$25,'2a. Database N flows'!$H:$H,'3.1.a Input Output Matrix'!S$26,'2a. Database N flows'!$P:$P,$B$3,'2a. Database N flows'!$M:$M,$B$4),SUMIFS('2a. Database N flows'!$N:$N,'2a. Database N flows'!$D:$D,'3.1.a Input Output Matrix'!$C45,'2a. Database N flows'!$E:$E,'3.1.a Input Output Matrix'!$D45,'2a. Database N flows'!$G:$G,'3.1.a Input Output Matrix'!S$25,'2a. Database N flows'!$H:$H,'3.1.a Input Output Matrix'!S$26,'2a. Database N flows'!$P:$P,$B$3))</f>
        <v>0</v>
      </c>
      <c r="T45" s="87">
        <f>IF($B$4&lt;&gt;"Ntot",SUMIFS('2a. Database N flows'!$N:$N,'2a. Database N flows'!$D:$D,'3.1.a Input Output Matrix'!$C45,'2a. Database N flows'!$E:$E,'3.1.a Input Output Matrix'!$D45,'2a. Database N flows'!$G:$G,'3.1.a Input Output Matrix'!T$25,'2a. Database N flows'!$H:$H,'3.1.a Input Output Matrix'!T$26,'2a. Database N flows'!$P:$P,$B$3,'2a. Database N flows'!$M:$M,$B$4),SUMIFS('2a. Database N flows'!$N:$N,'2a. Database N flows'!$D:$D,'3.1.a Input Output Matrix'!$C45,'2a. Database N flows'!$E:$E,'3.1.a Input Output Matrix'!$D45,'2a. Database N flows'!$G:$G,'3.1.a Input Output Matrix'!T$25,'2a. Database N flows'!$H:$H,'3.1.a Input Output Matrix'!T$26,'2a. Database N flows'!$P:$P,$B$3))</f>
        <v>0</v>
      </c>
      <c r="U45" s="44">
        <f>IF($B$4&lt;&gt;"Ntot",SUMIFS('2a. Database N flows'!$N:$N,'2a. Database N flows'!$D:$D,'3.1.a Input Output Matrix'!$C45,'2a. Database N flows'!$E:$E,'3.1.a Input Output Matrix'!$D45,'2a. Database N flows'!$G:$G,'3.1.a Input Output Matrix'!U$25,'2a. Database N flows'!$H:$H,'3.1.a Input Output Matrix'!U$26,'2a. Database N flows'!$P:$P,$B$3,'2a. Database N flows'!$M:$M,$B$4),SUMIFS('2a. Database N flows'!$N:$N,'2a. Database N flows'!$D:$D,'3.1.a Input Output Matrix'!$C45,'2a. Database N flows'!$E:$E,'3.1.a Input Output Matrix'!$D45,'2a. Database N flows'!$G:$G,'3.1.a Input Output Matrix'!U$25,'2a. Database N flows'!$H:$H,'3.1.a Input Output Matrix'!U$26,'2a. Database N flows'!$P:$P,$B$3))</f>
        <v>2</v>
      </c>
      <c r="V45" s="44">
        <f>IF($B$4&lt;&gt;"Ntot",SUMIFS('2a. Database N flows'!$N:$N,'2a. Database N flows'!$D:$D,'3.1.a Input Output Matrix'!$C45,'2a. Database N flows'!$E:$E,'3.1.a Input Output Matrix'!$D45,'2a. Database N flows'!$G:$G,'3.1.a Input Output Matrix'!V$25,'2a. Database N flows'!$H:$H,'3.1.a Input Output Matrix'!V$26,'2a. Database N flows'!$P:$P,$B$3,'2a. Database N flows'!$M:$M,$B$4),SUMIFS('2a. Database N flows'!$N:$N,'2a. Database N flows'!$D:$D,'3.1.a Input Output Matrix'!$C45,'2a. Database N flows'!$E:$E,'3.1.a Input Output Matrix'!$D45,'2a. Database N flows'!$G:$G,'3.1.a Input Output Matrix'!V$25,'2a. Database N flows'!$H:$H,'3.1.a Input Output Matrix'!V$26,'2a. Database N flows'!$P:$P,$B$3))</f>
        <v>2</v>
      </c>
      <c r="W45" s="45">
        <f>IF($B$4&lt;&gt;"Ntot",SUMIFS('2a. Database N flows'!$N:$N,'2a. Database N flows'!$D:$D,'3.1.a Input Output Matrix'!$C45,'2a. Database N flows'!$E:$E,'3.1.a Input Output Matrix'!$D45,'2a. Database N flows'!$G:$G,'3.1.a Input Output Matrix'!W$25,'2a. Database N flows'!$H:$H,'3.1.a Input Output Matrix'!W$26,'2a. Database N flows'!$P:$P,$B$3,'2a. Database N flows'!$M:$M,$B$4),SUMIFS('2a. Database N flows'!$N:$N,'2a. Database N flows'!$D:$D,'3.1.a Input Output Matrix'!$C45,'2a. Database N flows'!$E:$E,'3.1.a Input Output Matrix'!$D45,'2a. Database N flows'!$G:$G,'3.1.a Input Output Matrix'!W$25,'2a. Database N flows'!$H:$H,'3.1.a Input Output Matrix'!W$26,'2a. Database N flows'!$P:$P,$B$3))</f>
        <v>0</v>
      </c>
      <c r="X45" s="88">
        <f>IF($B$4&lt;&gt;"Ntot",SUMIFS('2a. Database N flows'!$N:$N,'2a. Database N flows'!$D:$D,'3.1.a Input Output Matrix'!$C45,'2a. Database N flows'!$E:$E,'3.1.a Input Output Matrix'!$D45,'2a. Database N flows'!$G:$G,'3.1.a Input Output Matrix'!X$25,'2a. Database N flows'!$H:$H,'3.1.a Input Output Matrix'!X$26,'2a. Database N flows'!$P:$P,$B$3,'2a. Database N flows'!$M:$M,$B$4),SUMIFS('2a. Database N flows'!$N:$N,'2a. Database N flows'!$D:$D,'3.1.a Input Output Matrix'!$C45,'2a. Database N flows'!$E:$E,'3.1.a Input Output Matrix'!$D45,'2a. Database N flows'!$G:$G,'3.1.a Input Output Matrix'!X$25,'2a. Database N flows'!$H:$H,'3.1.a Input Output Matrix'!X$26,'2a. Database N flows'!$P:$P,$B$3))</f>
        <v>1</v>
      </c>
      <c r="Y45" s="88">
        <f>IF($B$4&lt;&gt;"Ntot",SUMIFS('2a. Database N flows'!$N:$N,'2a. Database N flows'!$D:$D,'3.1.a Input Output Matrix'!$C45,'2a. Database N flows'!$E:$E,'3.1.a Input Output Matrix'!$D45,'2a. Database N flows'!$G:$G,'3.1.a Input Output Matrix'!Y$25,'2a. Database N flows'!$H:$H,'3.1.a Input Output Matrix'!Y$26,'2a. Database N flows'!$P:$P,$B$3,'2a. Database N flows'!$M:$M,$B$4),SUMIFS('2a. Database N flows'!$N:$N,'2a. Database N flows'!$D:$D,'3.1.a Input Output Matrix'!$C45,'2a. Database N flows'!$E:$E,'3.1.a Input Output Matrix'!$D45,'2a. Database N flows'!$G:$G,'3.1.a Input Output Matrix'!Y$25,'2a. Database N flows'!$H:$H,'3.1.a Input Output Matrix'!Y$26,'2a. Database N flows'!$P:$P,$B$3))</f>
        <v>0</v>
      </c>
      <c r="Z45" s="16">
        <f t="shared" si="2"/>
        <v>7</v>
      </c>
      <c r="AA45" s="12" t="s">
        <v>54</v>
      </c>
      <c r="AB45" s="23"/>
      <c r="AC45" s="3"/>
      <c r="AD45" s="3"/>
    </row>
    <row r="46" spans="1:31" ht="17.649999999999999" customHeight="1" x14ac:dyDescent="0.25">
      <c r="B46" s="547"/>
      <c r="C46" s="105" t="s">
        <v>75</v>
      </c>
      <c r="D46" s="106" t="s">
        <v>75</v>
      </c>
      <c r="E46" s="107">
        <f>IF($B$4&lt;&gt;"Ntot",SUMIFS('2a. Database N flows'!$N:$N,'2a. Database N flows'!$D:$D,'3.1.a Input Output Matrix'!$C46,'2a. Database N flows'!$E:$E,'3.1.a Input Output Matrix'!$D46,'2a. Database N flows'!$G:$G,'3.1.a Input Output Matrix'!E$25,'2a. Database N flows'!$H:$H,'3.1.a Input Output Matrix'!E$26,'2a. Database N flows'!$P:$P,$B$3,'2a. Database N flows'!$M:$M,$B$4),SUMIFS('2a. Database N flows'!$N:$N,'2a. Database N flows'!$D:$D,'3.1.a Input Output Matrix'!$C46,'2a. Database N flows'!$E:$E,'3.1.a Input Output Matrix'!$D46,'2a. Database N flows'!$G:$G,'3.1.a Input Output Matrix'!E$25,'2a. Database N flows'!$H:$H,'3.1.a Input Output Matrix'!E$26,'2a. Database N flows'!$P:$P,$B$3))</f>
        <v>1</v>
      </c>
      <c r="F46" s="108">
        <f>IF($B$4&lt;&gt;"Ntot",SUMIFS('2a. Database N flows'!$N:$N,'2a. Database N flows'!$D:$D,'3.1.a Input Output Matrix'!$C46,'2a. Database N flows'!$E:$E,'3.1.a Input Output Matrix'!$D46,'2a. Database N flows'!$G:$G,'3.1.a Input Output Matrix'!F$25,'2a. Database N flows'!$H:$H,'3.1.a Input Output Matrix'!F$26,'2a. Database N flows'!$P:$P,$B$3,'2a. Database N flows'!$M:$M,$B$4),SUMIFS('2a. Database N flows'!$N:$N,'2a. Database N flows'!$D:$D,'3.1.a Input Output Matrix'!$C46,'2a. Database N flows'!$E:$E,'3.1.a Input Output Matrix'!$D46,'2a. Database N flows'!$G:$G,'3.1.a Input Output Matrix'!F$25,'2a. Database N flows'!$H:$H,'3.1.a Input Output Matrix'!F$26,'2a. Database N flows'!$P:$P,$B$3))</f>
        <v>1</v>
      </c>
      <c r="G46" s="108">
        <f>IF($B$4&lt;&gt;"Ntot",SUMIFS('2a. Database N flows'!$N:$N,'2a. Database N flows'!$D:$D,'3.1.a Input Output Matrix'!$C46,'2a. Database N flows'!$E:$E,'3.1.a Input Output Matrix'!$D46,'2a. Database N flows'!$G:$G,'3.1.a Input Output Matrix'!G$25,'2a. Database N flows'!$H:$H,'3.1.a Input Output Matrix'!G$26,'2a. Database N flows'!$P:$P,$B$3,'2a. Database N flows'!$M:$M,$B$4),SUMIFS('2a. Database N flows'!$N:$N,'2a. Database N flows'!$D:$D,'3.1.a Input Output Matrix'!$C46,'2a. Database N flows'!$E:$E,'3.1.a Input Output Matrix'!$D46,'2a. Database N flows'!$G:$G,'3.1.a Input Output Matrix'!G$25,'2a. Database N flows'!$H:$H,'3.1.a Input Output Matrix'!G$26,'2a. Database N flows'!$P:$P,$B$3))</f>
        <v>1</v>
      </c>
      <c r="H46" s="109">
        <f>IF($B$4&lt;&gt;"Ntot",SUMIFS('2a. Database N flows'!$N:$N,'2a. Database N flows'!$D:$D,'3.1.a Input Output Matrix'!$C46,'2a. Database N flows'!$E:$E,'3.1.a Input Output Matrix'!$D46,'2a. Database N flows'!$G:$G,'3.1.a Input Output Matrix'!H$25,'2a. Database N flows'!$H:$H,'3.1.a Input Output Matrix'!H$26,'2a. Database N flows'!$P:$P,$B$3,'2a. Database N flows'!$M:$M,$B$4),SUMIFS('2a. Database N flows'!$N:$N,'2a. Database N flows'!$D:$D,'3.1.a Input Output Matrix'!$C46,'2a. Database N flows'!$E:$E,'3.1.a Input Output Matrix'!$D46,'2a. Database N flows'!$G:$G,'3.1.a Input Output Matrix'!H$25,'2a. Database N flows'!$H:$H,'3.1.a Input Output Matrix'!H$26,'2a. Database N flows'!$P:$P,$B$3))</f>
        <v>1</v>
      </c>
      <c r="I46" s="107">
        <f>IF($B$4&lt;&gt;"Ntot",SUMIFS('2a. Database N flows'!$N:$N,'2a. Database N flows'!$D:$D,'3.1.a Input Output Matrix'!$C46,'2a. Database N flows'!$E:$E,'3.1.a Input Output Matrix'!$D46,'2a. Database N flows'!$G:$G,'3.1.a Input Output Matrix'!I$25,'2a. Database N flows'!$H:$H,'3.1.a Input Output Matrix'!I$26,'2a. Database N flows'!$P:$P,$B$3,'2a. Database N flows'!$M:$M,$B$4),SUMIFS('2a. Database N flows'!$N:$N,'2a. Database N flows'!$D:$D,'3.1.a Input Output Matrix'!$C46,'2a. Database N flows'!$E:$E,'3.1.a Input Output Matrix'!$D46,'2a. Database N flows'!$G:$G,'3.1.a Input Output Matrix'!I$25,'2a. Database N flows'!$H:$H,'3.1.a Input Output Matrix'!I$26,'2a. Database N flows'!$P:$P,$B$3))</f>
        <v>0</v>
      </c>
      <c r="J46" s="109">
        <f>IF($B$4&lt;&gt;"Ntot",SUMIFS('2a. Database N flows'!$N:$N,'2a. Database N flows'!$D:$D,'3.1.a Input Output Matrix'!$C46,'2a. Database N flows'!$E:$E,'3.1.a Input Output Matrix'!$D46,'2a. Database N flows'!$G:$G,'3.1.a Input Output Matrix'!J$25,'2a. Database N flows'!$H:$H,'3.1.a Input Output Matrix'!J$26,'2a. Database N flows'!$P:$P,$B$3,'2a. Database N flows'!$M:$M,$B$4),SUMIFS('2a. Database N flows'!$N:$N,'2a. Database N flows'!$D:$D,'3.1.a Input Output Matrix'!$C46,'2a. Database N flows'!$E:$E,'3.1.a Input Output Matrix'!$D46,'2a. Database N flows'!$G:$G,'3.1.a Input Output Matrix'!J$25,'2a. Database N flows'!$H:$H,'3.1.a Input Output Matrix'!J$26,'2a. Database N flows'!$P:$P,$B$3))</f>
        <v>1</v>
      </c>
      <c r="K46" s="107">
        <f>IF($B$4&lt;&gt;"Ntot",SUMIFS('2a. Database N flows'!$N:$N,'2a. Database N flows'!$D:$D,'3.1.a Input Output Matrix'!$C46,'2a. Database N flows'!$E:$E,'3.1.a Input Output Matrix'!$D46,'2a. Database N flows'!$G:$G,'3.1.a Input Output Matrix'!K$25,'2a. Database N flows'!$H:$H,'3.1.a Input Output Matrix'!K$26,'2a. Database N flows'!$P:$P,$B$3,'2a. Database N flows'!$M:$M,$B$4),SUMIFS('2a. Database N flows'!$N:$N,'2a. Database N flows'!$D:$D,'3.1.a Input Output Matrix'!$C46,'2a. Database N flows'!$E:$E,'3.1.a Input Output Matrix'!$D46,'2a. Database N flows'!$G:$G,'3.1.a Input Output Matrix'!K$25,'2a. Database N flows'!$H:$H,'3.1.a Input Output Matrix'!K$26,'2a. Database N flows'!$P:$P,$B$3))</f>
        <v>0</v>
      </c>
      <c r="L46" s="108">
        <f>IF($B$4&lt;&gt;"Ntot",SUMIFS('2a. Database N flows'!$N:$N,'2a. Database N flows'!$D:$D,'3.1.a Input Output Matrix'!$C46,'2a. Database N flows'!$E:$E,'3.1.a Input Output Matrix'!$D46,'2a. Database N flows'!$G:$G,'3.1.a Input Output Matrix'!L$25,'2a. Database N flows'!$H:$H,'3.1.a Input Output Matrix'!L$26,'2a. Database N flows'!$P:$P,$B$3,'2a. Database N flows'!$M:$M,$B$4),SUMIFS('2a. Database N flows'!$N:$N,'2a. Database N flows'!$D:$D,'3.1.a Input Output Matrix'!$C46,'2a. Database N flows'!$E:$E,'3.1.a Input Output Matrix'!$D46,'2a. Database N flows'!$G:$G,'3.1.a Input Output Matrix'!L$25,'2a. Database N flows'!$H:$H,'3.1.a Input Output Matrix'!L$26,'2a. Database N flows'!$P:$P,$B$3))</f>
        <v>3</v>
      </c>
      <c r="M46" s="109">
        <f>IF($B$4&lt;&gt;"Ntot",SUMIFS('2a. Database N flows'!$N:$N,'2a. Database N flows'!$D:$D,'3.1.a Input Output Matrix'!$C46,'2a. Database N flows'!$E:$E,'3.1.a Input Output Matrix'!$D46,'2a. Database N flows'!$G:$G,'3.1.a Input Output Matrix'!M$25,'2a. Database N flows'!$H:$H,'3.1.a Input Output Matrix'!M$26,'2a. Database N flows'!$P:$P,$B$3,'2a. Database N flows'!$M:$M,$B$4),SUMIFS('2a. Database N flows'!$N:$N,'2a. Database N flows'!$D:$D,'3.1.a Input Output Matrix'!$C46,'2a. Database N flows'!$E:$E,'3.1.a Input Output Matrix'!$D46,'2a. Database N flows'!$G:$G,'3.1.a Input Output Matrix'!M$25,'2a. Database N flows'!$H:$H,'3.1.a Input Output Matrix'!M$26,'2a. Database N flows'!$P:$P,$B$3))</f>
        <v>0</v>
      </c>
      <c r="N46" s="107">
        <f>IF($B$4&lt;&gt;"Ntot",SUMIFS('2a. Database N flows'!$N:$N,'2a. Database N flows'!$D:$D,'3.1.a Input Output Matrix'!$C46,'2a. Database N flows'!$E:$E,'3.1.a Input Output Matrix'!$D46,'2a. Database N flows'!$G:$G,'3.1.a Input Output Matrix'!N$25,'2a. Database N flows'!$H:$H,'3.1.a Input Output Matrix'!N$26,'2a. Database N flows'!$P:$P,$B$3,'2a. Database N flows'!$M:$M,$B$4),SUMIFS('2a. Database N flows'!$N:$N,'2a. Database N flows'!$D:$D,'3.1.a Input Output Matrix'!$C46,'2a. Database N flows'!$E:$E,'3.1.a Input Output Matrix'!$D46,'2a. Database N flows'!$G:$G,'3.1.a Input Output Matrix'!N$25,'2a. Database N flows'!$H:$H,'3.1.a Input Output Matrix'!N$26,'2a. Database N flows'!$P:$P,$B$3))</f>
        <v>3</v>
      </c>
      <c r="O46" s="108">
        <f>IF($B$4&lt;&gt;"Ntot",SUMIFS('2a. Database N flows'!$N:$N,'2a. Database N flows'!$D:$D,'3.1.a Input Output Matrix'!$C46,'2a. Database N flows'!$E:$E,'3.1.a Input Output Matrix'!$D46,'2a. Database N flows'!$G:$G,'3.1.a Input Output Matrix'!O$25,'2a. Database N flows'!$H:$H,'3.1.a Input Output Matrix'!O$26,'2a. Database N flows'!$P:$P,$B$3,'2a. Database N flows'!$M:$M,$B$4),SUMIFS('2a. Database N flows'!$N:$N,'2a. Database N flows'!$D:$D,'3.1.a Input Output Matrix'!$C46,'2a. Database N flows'!$E:$E,'3.1.a Input Output Matrix'!$D46,'2a. Database N flows'!$G:$G,'3.1.a Input Output Matrix'!O$25,'2a. Database N flows'!$H:$H,'3.1.a Input Output Matrix'!O$26,'2a. Database N flows'!$P:$P,$B$3))</f>
        <v>3</v>
      </c>
      <c r="P46" s="109">
        <f>IF($B$4&lt;&gt;"Ntot",SUMIFS('2a. Database N flows'!$N:$N,'2a. Database N flows'!$D:$D,'3.1.a Input Output Matrix'!$C46,'2a. Database N flows'!$E:$E,'3.1.a Input Output Matrix'!$D46,'2a. Database N flows'!$G:$G,'3.1.a Input Output Matrix'!P$25,'2a. Database N flows'!$H:$H,'3.1.a Input Output Matrix'!P$26,'2a. Database N flows'!$P:$P,$B$3,'2a. Database N flows'!$M:$M,$B$4),SUMIFS('2a. Database N flows'!$N:$N,'2a. Database N flows'!$D:$D,'3.1.a Input Output Matrix'!$C46,'2a. Database N flows'!$E:$E,'3.1.a Input Output Matrix'!$D46,'2a. Database N flows'!$G:$G,'3.1.a Input Output Matrix'!P$25,'2a. Database N flows'!$H:$H,'3.1.a Input Output Matrix'!P$26,'2a. Database N flows'!$P:$P,$B$3))</f>
        <v>3</v>
      </c>
      <c r="Q46" s="107">
        <f>IF($B$4&lt;&gt;"Ntot",SUMIFS('2a. Database N flows'!$N:$N,'2a. Database N flows'!$D:$D,'3.1.a Input Output Matrix'!$C46,'2a. Database N flows'!$E:$E,'3.1.a Input Output Matrix'!$D46,'2a. Database N flows'!$G:$G,'3.1.a Input Output Matrix'!Q$25,'2a. Database N flows'!$H:$H,'3.1.a Input Output Matrix'!Q$26,'2a. Database N flows'!$P:$P,$B$3,'2a. Database N flows'!$M:$M,$B$4),SUMIFS('2a. Database N flows'!$N:$N,'2a. Database N flows'!$D:$D,'3.1.a Input Output Matrix'!$C46,'2a. Database N flows'!$E:$E,'3.1.a Input Output Matrix'!$D46,'2a. Database N flows'!$G:$G,'3.1.a Input Output Matrix'!Q$25,'2a. Database N flows'!$H:$H,'3.1.a Input Output Matrix'!Q$26,'2a. Database N flows'!$P:$P,$B$3))</f>
        <v>0</v>
      </c>
      <c r="R46" s="109">
        <f>IF($B$4&lt;&gt;"Ntot",SUMIFS('2a. Database N flows'!$N:$N,'2a. Database N flows'!$D:$D,'3.1.a Input Output Matrix'!$C46,'2a. Database N flows'!$E:$E,'3.1.a Input Output Matrix'!$D46,'2a. Database N flows'!$G:$G,'3.1.a Input Output Matrix'!R$25,'2a. Database N flows'!$H:$H,'3.1.a Input Output Matrix'!R$26,'2a. Database N flows'!$P:$P,$B$3,'2a. Database N flows'!$M:$M,$B$4),SUMIFS('2a. Database N flows'!$N:$N,'2a. Database N flows'!$D:$D,'3.1.a Input Output Matrix'!$C46,'2a. Database N flows'!$E:$E,'3.1.a Input Output Matrix'!$D46,'2a. Database N flows'!$G:$G,'3.1.a Input Output Matrix'!R$25,'2a. Database N flows'!$H:$H,'3.1.a Input Output Matrix'!R$26,'2a. Database N flows'!$P:$P,$B$3))</f>
        <v>0</v>
      </c>
      <c r="S46" s="107">
        <f>IF($B$4&lt;&gt;"Ntot",SUMIFS('2a. Database N flows'!$N:$N,'2a. Database N flows'!$D:$D,'3.1.a Input Output Matrix'!$C46,'2a. Database N flows'!$E:$E,'3.1.a Input Output Matrix'!$D46,'2a. Database N flows'!$G:$G,'3.1.a Input Output Matrix'!S$25,'2a. Database N flows'!$H:$H,'3.1.a Input Output Matrix'!S$26,'2a. Database N flows'!$P:$P,$B$3,'2a. Database N flows'!$M:$M,$B$4),SUMIFS('2a. Database N flows'!$N:$N,'2a. Database N flows'!$D:$D,'3.1.a Input Output Matrix'!$C46,'2a. Database N flows'!$E:$E,'3.1.a Input Output Matrix'!$D46,'2a. Database N flows'!$G:$G,'3.1.a Input Output Matrix'!S$25,'2a. Database N flows'!$H:$H,'3.1.a Input Output Matrix'!S$26,'2a. Database N flows'!$P:$P,$B$3))</f>
        <v>2</v>
      </c>
      <c r="T46" s="107">
        <f>IF($B$4&lt;&gt;"Ntot",SUMIFS('2a. Database N flows'!$N:$N,'2a. Database N flows'!$D:$D,'3.1.a Input Output Matrix'!$C46,'2a. Database N flows'!$E:$E,'3.1.a Input Output Matrix'!$D46,'2a. Database N flows'!$G:$G,'3.1.a Input Output Matrix'!T$25,'2a. Database N flows'!$H:$H,'3.1.a Input Output Matrix'!T$26,'2a. Database N flows'!$P:$P,$B$3,'2a. Database N flows'!$M:$M,$B$4),SUMIFS('2a. Database N flows'!$N:$N,'2a. Database N flows'!$D:$D,'3.1.a Input Output Matrix'!$C46,'2a. Database N flows'!$E:$E,'3.1.a Input Output Matrix'!$D46,'2a. Database N flows'!$G:$G,'3.1.a Input Output Matrix'!T$25,'2a. Database N flows'!$H:$H,'3.1.a Input Output Matrix'!T$26,'2a. Database N flows'!$P:$P,$B$3))</f>
        <v>0</v>
      </c>
      <c r="U46" s="108">
        <f>IF($B$4&lt;&gt;"Ntot",SUMIFS('2a. Database N flows'!$N:$N,'2a. Database N flows'!$D:$D,'3.1.a Input Output Matrix'!$C46,'2a. Database N flows'!$E:$E,'3.1.a Input Output Matrix'!$D46,'2a. Database N flows'!$G:$G,'3.1.a Input Output Matrix'!U$25,'2a. Database N flows'!$H:$H,'3.1.a Input Output Matrix'!U$26,'2a. Database N flows'!$P:$P,$B$3,'2a. Database N flows'!$M:$M,$B$4),SUMIFS('2a. Database N flows'!$N:$N,'2a. Database N flows'!$D:$D,'3.1.a Input Output Matrix'!$C46,'2a. Database N flows'!$E:$E,'3.1.a Input Output Matrix'!$D46,'2a. Database N flows'!$G:$G,'3.1.a Input Output Matrix'!U$25,'2a. Database N flows'!$H:$H,'3.1.a Input Output Matrix'!U$26,'2a. Database N flows'!$P:$P,$B$3))</f>
        <v>3</v>
      </c>
      <c r="V46" s="108">
        <f>IF($B$4&lt;&gt;"Ntot",SUMIFS('2a. Database N flows'!$N:$N,'2a. Database N flows'!$D:$D,'3.1.a Input Output Matrix'!$C46,'2a. Database N flows'!$E:$E,'3.1.a Input Output Matrix'!$D46,'2a. Database N flows'!$G:$G,'3.1.a Input Output Matrix'!V$25,'2a. Database N flows'!$H:$H,'3.1.a Input Output Matrix'!V$26,'2a. Database N flows'!$P:$P,$B$3,'2a. Database N flows'!$M:$M,$B$4),SUMIFS('2a. Database N flows'!$N:$N,'2a. Database N flows'!$D:$D,'3.1.a Input Output Matrix'!$C46,'2a. Database N flows'!$E:$E,'3.1.a Input Output Matrix'!$D46,'2a. Database N flows'!$G:$G,'3.1.a Input Output Matrix'!V$25,'2a. Database N flows'!$H:$H,'3.1.a Input Output Matrix'!V$26,'2a. Database N flows'!$P:$P,$B$3))</f>
        <v>3</v>
      </c>
      <c r="W46" s="109">
        <f>IF($B$4&lt;&gt;"Ntot",SUMIFS('2a. Database N flows'!$N:$N,'2a. Database N flows'!$D:$D,'3.1.a Input Output Matrix'!$C46,'2a. Database N flows'!$E:$E,'3.1.a Input Output Matrix'!$D46,'2a. Database N flows'!$G:$G,'3.1.a Input Output Matrix'!W$25,'2a. Database N flows'!$H:$H,'3.1.a Input Output Matrix'!W$26,'2a. Database N flows'!$P:$P,$B$3,'2a. Database N flows'!$M:$M,$B$4),SUMIFS('2a. Database N flows'!$N:$N,'2a. Database N flows'!$D:$D,'3.1.a Input Output Matrix'!$C46,'2a. Database N flows'!$E:$E,'3.1.a Input Output Matrix'!$D46,'2a. Database N flows'!$G:$G,'3.1.a Input Output Matrix'!W$25,'2a. Database N flows'!$H:$H,'3.1.a Input Output Matrix'!W$26,'2a. Database N flows'!$P:$P,$B$3))</f>
        <v>0</v>
      </c>
      <c r="X46" s="110">
        <f>IF($B$4&lt;&gt;"Ntot",SUMIFS('2a. Database N flows'!$N:$N,'2a. Database N flows'!$D:$D,'3.1.a Input Output Matrix'!$C46,'2a. Database N flows'!$E:$E,'3.1.a Input Output Matrix'!$D46,'2a. Database N flows'!$G:$G,'3.1.a Input Output Matrix'!X$25,'2a. Database N flows'!$H:$H,'3.1.a Input Output Matrix'!X$26,'2a. Database N flows'!$P:$P,$B$3,'2a. Database N flows'!$M:$M,$B$4),SUMIFS('2a. Database N flows'!$N:$N,'2a. Database N flows'!$D:$D,'3.1.a Input Output Matrix'!$C46,'2a. Database N flows'!$E:$E,'3.1.a Input Output Matrix'!$D46,'2a. Database N flows'!$G:$G,'3.1.a Input Output Matrix'!X$25,'2a. Database N flows'!$H:$H,'3.1.a Input Output Matrix'!X$26,'2a. Database N flows'!$P:$P,$B$3))</f>
        <v>0</v>
      </c>
      <c r="Y46" s="110">
        <f>IF($B$4&lt;&gt;"Ntot",SUMIFS('2a. Database N flows'!$N:$N,'2a. Database N flows'!$D:$D,'3.1.a Input Output Matrix'!$C46,'2a. Database N flows'!$E:$E,'3.1.a Input Output Matrix'!$D46,'2a. Database N flows'!$G:$G,'3.1.a Input Output Matrix'!Y$25,'2a. Database N flows'!$H:$H,'3.1.a Input Output Matrix'!Y$26,'2a. Database N flows'!$P:$P,$B$3,'2a. Database N flows'!$M:$M,$B$4),SUMIFS('2a. Database N flows'!$N:$N,'2a. Database N flows'!$D:$D,'3.1.a Input Output Matrix'!$C46,'2a. Database N flows'!$E:$E,'3.1.a Input Output Matrix'!$D46,'2a. Database N flows'!$G:$G,'3.1.a Input Output Matrix'!Y$25,'2a. Database N flows'!$H:$H,'3.1.a Input Output Matrix'!Y$26,'2a. Database N flows'!$P:$P,$B$3))</f>
        <v>2</v>
      </c>
      <c r="Z46" s="16">
        <f t="shared" si="2"/>
        <v>27</v>
      </c>
      <c r="AA46" s="12" t="s">
        <v>54</v>
      </c>
      <c r="AB46" s="23"/>
      <c r="AC46" s="3"/>
      <c r="AD46" s="3"/>
    </row>
    <row r="47" spans="1:31" ht="17.649999999999999" customHeight="1" x14ac:dyDescent="0.25">
      <c r="B47" s="548"/>
      <c r="C47" s="111" t="s">
        <v>81</v>
      </c>
      <c r="D47" s="112" t="s">
        <v>81</v>
      </c>
      <c r="E47" s="107">
        <f>IF($B$4&lt;&gt;"Ntot",SUMIFS('2a. Database N flows'!$N:$N,'2a. Database N flows'!$D:$D,'3.1.a Input Output Matrix'!$C47,'2a. Database N flows'!$E:$E,'3.1.a Input Output Matrix'!$D47,'2a. Database N flows'!$G:$G,'3.1.a Input Output Matrix'!E$25,'2a. Database N flows'!$H:$H,'3.1.a Input Output Matrix'!E$26,'2a. Database N flows'!$P:$P,$B$3,'2a. Database N flows'!$M:$M,$B$4),SUMIFS('2a. Database N flows'!$N:$N,'2a. Database N flows'!$D:$D,'3.1.a Input Output Matrix'!$C47,'2a. Database N flows'!$E:$E,'3.1.a Input Output Matrix'!$D47,'2a. Database N flows'!$G:$G,'3.1.a Input Output Matrix'!E$25,'2a. Database N flows'!$H:$H,'3.1.a Input Output Matrix'!E$26,'2a. Database N flows'!$P:$P,$B$3))</f>
        <v>1</v>
      </c>
      <c r="F47" s="108">
        <f>IF($B$4&lt;&gt;"Ntot",SUMIFS('2a. Database N flows'!$N:$N,'2a. Database N flows'!$D:$D,'3.1.a Input Output Matrix'!$C47,'2a. Database N flows'!$E:$E,'3.1.a Input Output Matrix'!$D47,'2a. Database N flows'!$G:$G,'3.1.a Input Output Matrix'!F$25,'2a. Database N flows'!$H:$H,'3.1.a Input Output Matrix'!F$26,'2a. Database N flows'!$P:$P,$B$3,'2a. Database N flows'!$M:$M,$B$4),SUMIFS('2a. Database N flows'!$N:$N,'2a. Database N flows'!$D:$D,'3.1.a Input Output Matrix'!$C47,'2a. Database N flows'!$E:$E,'3.1.a Input Output Matrix'!$D47,'2a. Database N flows'!$G:$G,'3.1.a Input Output Matrix'!F$25,'2a. Database N flows'!$H:$H,'3.1.a Input Output Matrix'!F$26,'2a. Database N flows'!$P:$P,$B$3))</f>
        <v>0</v>
      </c>
      <c r="G47" s="108">
        <f>IF($B$4&lt;&gt;"Ntot",SUMIFS('2a. Database N flows'!$N:$N,'2a. Database N flows'!$D:$D,'3.1.a Input Output Matrix'!$C47,'2a. Database N flows'!$E:$E,'3.1.a Input Output Matrix'!$D47,'2a. Database N flows'!$G:$G,'3.1.a Input Output Matrix'!G$25,'2a. Database N flows'!$H:$H,'3.1.a Input Output Matrix'!G$26,'2a. Database N flows'!$P:$P,$B$3,'2a. Database N flows'!$M:$M,$B$4),SUMIFS('2a. Database N flows'!$N:$N,'2a. Database N flows'!$D:$D,'3.1.a Input Output Matrix'!$C47,'2a. Database N flows'!$E:$E,'3.1.a Input Output Matrix'!$D47,'2a. Database N flows'!$G:$G,'3.1.a Input Output Matrix'!G$25,'2a. Database N flows'!$H:$H,'3.1.a Input Output Matrix'!G$26,'2a. Database N flows'!$P:$P,$B$3))</f>
        <v>1</v>
      </c>
      <c r="H47" s="109">
        <f>IF($B$4&lt;&gt;"Ntot",SUMIFS('2a. Database N flows'!$N:$N,'2a. Database N flows'!$D:$D,'3.1.a Input Output Matrix'!$C47,'2a. Database N flows'!$E:$E,'3.1.a Input Output Matrix'!$D47,'2a. Database N flows'!$G:$G,'3.1.a Input Output Matrix'!H$25,'2a. Database N flows'!$H:$H,'3.1.a Input Output Matrix'!H$26,'2a. Database N flows'!$P:$P,$B$3,'2a. Database N flows'!$M:$M,$B$4),SUMIFS('2a. Database N flows'!$N:$N,'2a. Database N flows'!$D:$D,'3.1.a Input Output Matrix'!$C47,'2a. Database N flows'!$E:$E,'3.1.a Input Output Matrix'!$D47,'2a. Database N flows'!$G:$G,'3.1.a Input Output Matrix'!H$25,'2a. Database N flows'!$H:$H,'3.1.a Input Output Matrix'!H$26,'2a. Database N flows'!$P:$P,$B$3))</f>
        <v>0</v>
      </c>
      <c r="I47" s="44">
        <f>IF($B$4&lt;&gt;"Ntot",SUMIFS('2a. Database N flows'!$N:$N,'2a. Database N flows'!$D:$D,'3.1.a Input Output Matrix'!$C47,'2a. Database N flows'!$E:$E,'3.1.a Input Output Matrix'!$D47,'2a. Database N flows'!$G:$G,'3.1.a Input Output Matrix'!I$25,'2a. Database N flows'!$H:$H,'3.1.a Input Output Matrix'!I$26,'2a. Database N flows'!$P:$P,$B$3,'2a. Database N flows'!$M:$M,$B$4),SUMIFS('2a. Database N flows'!$N:$N,'2a. Database N flows'!$D:$D,'3.1.a Input Output Matrix'!$C47,'2a. Database N flows'!$E:$E,'3.1.a Input Output Matrix'!$D47,'2a. Database N flows'!$G:$G,'3.1.a Input Output Matrix'!I$25,'2a. Database N flows'!$H:$H,'3.1.a Input Output Matrix'!I$26,'2a. Database N flows'!$P:$P,$B$3))</f>
        <v>2</v>
      </c>
      <c r="J47" s="44">
        <f>IF($B$4&lt;&gt;"Ntot",SUMIFS('2a. Database N flows'!$N:$N,'2a. Database N flows'!$D:$D,'3.1.a Input Output Matrix'!$C47,'2a. Database N flows'!$E:$E,'3.1.a Input Output Matrix'!$D47,'2a. Database N flows'!$G:$G,'3.1.a Input Output Matrix'!J$25,'2a. Database N flows'!$H:$H,'3.1.a Input Output Matrix'!J$26,'2a. Database N flows'!$P:$P,$B$3,'2a. Database N flows'!$M:$M,$B$4),SUMIFS('2a. Database N flows'!$N:$N,'2a. Database N flows'!$D:$D,'3.1.a Input Output Matrix'!$C47,'2a. Database N flows'!$E:$E,'3.1.a Input Output Matrix'!$D47,'2a. Database N flows'!$G:$G,'3.1.a Input Output Matrix'!J$25,'2a. Database N flows'!$H:$H,'3.1.a Input Output Matrix'!J$26,'2a. Database N flows'!$P:$P,$B$3))</f>
        <v>1</v>
      </c>
      <c r="K47" s="107">
        <f>IF($B$4&lt;&gt;"Ntot",SUMIFS('2a. Database N flows'!$N:$N,'2a. Database N flows'!$D:$D,'3.1.a Input Output Matrix'!$C47,'2a. Database N flows'!$E:$E,'3.1.a Input Output Matrix'!$D47,'2a. Database N flows'!$G:$G,'3.1.a Input Output Matrix'!K$25,'2a. Database N flows'!$H:$H,'3.1.a Input Output Matrix'!K$26,'2a. Database N flows'!$P:$P,$B$3,'2a. Database N flows'!$M:$M,$B$4),SUMIFS('2a. Database N flows'!$N:$N,'2a. Database N flows'!$D:$D,'3.1.a Input Output Matrix'!$C47,'2a. Database N flows'!$E:$E,'3.1.a Input Output Matrix'!$D47,'2a. Database N flows'!$G:$G,'3.1.a Input Output Matrix'!K$25,'2a. Database N flows'!$H:$H,'3.1.a Input Output Matrix'!K$26,'2a. Database N flows'!$P:$P,$B$3))</f>
        <v>2</v>
      </c>
      <c r="L47" s="237">
        <f>IF($B$4&lt;&gt;"Ntot",SUMIFS('2a. Database N flows'!$N:$N,'2a. Database N flows'!$D:$D,'3.1.a Input Output Matrix'!$C47,'2a. Database N flows'!$E:$E,'3.1.a Input Output Matrix'!$D47,'2a. Database N flows'!$G:$G,'3.1.a Input Output Matrix'!L$25,'2a. Database N flows'!$H:$H,'3.1.a Input Output Matrix'!L$26,'2a. Database N flows'!$P:$P,$B$3,'2a. Database N flows'!$M:$M,$B$4),SUMIFS('2a. Database N flows'!$N:$N,'2a. Database N flows'!$D:$D,'3.1.a Input Output Matrix'!$C47,'2a. Database N flows'!$E:$E,'3.1.a Input Output Matrix'!$D47,'2a. Database N flows'!$G:$G,'3.1.a Input Output Matrix'!L$25,'2a. Database N flows'!$H:$H,'3.1.a Input Output Matrix'!L$26,'2a. Database N flows'!$P:$P,$B$3))</f>
        <v>2</v>
      </c>
      <c r="M47" s="238">
        <f>IF($B$4&lt;&gt;"Ntot",SUMIFS('2a. Database N flows'!$N:$N,'2a. Database N flows'!$D:$D,'3.1.a Input Output Matrix'!$C47,'2a. Database N flows'!$E:$E,'3.1.a Input Output Matrix'!$D47,'2a. Database N flows'!$G:$G,'3.1.a Input Output Matrix'!M$25,'2a. Database N flows'!$H:$H,'3.1.a Input Output Matrix'!M$26,'2a. Database N flows'!$P:$P,$B$3,'2a. Database N flows'!$M:$M,$B$4),SUMIFS('2a. Database N flows'!$N:$N,'2a. Database N flows'!$D:$D,'3.1.a Input Output Matrix'!$C47,'2a. Database N flows'!$E:$E,'3.1.a Input Output Matrix'!$D47,'2a. Database N flows'!$G:$G,'3.1.a Input Output Matrix'!M$25,'2a. Database N flows'!$H:$H,'3.1.a Input Output Matrix'!M$26,'2a. Database N flows'!$P:$P,$B$3))</f>
        <v>0</v>
      </c>
      <c r="N47" s="107">
        <f>IF($B$4&lt;&gt;"Ntot",SUMIFS('2a. Database N flows'!$N:$N,'2a. Database N flows'!$D:$D,'3.1.a Input Output Matrix'!$C47,'2a. Database N flows'!$E:$E,'3.1.a Input Output Matrix'!$D47,'2a. Database N flows'!$G:$G,'3.1.a Input Output Matrix'!N$25,'2a. Database N flows'!$H:$H,'3.1.a Input Output Matrix'!N$26,'2a. Database N flows'!$P:$P,$B$3,'2a. Database N flows'!$M:$M,$B$4),SUMIFS('2a. Database N flows'!$N:$N,'2a. Database N flows'!$D:$D,'3.1.a Input Output Matrix'!$C47,'2a. Database N flows'!$E:$E,'3.1.a Input Output Matrix'!$D47,'2a. Database N flows'!$G:$G,'3.1.a Input Output Matrix'!N$25,'2a. Database N flows'!$H:$H,'3.1.a Input Output Matrix'!N$26,'2a. Database N flows'!$P:$P,$B$3))</f>
        <v>0</v>
      </c>
      <c r="O47" s="108">
        <f>IF($B$4&lt;&gt;"Ntot",SUMIFS('2a. Database N flows'!$N:$N,'2a. Database N flows'!$D:$D,'3.1.a Input Output Matrix'!$C47,'2a. Database N flows'!$E:$E,'3.1.a Input Output Matrix'!$D47,'2a. Database N flows'!$G:$G,'3.1.a Input Output Matrix'!O$25,'2a. Database N flows'!$H:$H,'3.1.a Input Output Matrix'!O$26,'2a. Database N flows'!$P:$P,$B$3,'2a. Database N flows'!$M:$M,$B$4),SUMIFS('2a. Database N flows'!$N:$N,'2a. Database N flows'!$D:$D,'3.1.a Input Output Matrix'!$C47,'2a. Database N flows'!$E:$E,'3.1.a Input Output Matrix'!$D47,'2a. Database N flows'!$G:$G,'3.1.a Input Output Matrix'!O$25,'2a. Database N flows'!$H:$H,'3.1.a Input Output Matrix'!O$26,'2a. Database N flows'!$P:$P,$B$3))</f>
        <v>0</v>
      </c>
      <c r="P47" s="109">
        <f>IF($B$4&lt;&gt;"Ntot",SUMIFS('2a. Database N flows'!$N:$N,'2a. Database N flows'!$D:$D,'3.1.a Input Output Matrix'!$C47,'2a. Database N flows'!$E:$E,'3.1.a Input Output Matrix'!$D47,'2a. Database N flows'!$G:$G,'3.1.a Input Output Matrix'!P$25,'2a. Database N flows'!$H:$H,'3.1.a Input Output Matrix'!P$26,'2a. Database N flows'!$P:$P,$B$3,'2a. Database N flows'!$M:$M,$B$4),SUMIFS('2a. Database N flows'!$N:$N,'2a. Database N flows'!$D:$D,'3.1.a Input Output Matrix'!$C47,'2a. Database N flows'!$E:$E,'3.1.a Input Output Matrix'!$D47,'2a. Database N flows'!$G:$G,'3.1.a Input Output Matrix'!P$25,'2a. Database N flows'!$H:$H,'3.1.a Input Output Matrix'!P$26,'2a. Database N flows'!$P:$P,$B$3))</f>
        <v>0</v>
      </c>
      <c r="Q47" s="107">
        <f>IF($B$4&lt;&gt;"Ntot",SUMIFS('2a. Database N flows'!$N:$N,'2a. Database N flows'!$D:$D,'3.1.a Input Output Matrix'!$C47,'2a. Database N flows'!$E:$E,'3.1.a Input Output Matrix'!$D47,'2a. Database N flows'!$G:$G,'3.1.a Input Output Matrix'!Q$25,'2a. Database N flows'!$H:$H,'3.1.a Input Output Matrix'!Q$26,'2a. Database N flows'!$P:$P,$B$3,'2a. Database N flows'!$M:$M,$B$4),SUMIFS('2a. Database N flows'!$N:$N,'2a. Database N flows'!$D:$D,'3.1.a Input Output Matrix'!$C47,'2a. Database N flows'!$E:$E,'3.1.a Input Output Matrix'!$D47,'2a. Database N flows'!$G:$G,'3.1.a Input Output Matrix'!Q$25,'2a. Database N flows'!$H:$H,'3.1.a Input Output Matrix'!Q$26,'2a. Database N flows'!$P:$P,$B$3))</f>
        <v>1</v>
      </c>
      <c r="R47" s="109">
        <f>IF($B$4&lt;&gt;"Ntot",SUMIFS('2a. Database N flows'!$N:$N,'2a. Database N flows'!$D:$D,'3.1.a Input Output Matrix'!$C47,'2a. Database N flows'!$E:$E,'3.1.a Input Output Matrix'!$D47,'2a. Database N flows'!$G:$G,'3.1.a Input Output Matrix'!R$25,'2a. Database N flows'!$H:$H,'3.1.a Input Output Matrix'!R$26,'2a. Database N flows'!$P:$P,$B$3,'2a. Database N flows'!$M:$M,$B$4),SUMIFS('2a. Database N flows'!$N:$N,'2a. Database N flows'!$D:$D,'3.1.a Input Output Matrix'!$C47,'2a. Database N flows'!$E:$E,'3.1.a Input Output Matrix'!$D47,'2a. Database N flows'!$G:$G,'3.1.a Input Output Matrix'!R$25,'2a. Database N flows'!$H:$H,'3.1.a Input Output Matrix'!R$26,'2a. Database N flows'!$P:$P,$B$3))</f>
        <v>0</v>
      </c>
      <c r="S47" s="44">
        <f>IF($B$4&lt;&gt;"Ntot",SUMIFS('2a. Database N flows'!$N:$N,'2a. Database N flows'!$D:$D,'3.1.a Input Output Matrix'!$C47,'2a. Database N flows'!$E:$E,'3.1.a Input Output Matrix'!$D47,'2a. Database N flows'!$G:$G,'3.1.a Input Output Matrix'!S$25,'2a. Database N flows'!$H:$H,'3.1.a Input Output Matrix'!S$26,'2a. Database N flows'!$P:$P,$B$3,'2a. Database N flows'!$M:$M,$B$4),SUMIFS('2a. Database N flows'!$N:$N,'2a. Database N flows'!$D:$D,'3.1.a Input Output Matrix'!$C47,'2a. Database N flows'!$E:$E,'3.1.a Input Output Matrix'!$D47,'2a. Database N flows'!$G:$G,'3.1.a Input Output Matrix'!S$25,'2a. Database N flows'!$H:$H,'3.1.a Input Output Matrix'!S$26,'2a. Database N flows'!$P:$P,$B$3))</f>
        <v>0</v>
      </c>
      <c r="T47" s="107">
        <f>IF($B$4&lt;&gt;"Ntot",SUMIFS('2a. Database N flows'!$N:$N,'2a. Database N flows'!$D:$D,'3.1.a Input Output Matrix'!$C47,'2a. Database N flows'!$E:$E,'3.1.a Input Output Matrix'!$D47,'2a. Database N flows'!$G:$G,'3.1.a Input Output Matrix'!T$25,'2a. Database N flows'!$H:$H,'3.1.a Input Output Matrix'!T$26,'2a. Database N flows'!$P:$P,$B$3,'2a. Database N flows'!$M:$M,$B$4),SUMIFS('2a. Database N flows'!$N:$N,'2a. Database N flows'!$D:$D,'3.1.a Input Output Matrix'!$C47,'2a. Database N flows'!$E:$E,'3.1.a Input Output Matrix'!$D47,'2a. Database N flows'!$G:$G,'3.1.a Input Output Matrix'!T$25,'2a. Database N flows'!$H:$H,'3.1.a Input Output Matrix'!T$26,'2a. Database N flows'!$P:$P,$B$3))</f>
        <v>1</v>
      </c>
      <c r="U47" s="108">
        <f>IF($B$4&lt;&gt;"Ntot",SUMIFS('2a. Database N flows'!$N:$N,'2a. Database N flows'!$D:$D,'3.1.a Input Output Matrix'!$C47,'2a. Database N flows'!$E:$E,'3.1.a Input Output Matrix'!$D47,'2a. Database N flows'!$G:$G,'3.1.a Input Output Matrix'!U$25,'2a. Database N flows'!$H:$H,'3.1.a Input Output Matrix'!U$26,'2a. Database N flows'!$P:$P,$B$3,'2a. Database N flows'!$M:$M,$B$4),SUMIFS('2a. Database N flows'!$N:$N,'2a. Database N flows'!$D:$D,'3.1.a Input Output Matrix'!$C47,'2a. Database N flows'!$E:$E,'3.1.a Input Output Matrix'!$D47,'2a. Database N flows'!$G:$G,'3.1.a Input Output Matrix'!U$25,'2a. Database N flows'!$H:$H,'3.1.a Input Output Matrix'!U$26,'2a. Database N flows'!$P:$P,$B$3))</f>
        <v>1</v>
      </c>
      <c r="V47" s="108">
        <f>IF($B$4&lt;&gt;"Ntot",SUMIFS('2a. Database N flows'!$N:$N,'2a. Database N flows'!$D:$D,'3.1.a Input Output Matrix'!$C47,'2a. Database N flows'!$E:$E,'3.1.a Input Output Matrix'!$D47,'2a. Database N flows'!$G:$G,'3.1.a Input Output Matrix'!V$25,'2a. Database N flows'!$H:$H,'3.1.a Input Output Matrix'!V$26,'2a. Database N flows'!$P:$P,$B$3,'2a. Database N flows'!$M:$M,$B$4),SUMIFS('2a. Database N flows'!$N:$N,'2a. Database N flows'!$D:$D,'3.1.a Input Output Matrix'!$C47,'2a. Database N flows'!$E:$E,'3.1.a Input Output Matrix'!$D47,'2a. Database N flows'!$G:$G,'3.1.a Input Output Matrix'!V$25,'2a. Database N flows'!$H:$H,'3.1.a Input Output Matrix'!V$26,'2a. Database N flows'!$P:$P,$B$3))</f>
        <v>0</v>
      </c>
      <c r="W47" s="109">
        <f>IF($B$4&lt;&gt;"Ntot",SUMIFS('2a. Database N flows'!$N:$N,'2a. Database N flows'!$D:$D,'3.1.a Input Output Matrix'!$C47,'2a. Database N flows'!$E:$E,'3.1.a Input Output Matrix'!$D47,'2a. Database N flows'!$G:$G,'3.1.a Input Output Matrix'!W$25,'2a. Database N flows'!$H:$H,'3.1.a Input Output Matrix'!W$26,'2a. Database N flows'!$P:$P,$B$3,'2a. Database N flows'!$M:$M,$B$4),SUMIFS('2a. Database N flows'!$N:$N,'2a. Database N flows'!$D:$D,'3.1.a Input Output Matrix'!$C47,'2a. Database N flows'!$E:$E,'3.1.a Input Output Matrix'!$D47,'2a. Database N flows'!$G:$G,'3.1.a Input Output Matrix'!W$25,'2a. Database N flows'!$H:$H,'3.1.a Input Output Matrix'!W$26,'2a. Database N flows'!$P:$P,$B$3))</f>
        <v>0</v>
      </c>
      <c r="X47" s="44">
        <f>IF($B$4&lt;&gt;"Ntot",SUMIFS('2a. Database N flows'!$N:$N,'2a. Database N flows'!$D:$D,'3.1.a Input Output Matrix'!$C47,'2a. Database N flows'!$E:$E,'3.1.a Input Output Matrix'!$D47,'2a. Database N flows'!$G:$G,'3.1.a Input Output Matrix'!X$25,'2a. Database N flows'!$H:$H,'3.1.a Input Output Matrix'!X$26,'2a. Database N flows'!$P:$P,$B$3,'2a. Database N flows'!$M:$M,$B$4),SUMIFS('2a. Database N flows'!$N:$N,'2a. Database N flows'!$D:$D,'3.1.a Input Output Matrix'!$C47,'2a. Database N flows'!$E:$E,'3.1.a Input Output Matrix'!$D47,'2a. Database N flows'!$G:$G,'3.1.a Input Output Matrix'!X$25,'2a. Database N flows'!$H:$H,'3.1.a Input Output Matrix'!X$26,'2a. Database N flows'!$P:$P,$B$3))</f>
        <v>2</v>
      </c>
      <c r="Y47" s="110">
        <f>IF($B$4&lt;&gt;"Ntot",SUMIFS('2a. Database N flows'!$N:$N,'2a. Database N flows'!$D:$D,'3.1.a Input Output Matrix'!$C47,'2a. Database N flows'!$E:$E,'3.1.a Input Output Matrix'!$D47,'2a. Database N flows'!$G:$G,'3.1.a Input Output Matrix'!Y$25,'2a. Database N flows'!$H:$H,'3.1.a Input Output Matrix'!Y$26,'2a. Database N flows'!$P:$P,$B$3,'2a. Database N flows'!$M:$M,$B$4),SUMIFS('2a. Database N flows'!$N:$N,'2a. Database N flows'!$D:$D,'3.1.a Input Output Matrix'!$C47,'2a. Database N flows'!$E:$E,'3.1.a Input Output Matrix'!$D47,'2a. Database N flows'!$G:$G,'3.1.a Input Output Matrix'!Y$25,'2a. Database N flows'!$H:$H,'3.1.a Input Output Matrix'!Y$26,'2a. Database N flows'!$P:$P,$B$3))</f>
        <v>0</v>
      </c>
      <c r="Z47" s="16">
        <f t="shared" si="2"/>
        <v>14</v>
      </c>
      <c r="AA47" s="12" t="s">
        <v>54</v>
      </c>
      <c r="AB47" s="23"/>
      <c r="AC47" s="3"/>
      <c r="AD47" s="3"/>
    </row>
    <row r="48" spans="1:31" s="149" customFormat="1" x14ac:dyDescent="0.25">
      <c r="A48" s="16"/>
      <c r="B48" s="130"/>
      <c r="C48" s="16"/>
      <c r="D48" s="16" t="s">
        <v>180</v>
      </c>
      <c r="E48" s="16">
        <f>SUM(E27:E47)</f>
        <v>3</v>
      </c>
      <c r="F48" s="16">
        <f t="shared" ref="F48:Y48" si="3">SUM(F27:F47)</f>
        <v>6</v>
      </c>
      <c r="G48" s="16">
        <f t="shared" si="3"/>
        <v>6</v>
      </c>
      <c r="H48" s="16">
        <f t="shared" si="3"/>
        <v>5</v>
      </c>
      <c r="I48" s="16">
        <f t="shared" si="3"/>
        <v>8</v>
      </c>
      <c r="J48" s="16">
        <f t="shared" si="3"/>
        <v>7</v>
      </c>
      <c r="K48" s="16">
        <f t="shared" si="3"/>
        <v>6</v>
      </c>
      <c r="L48" s="16">
        <f t="shared" si="3"/>
        <v>13</v>
      </c>
      <c r="M48" s="16">
        <f t="shared" si="3"/>
        <v>4</v>
      </c>
      <c r="N48" s="16">
        <f t="shared" si="3"/>
        <v>4</v>
      </c>
      <c r="O48" s="16">
        <f t="shared" si="3"/>
        <v>4</v>
      </c>
      <c r="P48" s="16">
        <f t="shared" si="3"/>
        <v>4</v>
      </c>
      <c r="Q48" s="16">
        <f t="shared" si="3"/>
        <v>9</v>
      </c>
      <c r="R48" s="16">
        <f t="shared" si="3"/>
        <v>6</v>
      </c>
      <c r="S48" s="16">
        <f t="shared" si="3"/>
        <v>8</v>
      </c>
      <c r="T48" s="16">
        <f t="shared" si="3"/>
        <v>9</v>
      </c>
      <c r="U48" s="16">
        <f t="shared" si="3"/>
        <v>12</v>
      </c>
      <c r="V48" s="16">
        <f t="shared" si="3"/>
        <v>9</v>
      </c>
      <c r="W48" s="16">
        <f t="shared" ref="W48" si="4">SUM(W27:W47)</f>
        <v>2</v>
      </c>
      <c r="X48" s="16">
        <f t="shared" si="3"/>
        <v>61</v>
      </c>
      <c r="Y48" s="16">
        <f t="shared" si="3"/>
        <v>12</v>
      </c>
      <c r="Z48" s="16"/>
      <c r="AA48" s="16"/>
      <c r="AB48" s="16"/>
      <c r="AC48" s="16"/>
      <c r="AD48" s="16"/>
      <c r="AE48" s="22"/>
    </row>
    <row r="49" spans="2:31" x14ac:dyDescent="0.25">
      <c r="B49" s="130"/>
      <c r="AE49" s="23"/>
    </row>
    <row r="50" spans="2:31" ht="13.35" customHeight="1" x14ac:dyDescent="0.25">
      <c r="B50" s="130"/>
      <c r="AE50" s="23"/>
    </row>
    <row r="51" spans="2:31" x14ac:dyDescent="0.25"/>
  </sheetData>
  <sheetProtection sheet="1" objects="1" scenarios="1"/>
  <mergeCells count="4">
    <mergeCell ref="E9:M9"/>
    <mergeCell ref="C11:C19"/>
    <mergeCell ref="B27:B47"/>
    <mergeCell ref="E24:Y24"/>
  </mergeCells>
  <conditionalFormatting sqref="E11:M19">
    <cfRule type="cellIs" dxfId="2" priority="1" operator="equal">
      <formula>0</formula>
    </cfRule>
    <cfRule type="containsBlanks" dxfId="1" priority="2">
      <formula>LEN(TRIM(E11))=0</formula>
    </cfRule>
    <cfRule type="colorScale" priority="3">
      <colorScale>
        <cfvo type="min"/>
        <cfvo type="max"/>
        <color rgb="FFFCFCFF"/>
        <color rgb="FF63BE7B"/>
      </colorScale>
    </cfRule>
  </conditionalFormatting>
  <conditionalFormatting sqref="E27:Y47">
    <cfRule type="cellIs" dxfId="0" priority="18" operator="equal">
      <formula>0</formula>
    </cfRule>
    <cfRule type="colorScale" priority="19">
      <colorScale>
        <cfvo type="min"/>
        <cfvo type="max"/>
        <color rgb="FFFCFCFF"/>
        <color rgb="FF63BE7B"/>
      </colorScale>
    </cfRule>
    <cfRule type="colorScale" priority="20">
      <colorScale>
        <cfvo type="min"/>
        <cfvo type="percentile" val="50"/>
        <cfvo type="max"/>
        <color rgb="FFF8696B"/>
        <color rgb="FFFFEB84"/>
        <color rgb="FF63BE7B"/>
      </colorScale>
    </cfRule>
  </conditionalFormatting>
  <dataValidations count="2">
    <dataValidation type="list" allowBlank="1" showInputMessage="1" showErrorMessage="1" sqref="B4" xr:uid="{0CA99676-7F75-4D9F-BDA9-7F31E20A3B5F}">
      <formula1>INDIRECT("Species")</formula1>
    </dataValidation>
    <dataValidation type="list" allowBlank="1" showInputMessage="1" showErrorMessage="1" sqref="B3" xr:uid="{55C036FD-50B5-4FE5-9AB6-5A16155451A1}">
      <formula1>INDIRECT("Year")</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BFA6-4508-44AE-B14A-10C255DC21F2}">
  <sheetPr codeName="Tabelle4">
    <tabColor theme="9" tint="0.79998168889431442"/>
  </sheetPr>
  <dimension ref="A1:BJ88"/>
  <sheetViews>
    <sheetView showGridLines="0" topLeftCell="C1" zoomScale="55" zoomScaleNormal="55" zoomScaleSheetLayoutView="96" workbookViewId="0"/>
  </sheetViews>
  <sheetFormatPr baseColWidth="10" defaultColWidth="0" defaultRowHeight="15" zeroHeight="1" outlineLevelCol="1" x14ac:dyDescent="0.25"/>
  <cols>
    <col min="1" max="1" width="21.28515625" style="113" hidden="1" customWidth="1" outlineLevel="1"/>
    <col min="2" max="2" width="43.7109375" style="113" hidden="1" customWidth="1" outlineLevel="1"/>
    <col min="3" max="3" width="5.42578125" style="113" customWidth="1" collapsed="1"/>
    <col min="4" max="4" width="30.7109375" style="113" customWidth="1"/>
    <col min="5" max="5" width="30.28515625" style="113" bestFit="1" customWidth="1"/>
    <col min="6" max="6" width="45.7109375" style="113" bestFit="1" customWidth="1"/>
    <col min="7" max="7" width="15.5703125" style="113" customWidth="1"/>
    <col min="8" max="8" width="9.28515625" style="113" bestFit="1" customWidth="1"/>
    <col min="9" max="9" width="15.5703125" style="113" customWidth="1"/>
    <col min="10" max="10" width="15.5703125" style="113" hidden="1" customWidth="1" outlineLevel="1"/>
    <col min="11" max="11" width="12.42578125" style="113" customWidth="1" collapsed="1"/>
    <col min="12" max="12" width="4.7109375" style="113" customWidth="1"/>
    <col min="13" max="13" width="11.7109375" style="113" hidden="1" customWidth="1" outlineLevel="1"/>
    <col min="14" max="15" width="20.7109375" style="113" hidden="1" customWidth="1" outlineLevel="1"/>
    <col min="16" max="16" width="27" style="113" customWidth="1" collapsed="1"/>
    <col min="17" max="17" width="48.28515625" style="113" customWidth="1"/>
    <col min="18" max="18" width="28" style="113" bestFit="1" customWidth="1"/>
    <col min="19" max="20" width="11.7109375" style="113" customWidth="1"/>
    <col min="21" max="21" width="11.28515625" style="113" bestFit="1" customWidth="1"/>
    <col min="22" max="22" width="15.28515625" style="199" hidden="1" customWidth="1" outlineLevel="1"/>
    <col min="23" max="23" width="15.28515625" style="113" customWidth="1" collapsed="1"/>
    <col min="24" max="24" width="4.42578125" style="113" customWidth="1"/>
    <col min="25" max="28" width="11.7109375" style="113" hidden="1" customWidth="1"/>
    <col min="29" max="56" width="11.42578125" style="113" hidden="1" customWidth="1"/>
    <col min="57" max="57" width="10.7109375" style="113" hidden="1" customWidth="1"/>
    <col min="58" max="58" width="11.42578125" style="113" hidden="1" customWidth="1"/>
    <col min="59" max="62" width="10.7109375" style="113" hidden="1" customWidth="1"/>
    <col min="63" max="16384" width="11.42578125" style="113" hidden="1"/>
  </cols>
  <sheetData>
    <row r="1" spans="3:22" s="116" customFormat="1" ht="22.5" customHeight="1" thickBot="1" x14ac:dyDescent="0.4">
      <c r="C1" s="176" t="s">
        <v>185</v>
      </c>
      <c r="D1" s="176"/>
      <c r="V1" s="255"/>
    </row>
    <row r="2" spans="3:22" ht="18" customHeight="1" x14ac:dyDescent="0.25">
      <c r="C2" s="22" t="s">
        <v>175</v>
      </c>
      <c r="D2" s="22"/>
      <c r="K2" s="22"/>
      <c r="L2" s="22"/>
      <c r="M2" s="22"/>
    </row>
    <row r="3" spans="3:22" x14ac:dyDescent="0.25"/>
    <row r="4" spans="3:22" x14ac:dyDescent="0.25">
      <c r="C4" s="22" t="s">
        <v>47</v>
      </c>
      <c r="D4" s="466">
        <v>2020</v>
      </c>
      <c r="G4" s="153"/>
    </row>
    <row r="5" spans="3:22" x14ac:dyDescent="0.25">
      <c r="C5" s="149" t="s">
        <v>186</v>
      </c>
      <c r="D5" s="467" t="s">
        <v>59</v>
      </c>
      <c r="H5" s="153"/>
    </row>
    <row r="6" spans="3:22" x14ac:dyDescent="0.25">
      <c r="H6" s="153"/>
    </row>
    <row r="7" spans="3:22" s="116" customFormat="1" ht="15.75" thickBot="1" x14ac:dyDescent="0.3">
      <c r="V7" s="255"/>
    </row>
    <row r="8" spans="3:22" s="170" customFormat="1" ht="15.75" x14ac:dyDescent="0.25">
      <c r="C8" s="171"/>
      <c r="D8" s="171"/>
      <c r="V8" s="256"/>
    </row>
    <row r="9" spans="3:22" s="170" customFormat="1" ht="15.75" x14ac:dyDescent="0.25">
      <c r="C9" s="171"/>
      <c r="D9" s="171"/>
      <c r="V9" s="256"/>
    </row>
    <row r="10" spans="3:22" s="170" customFormat="1" ht="15.75" x14ac:dyDescent="0.25">
      <c r="C10" s="171"/>
      <c r="D10" s="359" t="str">
        <f>"Total "&amp;D19</f>
        <v>Total Input flows: Energy and fuels</v>
      </c>
      <c r="E10" s="360"/>
      <c r="F10" s="360"/>
      <c r="G10" s="361">
        <f>SUM(I22:I78)</f>
        <v>20</v>
      </c>
      <c r="H10" s="257"/>
      <c r="I10" s="257" t="s">
        <v>54</v>
      </c>
      <c r="J10" s="113"/>
      <c r="P10" s="359" t="str">
        <f>"Total "&amp;P19</f>
        <v>Total Output flows: Energy and fuels</v>
      </c>
      <c r="Q10" s="360"/>
      <c r="R10" s="360"/>
      <c r="S10" s="361">
        <f>SUM(U22:U78)</f>
        <v>22</v>
      </c>
      <c r="T10" s="260"/>
      <c r="U10" s="257" t="s">
        <v>54</v>
      </c>
    </row>
    <row r="11" spans="3:22" s="170" customFormat="1" ht="15.75" x14ac:dyDescent="0.25">
      <c r="C11" s="171"/>
      <c r="D11" s="362" t="s">
        <v>187</v>
      </c>
      <c r="E11" s="362"/>
      <c r="F11" s="362"/>
      <c r="G11" s="363">
        <f>SQRT((SUM(J22:J77)))</f>
        <v>0.89442719099991619</v>
      </c>
      <c r="H11" s="251"/>
      <c r="I11" s="170" t="s">
        <v>54</v>
      </c>
      <c r="J11" s="113"/>
      <c r="P11" s="364" t="s">
        <v>187</v>
      </c>
      <c r="Q11" s="362"/>
      <c r="R11" s="362"/>
      <c r="S11" s="363">
        <f>SQRT((SUM(V22:V77)))</f>
        <v>0.93808315196468617</v>
      </c>
      <c r="T11" s="199"/>
      <c r="U11" s="170" t="s">
        <v>54</v>
      </c>
    </row>
    <row r="12" spans="3:22" s="170" customFormat="1" ht="15.75" x14ac:dyDescent="0.25">
      <c r="C12" s="171"/>
      <c r="D12" s="362" t="s">
        <v>188</v>
      </c>
      <c r="E12" s="362"/>
      <c r="F12" s="362"/>
      <c r="G12" s="365">
        <f>G11/G10</f>
        <v>4.4721359549995808E-2</v>
      </c>
      <c r="H12" s="251"/>
      <c r="J12" s="113"/>
      <c r="P12" s="364" t="s">
        <v>188</v>
      </c>
      <c r="Q12" s="362"/>
      <c r="R12" s="362"/>
      <c r="S12" s="365">
        <f>S11/S10</f>
        <v>4.2640143271122095E-2</v>
      </c>
      <c r="T12" s="199"/>
      <c r="U12" s="113"/>
    </row>
    <row r="13" spans="3:22" s="170" customFormat="1" ht="15.75" x14ac:dyDescent="0.25">
      <c r="C13" s="171"/>
      <c r="D13" s="366" t="s">
        <v>189</v>
      </c>
      <c r="E13" s="366"/>
      <c r="F13" s="366" t="s">
        <v>190</v>
      </c>
      <c r="G13" s="367">
        <f>G10+G11</f>
        <v>20.894427190999917</v>
      </c>
      <c r="H13" s="258"/>
      <c r="I13" s="258" t="s">
        <v>54</v>
      </c>
      <c r="J13" s="113"/>
      <c r="P13" s="368" t="s">
        <v>189</v>
      </c>
      <c r="Q13" s="366"/>
      <c r="R13" s="366" t="s">
        <v>190</v>
      </c>
      <c r="S13" s="367">
        <f>S10+S11</f>
        <v>22.938083151964687</v>
      </c>
      <c r="T13" s="259"/>
      <c r="U13" s="258" t="s">
        <v>54</v>
      </c>
    </row>
    <row r="14" spans="3:22" s="170" customFormat="1" ht="15.75" x14ac:dyDescent="0.25">
      <c r="C14" s="171"/>
      <c r="D14" s="366"/>
      <c r="E14" s="366"/>
      <c r="F14" s="366" t="s">
        <v>191</v>
      </c>
      <c r="G14" s="367">
        <f>G10-G11</f>
        <v>19.105572809000083</v>
      </c>
      <c r="H14" s="258"/>
      <c r="I14" s="258" t="s">
        <v>54</v>
      </c>
      <c r="J14" s="113"/>
      <c r="P14" s="368"/>
      <c r="Q14" s="366"/>
      <c r="R14" s="366" t="s">
        <v>191</v>
      </c>
      <c r="S14" s="367">
        <f>S10-S11</f>
        <v>21.061916848035313</v>
      </c>
      <c r="T14" s="259"/>
      <c r="U14" s="258" t="s">
        <v>54</v>
      </c>
    </row>
    <row r="15" spans="3:22" s="170" customFormat="1" ht="6.75" customHeight="1" x14ac:dyDescent="0.25">
      <c r="C15" s="171"/>
      <c r="D15" s="171"/>
      <c r="V15" s="256"/>
    </row>
    <row r="16" spans="3:22" s="170" customFormat="1" ht="6.75" customHeight="1" x14ac:dyDescent="0.25">
      <c r="C16" s="171"/>
      <c r="D16" s="171"/>
      <c r="V16" s="256"/>
    </row>
    <row r="17" spans="1:22" s="170" customFormat="1" ht="6.75" customHeight="1" x14ac:dyDescent="0.25">
      <c r="C17" s="171"/>
      <c r="D17" s="171"/>
      <c r="V17" s="256"/>
    </row>
    <row r="18" spans="1:22" s="170" customFormat="1" ht="6.75" customHeight="1" x14ac:dyDescent="0.25">
      <c r="C18" s="171"/>
      <c r="D18" s="171"/>
      <c r="V18" s="256"/>
    </row>
    <row r="19" spans="1:22" s="170" customFormat="1" ht="18" customHeight="1" x14ac:dyDescent="0.35">
      <c r="C19" s="194"/>
      <c r="D19" s="369" t="str">
        <f>"Input flows: " &amp;$D$5</f>
        <v>Input flows: Energy and fuels</v>
      </c>
      <c r="N19" s="5"/>
      <c r="P19" s="369" t="str">
        <f>"Output flows: " &amp;$D$5</f>
        <v>Output flows: Energy and fuels</v>
      </c>
      <c r="Q19" s="369"/>
      <c r="V19" s="256"/>
    </row>
    <row r="20" spans="1:22" x14ac:dyDescent="0.25"/>
    <row r="21" spans="1:22" ht="21.75" customHeight="1" x14ac:dyDescent="0.25">
      <c r="D21" s="370" t="s">
        <v>192</v>
      </c>
      <c r="E21" s="370" t="s">
        <v>193</v>
      </c>
      <c r="F21" s="370" t="s">
        <v>194</v>
      </c>
      <c r="G21" s="371" t="s">
        <v>44</v>
      </c>
      <c r="H21" s="370" t="s">
        <v>195</v>
      </c>
      <c r="I21" s="372" t="s">
        <v>180</v>
      </c>
      <c r="P21" s="370" t="s">
        <v>196</v>
      </c>
      <c r="Q21" s="370" t="s">
        <v>197</v>
      </c>
      <c r="R21" s="370" t="s">
        <v>198</v>
      </c>
      <c r="S21" s="370" t="s">
        <v>44</v>
      </c>
      <c r="T21" s="370" t="s">
        <v>195</v>
      </c>
      <c r="U21" s="370" t="s">
        <v>180</v>
      </c>
    </row>
    <row r="22" spans="1:22" ht="15.75" customHeight="1" x14ac:dyDescent="0.25">
      <c r="A22" s="252">
        <v>2</v>
      </c>
      <c r="B22" s="252" t="str">
        <f t="shared" ref="B22:B29" si="0">HLOOKUP($D$5,Inputs,$A22,FALSE)</f>
        <v>EF.EC-EF.IC-Fuel for industry-Nmix</v>
      </c>
      <c r="C22" s="199"/>
      <c r="D22" s="373" t="str">
        <f>IF($B22=0,"",VLOOKUP($B22,Flows[],2,FALSE))</f>
        <v>Fuel for industry</v>
      </c>
      <c r="E22" s="373" t="str">
        <f>IF($B22=0,"",VLOOKUP($B22,Flows[],6,FALSE))</f>
        <v>Energy and fuels</v>
      </c>
      <c r="F22" s="373" t="str">
        <f>_xlfn.IFNA(VLOOKUP(B22,'2a. Database N flows'!$C$3:$I$200,4,FALSE),"")</f>
        <v>Energy conversion</v>
      </c>
      <c r="G22" s="373" t="str">
        <f>IF($B22=0,"",VLOOKUP($B22,Flows[],7,FALSE))</f>
        <v>Nmix</v>
      </c>
      <c r="H22" s="373" t="str">
        <f>IF($B22=0,"",IF(OR(VLOOKUP($B22,Flows[],8,FALSE)="waste",VLOOKUP($B22,Flows[],8,FALSE)="useful output"),"additional",VLOOKUP($B22,Flows[],8,FALSE)))</f>
        <v>additional</v>
      </c>
      <c r="I22" s="373">
        <f>IF($B22=0,"",SUMIFS('2a. Database N flows'!$N:$N,'2a. Database N flows'!$C:$C,'3.1.b Inputs Outputs Pool'!$B22,'2a. Database N flows'!$P:$P,$D$4))</f>
        <v>1</v>
      </c>
      <c r="J22" s="199">
        <f>IF($B22=0,"",SUMIFS('2a. Database N flows'!$V:$V,'2a. Database N flows'!$C:$C,'3.1.b Inputs Outputs Pool'!$B22,'2a. Database N flows'!$P:$P,$D$4))</f>
        <v>4.0000000000000008E-2</v>
      </c>
      <c r="K22" s="199"/>
      <c r="L22" s="199"/>
      <c r="M22" s="252">
        <v>2</v>
      </c>
      <c r="N22" s="252" t="str">
        <f>HLOOKUP($D$5,Outputs[#All],$M22,FALSE)</f>
        <v>EF.EC-EF.IC-Fuel for industry-Nmix</v>
      </c>
      <c r="O22" s="199"/>
      <c r="P22" s="373" t="str">
        <f>IF($N22=0,"",VLOOKUP($N22,Flows[],2,FALSE))</f>
        <v>Fuel for industry</v>
      </c>
      <c r="Q22" s="373" t="str">
        <f>_xlfn.IFNA(VLOOKUP(N22,'2a. Database N flows'!$C$3:$I$200,4,FALSE),"")</f>
        <v>Energy conversion</v>
      </c>
      <c r="R22" s="373" t="str">
        <f>IF($N22=0,"",VLOOKUP($N22,Flows[],4,FALSE))</f>
        <v>Energy and fuels</v>
      </c>
      <c r="S22" s="373" t="str">
        <f>IF($N22=0,"",VLOOKUP($N22,Flows[],7,FALSE))</f>
        <v>Nmix</v>
      </c>
      <c r="T22" s="373" t="str">
        <f>IF($N22=0,"",VLOOKUP($N22,Flows[],8,FALSE))</f>
        <v>useful output</v>
      </c>
      <c r="U22" s="373">
        <f>IF($N22=0,"",SUMIFS('2a. Database N flows'!$N:$N,'2a. Database N flows'!$C:$C,'3.1.b Inputs Outputs Pool'!$N22,'2a. Database N flows'!$P:$P,$D$4))</f>
        <v>1</v>
      </c>
      <c r="V22" s="199">
        <f>IF($N22=0,"",SUMIFS('2a. Database N flows'!$V:$V,'2a. Database N flows'!$C:$C,'3.1.b Inputs Outputs Pool'!$N22,'2a. Database N flows'!$P:$P,$D$4))</f>
        <v>4.0000000000000008E-2</v>
      </c>
    </row>
    <row r="23" spans="1:22" ht="15.75" customHeight="1" x14ac:dyDescent="0.25">
      <c r="A23" s="252">
        <f>A22+1</f>
        <v>3</v>
      </c>
      <c r="B23" s="252" t="str">
        <f t="shared" si="0"/>
        <v>EF.EC-EF.TR-Fuel for transport-Nmix</v>
      </c>
      <c r="C23" s="199"/>
      <c r="D23" s="374" t="str">
        <f>IF($B23=0,"",VLOOKUP($B23,Flows[],2,FALSE))</f>
        <v>Fuel for transport</v>
      </c>
      <c r="E23" s="374" t="str">
        <f>IF($B23=0,"",VLOOKUP($B23,Flows[],6,FALSE))</f>
        <v>Energy and fuels</v>
      </c>
      <c r="F23" s="374" t="str">
        <f>_xlfn.IFNA(VLOOKUP(B23,'2a. Database N flows'!$C$3:$I$200,4,FALSE),"")</f>
        <v>Energy conversion</v>
      </c>
      <c r="G23" s="374" t="str">
        <f>IF($B23=0,"",VLOOKUP($B23,Flows[],7,FALSE))</f>
        <v>Nmix</v>
      </c>
      <c r="H23" s="374" t="str">
        <f>IF($B23=0,"",IF(OR(VLOOKUP($B23,Flows[],8,FALSE)="waste",VLOOKUP($B23,Flows[],8,FALSE)="useful output"),"additional",VLOOKUP($B23,Flows[],8,FALSE)))</f>
        <v>additional</v>
      </c>
      <c r="I23" s="374">
        <f>IF($B23=0,"",SUMIFS('2a. Database N flows'!$N:$N,'2a. Database N flows'!$C:$C,'3.1.b Inputs Outputs Pool'!$B23,'2a. Database N flows'!$P:$P,$D$4))</f>
        <v>1</v>
      </c>
      <c r="J23" s="199">
        <f>IF($B23=0,"",SUMIFS('2a. Database N flows'!$V:$V,'2a. Database N flows'!$C:$C,'3.1.b Inputs Outputs Pool'!$B23,'2a. Database N flows'!$P:$P,$D$4))</f>
        <v>4.0000000000000008E-2</v>
      </c>
      <c r="K23" s="199"/>
      <c r="L23" s="199"/>
      <c r="M23" s="252">
        <v>3</v>
      </c>
      <c r="N23" s="252" t="str">
        <f>HLOOKUP($D$5,Outputs[#All],$M23,FALSE)</f>
        <v>EF.EC-EF.TR-Fuel for transport-Nmix</v>
      </c>
      <c r="O23" s="199"/>
      <c r="P23" s="374" t="str">
        <f>IF($N23=0,"",VLOOKUP($N23,Flows[],2,FALSE))</f>
        <v>Fuel for transport</v>
      </c>
      <c r="Q23" s="374" t="str">
        <f>_xlfn.IFNA(VLOOKUP(N23,'2a. Database N flows'!$C$3:$I$200,4,FALSE),"")</f>
        <v>Energy conversion</v>
      </c>
      <c r="R23" s="374" t="str">
        <f>IF($N23=0,"",VLOOKUP($N23,Flows[],4,FALSE))</f>
        <v>Energy and fuels</v>
      </c>
      <c r="S23" s="374" t="str">
        <f>IF($N23=0,"",VLOOKUP($N23,Flows[],7,FALSE))</f>
        <v>Nmix</v>
      </c>
      <c r="T23" s="374" t="str">
        <f>IF($N23=0,"",VLOOKUP($N23,Flows[],8,FALSE))</f>
        <v>useful output</v>
      </c>
      <c r="U23" s="374">
        <f>IF($N23=0,"",SUMIFS('2a. Database N flows'!$N:$N,'2a. Database N flows'!$C:$C,'3.1.b Inputs Outputs Pool'!$N23,'2a. Database N flows'!$P:$P,$D$4))</f>
        <v>1</v>
      </c>
      <c r="V23" s="199">
        <f>IF($N23=0,"",SUMIFS('2a. Database N flows'!$V:$V,'2a. Database N flows'!$C:$C,'3.1.b Inputs Outputs Pool'!$N23,'2a. Database N flows'!$P:$P,$D$4))</f>
        <v>4.0000000000000008E-2</v>
      </c>
    </row>
    <row r="24" spans="1:22" ht="15.75" customHeight="1" x14ac:dyDescent="0.25">
      <c r="A24" s="252">
        <f t="shared" ref="A24:A78" si="1">A23+1</f>
        <v>4</v>
      </c>
      <c r="B24" s="252" t="str">
        <f t="shared" si="0"/>
        <v>EF.EC-EF.OE-Fuel for heating-Nmix</v>
      </c>
      <c r="C24" s="199"/>
      <c r="D24" s="373" t="str">
        <f>IF($B24=0,"",VLOOKUP($B24,Flows[],2,FALSE))</f>
        <v>Fuel for heating</v>
      </c>
      <c r="E24" s="373" t="str">
        <f>IF($B24=0,"",VLOOKUP($B24,Flows[],6,FALSE))</f>
        <v>Energy and fuels</v>
      </c>
      <c r="F24" s="373" t="str">
        <f>_xlfn.IFNA(VLOOKUP(B24,'2a. Database N flows'!$C$3:$I$200,4,FALSE),"")</f>
        <v>Energy conversion</v>
      </c>
      <c r="G24" s="373" t="str">
        <f>IF($B24=0,"",VLOOKUP($B24,Flows[],7,FALSE))</f>
        <v>Nmix</v>
      </c>
      <c r="H24" s="373" t="str">
        <f>IF($B24=0,"",IF(OR(VLOOKUP($B24,Flows[],8,FALSE)="waste",VLOOKUP($B24,Flows[],8,FALSE)="useful output"),"additional",VLOOKUP($B24,Flows[],8,FALSE)))</f>
        <v>additional</v>
      </c>
      <c r="I24" s="373">
        <f>IF($B24=0,"",SUMIFS('2a. Database N flows'!$N:$N,'2a. Database N flows'!$C:$C,'3.1.b Inputs Outputs Pool'!$B24,'2a. Database N flows'!$P:$P,$D$4))</f>
        <v>1</v>
      </c>
      <c r="J24" s="199">
        <f>IF($B24=0,"",SUMIFS('2a. Database N flows'!$V:$V,'2a. Database N flows'!$C:$C,'3.1.b Inputs Outputs Pool'!$B24,'2a. Database N flows'!$P:$P,$D$4))</f>
        <v>4.0000000000000008E-2</v>
      </c>
      <c r="K24" s="199"/>
      <c r="L24" s="199"/>
      <c r="M24" s="252">
        <v>4</v>
      </c>
      <c r="N24" s="252" t="str">
        <f>HLOOKUP($D$5,Outputs[#All],$M24,FALSE)</f>
        <v>EF.EC-EF.OE-Fuel for heating-Nmix</v>
      </c>
      <c r="O24" s="199"/>
      <c r="P24" s="373" t="str">
        <f>IF($N24=0,"",VLOOKUP($N24,Flows[],2,FALSE))</f>
        <v>Fuel for heating</v>
      </c>
      <c r="Q24" s="373" t="str">
        <f>_xlfn.IFNA(VLOOKUP(N24,'2a. Database N flows'!$C$3:$I$200,4,FALSE),"")</f>
        <v>Energy conversion</v>
      </c>
      <c r="R24" s="373" t="str">
        <f>IF($N24=0,"",VLOOKUP($N24,Flows[],4,FALSE))</f>
        <v>Energy and fuels</v>
      </c>
      <c r="S24" s="373" t="str">
        <f>IF($N24=0,"",VLOOKUP($N24,Flows[],7,FALSE))</f>
        <v>Nmix</v>
      </c>
      <c r="T24" s="373" t="str">
        <f>IF($N24=0,"",VLOOKUP($N24,Flows[],8,FALSE))</f>
        <v>useful output</v>
      </c>
      <c r="U24" s="373">
        <f>IF($N24=0,"",SUMIFS('2a. Database N flows'!$N:$N,'2a. Database N flows'!$C:$C,'3.1.b Inputs Outputs Pool'!$N24,'2a. Database N flows'!$P:$P,$D$4))</f>
        <v>1</v>
      </c>
      <c r="V24" s="199">
        <f>IF($N24=0,"",SUMIFS('2a. Database N flows'!$V:$V,'2a. Database N flows'!$C:$C,'3.1.b Inputs Outputs Pool'!$N24,'2a. Database N flows'!$P:$P,$D$4))</f>
        <v>4.0000000000000008E-2</v>
      </c>
    </row>
    <row r="25" spans="1:22" ht="15.75" customHeight="1" x14ac:dyDescent="0.25">
      <c r="A25" s="252">
        <f t="shared" si="1"/>
        <v>5</v>
      </c>
      <c r="B25" s="252" t="str">
        <f t="shared" si="0"/>
        <v>MP.OP-EF.IC-Industrial waste fuels-Nmix</v>
      </c>
      <c r="C25" s="253"/>
      <c r="D25" s="374" t="str">
        <f>IF($B25=0,"",VLOOKUP($B25,Flows[],2,FALSE))</f>
        <v>Industrial waste fuels</v>
      </c>
      <c r="E25" s="374" t="str">
        <f>IF($B25=0,"",VLOOKUP($B25,Flows[],6,FALSE))</f>
        <v>Materials and products in industry</v>
      </c>
      <c r="F25" s="374" t="str">
        <f>_xlfn.IFNA(VLOOKUP(B25,'2a. Database N flows'!$C$3:$I$200,4,FALSE),"")</f>
        <v>Other producing industry</v>
      </c>
      <c r="G25" s="374" t="str">
        <f>IF($B25=0,"",VLOOKUP($B25,Flows[],7,FALSE))</f>
        <v>Nmix</v>
      </c>
      <c r="H25" s="374" t="str">
        <f>IF($B25=0,"",IF(OR(VLOOKUP($B25,Flows[],8,FALSE)="waste",VLOOKUP($B25,Flows[],8,FALSE)="useful output"),"additional",VLOOKUP($B25,Flows[],8,FALSE)))</f>
        <v>recycling</v>
      </c>
      <c r="I25" s="374">
        <f>IF($B25=0,"",SUMIFS('2a. Database N flows'!$N:$N,'2a. Database N flows'!$C:$C,'3.1.b Inputs Outputs Pool'!$B25,'2a. Database N flows'!$P:$P,$D$4))</f>
        <v>1</v>
      </c>
      <c r="J25" s="199">
        <f>IF($B25=0,"",SUMIFS('2a. Database N flows'!$V:$V,'2a. Database N flows'!$C:$C,'3.1.b Inputs Outputs Pool'!$B25,'2a. Database N flows'!$P:$P,$D$4))</f>
        <v>4.0000000000000008E-2</v>
      </c>
      <c r="K25" s="199"/>
      <c r="L25" s="199"/>
      <c r="M25" s="252">
        <v>5</v>
      </c>
      <c r="N25" s="252" t="str">
        <f>HLOOKUP($D$5,Outputs[#All],$M25,FALSE)</f>
        <v>EF.EC-MP.OP-Fuel used as feedstock-Nmix</v>
      </c>
      <c r="O25" s="199"/>
      <c r="P25" s="374" t="str">
        <f>IF($N25=0,"",VLOOKUP($N25,Flows[],2,FALSE))</f>
        <v>Fuel used as feedstock</v>
      </c>
      <c r="Q25" s="374" t="str">
        <f>_xlfn.IFNA(VLOOKUP(N25,'2a. Database N flows'!$C$3:$I$200,4,FALSE),"")</f>
        <v>Energy conversion</v>
      </c>
      <c r="R25" s="374" t="str">
        <f>IF($N25=0,"",VLOOKUP($N25,Flows[],4,FALSE))</f>
        <v>Materials and products in industry</v>
      </c>
      <c r="S25" s="374" t="str">
        <f>IF($N25=0,"",VLOOKUP($N25,Flows[],7,FALSE))</f>
        <v>Nmix</v>
      </c>
      <c r="T25" s="374" t="str">
        <f>IF($N25=0,"",VLOOKUP($N25,Flows[],8,FALSE))</f>
        <v>useful output</v>
      </c>
      <c r="U25" s="374">
        <f>IF($N25=0,"",SUMIFS('2a. Database N flows'!$N:$N,'2a. Database N flows'!$C:$C,'3.1.b Inputs Outputs Pool'!$N25,'2a. Database N flows'!$P:$P,$D$4))</f>
        <v>1</v>
      </c>
      <c r="V25" s="199">
        <f>IF($N25=0,"",SUMIFS('2a. Database N flows'!$V:$V,'2a. Database N flows'!$C:$C,'3.1.b Inputs Outputs Pool'!$N25,'2a. Database N flows'!$P:$P,$D$4))</f>
        <v>4.0000000000000008E-2</v>
      </c>
    </row>
    <row r="26" spans="1:22" ht="15.75" customHeight="1" x14ac:dyDescent="0.25">
      <c r="A26" s="252">
        <f t="shared" si="1"/>
        <v>6</v>
      </c>
      <c r="B26" s="252" t="str">
        <f t="shared" si="0"/>
        <v>MP.OP-EF.TR-Ammonia as fuel-NH3</v>
      </c>
      <c r="C26" s="254"/>
      <c r="D26" s="373" t="str">
        <f>IF($B26=0,"",VLOOKUP($B26,Flows[],2,FALSE))</f>
        <v>Ammonia as fuel</v>
      </c>
      <c r="E26" s="373" t="str">
        <f>IF($B26=0,"",VLOOKUP($B26,Flows[],6,FALSE))</f>
        <v>Materials and products in industry</v>
      </c>
      <c r="F26" s="373" t="str">
        <f>_xlfn.IFNA(VLOOKUP(B26,'2a. Database N flows'!$C$3:$I$200,4,FALSE),"")</f>
        <v>Other producing industry</v>
      </c>
      <c r="G26" s="373" t="str">
        <f>IF($B26=0,"",VLOOKUP($B26,Flows[],7,FALSE))</f>
        <v>NH3</v>
      </c>
      <c r="H26" s="373" t="str">
        <f>IF($B26=0,"",IF(OR(VLOOKUP($B26,Flows[],8,FALSE)="waste",VLOOKUP($B26,Flows[],8,FALSE)="useful output"),"additional",VLOOKUP($B26,Flows[],8,FALSE)))</f>
        <v>additional</v>
      </c>
      <c r="I26" s="373">
        <f>IF($B26=0,"",SUMIFS('2a. Database N flows'!$N:$N,'2a. Database N flows'!$C:$C,'3.1.b Inputs Outputs Pool'!$B26,'2a. Database N flows'!$P:$P,$D$4))</f>
        <v>1</v>
      </c>
      <c r="J26" s="199">
        <f>IF($B26=0,"",SUMIFS('2a. Database N flows'!$V:$V,'2a. Database N flows'!$C:$C,'3.1.b Inputs Outputs Pool'!$B26,'2a. Database N flows'!$P:$P,$D$4))</f>
        <v>4.0000000000000008E-2</v>
      </c>
      <c r="K26" s="199"/>
      <c r="L26" s="199"/>
      <c r="M26" s="252">
        <v>6</v>
      </c>
      <c r="N26" s="252" t="str">
        <f>HLOOKUP($D$5,Outputs[#All],$M26,FALSE)</f>
        <v>EF.EC-AT.AT-Emissions-NH3</v>
      </c>
      <c r="O26" s="199"/>
      <c r="P26" s="373" t="str">
        <f>IF($N26=0,"",VLOOKUP($N26,Flows[],2,FALSE))</f>
        <v>Emissions</v>
      </c>
      <c r="Q26" s="373" t="str">
        <f>_xlfn.IFNA(VLOOKUP(N26,'2a. Database N flows'!$C$3:$I$200,4,FALSE),"")</f>
        <v>Energy conversion</v>
      </c>
      <c r="R26" s="373" t="str">
        <f>IF($N26=0,"",VLOOKUP($N26,Flows[],4,FALSE))</f>
        <v>Atmosphere</v>
      </c>
      <c r="S26" s="373" t="str">
        <f>IF($N26=0,"",VLOOKUP($N26,Flows[],7,FALSE))</f>
        <v>NH3</v>
      </c>
      <c r="T26" s="373" t="str">
        <f>IF($N26=0,"",VLOOKUP($N26,Flows[],8,FALSE))</f>
        <v>N wastedd</v>
      </c>
      <c r="U26" s="373">
        <f>IF($N26=0,"",SUMIFS('2a. Database N flows'!$N:$N,'2a. Database N flows'!$C:$C,'3.1.b Inputs Outputs Pool'!$N26,'2a. Database N flows'!$P:$P,$D$4))</f>
        <v>1</v>
      </c>
      <c r="V26" s="199">
        <f>IF($N26=0,"",SUMIFS('2a. Database N flows'!$V:$V,'2a. Database N flows'!$C:$C,'3.1.b Inputs Outputs Pool'!$N26,'2a. Database N flows'!$P:$P,$D$4))</f>
        <v>4.0000000000000008E-2</v>
      </c>
    </row>
    <row r="27" spans="1:22" ht="15.75" customHeight="1" x14ac:dyDescent="0.25">
      <c r="A27" s="252">
        <f t="shared" si="1"/>
        <v>7</v>
      </c>
      <c r="B27" s="252" t="str">
        <f t="shared" si="0"/>
        <v>AG.BC-EF.IC-Biofuels-Nmix</v>
      </c>
      <c r="C27" s="253"/>
      <c r="D27" s="374" t="str">
        <f>IF($B27=0,"",VLOOKUP($B27,Flows[],2,FALSE))</f>
        <v>Biofuels</v>
      </c>
      <c r="E27" s="374" t="str">
        <f>IF($B27=0,"",VLOOKUP($B27,Flows[],6,FALSE))</f>
        <v>Agriculture</v>
      </c>
      <c r="F27" s="374" t="str">
        <f>_xlfn.IFNA(VLOOKUP(B27,'2a. Database N flows'!$C$3:$I$200,4,FALSE),"")</f>
        <v>Biofuel production and composting</v>
      </c>
      <c r="G27" s="374" t="str">
        <f>IF($B27=0,"",VLOOKUP($B27,Flows[],7,FALSE))</f>
        <v>Nmix</v>
      </c>
      <c r="H27" s="374" t="str">
        <f>IF($B27=0,"",IF(OR(VLOOKUP($B27,Flows[],8,FALSE)="waste",VLOOKUP($B27,Flows[],8,FALSE)="useful output"),"additional",VLOOKUP($B27,Flows[],8,FALSE)))</f>
        <v>additional</v>
      </c>
      <c r="I27" s="374">
        <f>IF($B27=0,"",SUMIFS('2a. Database N flows'!$N:$N,'2a. Database N flows'!$C:$C,'3.1.b Inputs Outputs Pool'!$B27,'2a. Database N flows'!$P:$P,$D$4))</f>
        <v>1</v>
      </c>
      <c r="J27" s="199">
        <f>IF($B27=0,"",SUMIFS('2a. Database N flows'!$V:$V,'2a. Database N flows'!$C:$C,'3.1.b Inputs Outputs Pool'!$B27,'2a. Database N flows'!$P:$P,$D$4))</f>
        <v>4.0000000000000008E-2</v>
      </c>
      <c r="K27" s="199"/>
      <c r="L27" s="199"/>
      <c r="M27" s="252">
        <v>7</v>
      </c>
      <c r="N27" s="252" t="str">
        <f>HLOOKUP($D$5,Outputs[#All],$M27,FALSE)</f>
        <v>EF.EC-AT.AT-Emissions-NOx</v>
      </c>
      <c r="O27" s="199"/>
      <c r="P27" s="374" t="str">
        <f>IF($N27=0,"",VLOOKUP($N27,Flows[],2,FALSE))</f>
        <v>Emissions</v>
      </c>
      <c r="Q27" s="374" t="str">
        <f>_xlfn.IFNA(VLOOKUP(N27,'2a. Database N flows'!$C$3:$I$200,4,FALSE),"")</f>
        <v>Energy conversion</v>
      </c>
      <c r="R27" s="374" t="str">
        <f>IF($N27=0,"",VLOOKUP($N27,Flows[],4,FALSE))</f>
        <v>Atmosphere</v>
      </c>
      <c r="S27" s="374" t="str">
        <f>IF($N27=0,"",VLOOKUP($N27,Flows[],7,FALSE))</f>
        <v>NOx</v>
      </c>
      <c r="T27" s="374" t="str">
        <f>IF($N27=0,"",VLOOKUP($N27,Flows[],8,FALSE))</f>
        <v>N wasted</v>
      </c>
      <c r="U27" s="374">
        <f>IF($N27=0,"",SUMIFS('2a. Database N flows'!$N:$N,'2a. Database N flows'!$C:$C,'3.1.b Inputs Outputs Pool'!$N27,'2a. Database N flows'!$P:$P,$D$4))</f>
        <v>1</v>
      </c>
      <c r="V27" s="199">
        <f>IF($N27=0,"",SUMIFS('2a. Database N flows'!$V:$V,'2a. Database N flows'!$C:$C,'3.1.b Inputs Outputs Pool'!$N27,'2a. Database N flows'!$P:$P,$D$4))</f>
        <v>4.0000000000000008E-2</v>
      </c>
    </row>
    <row r="28" spans="1:22" ht="15.75" customHeight="1" x14ac:dyDescent="0.25">
      <c r="A28" s="252">
        <f t="shared" si="1"/>
        <v>8</v>
      </c>
      <c r="B28" s="252" t="str">
        <f t="shared" si="0"/>
        <v>AG.BC-EF.TR-Biofuels-Nmix</v>
      </c>
      <c r="C28" s="253"/>
      <c r="D28" s="373" t="str">
        <f>IF($B28=0,"",VLOOKUP($B28,Flows[],2,FALSE))</f>
        <v>Biofuels</v>
      </c>
      <c r="E28" s="373" t="str">
        <f>IF($B28=0,"",VLOOKUP($B28,Flows[],6,FALSE))</f>
        <v>Agriculture</v>
      </c>
      <c r="F28" s="373" t="str">
        <f>_xlfn.IFNA(VLOOKUP(B28,'2a. Database N flows'!$C$3:$I$200,4,FALSE),"")</f>
        <v>Biofuel production and composting</v>
      </c>
      <c r="G28" s="373" t="str">
        <f>IF($B28=0,"",VLOOKUP($B28,Flows[],7,FALSE))</f>
        <v>Nmix</v>
      </c>
      <c r="H28" s="373" t="str">
        <f>IF($B28=0,"",IF(OR(VLOOKUP($B28,Flows[],8,FALSE)="waste",VLOOKUP($B28,Flows[],8,FALSE)="useful output"),"additional",VLOOKUP($B28,Flows[],8,FALSE)))</f>
        <v>additional</v>
      </c>
      <c r="I28" s="373">
        <f>IF($B28=0,"",SUMIFS('2a. Database N flows'!$N:$N,'2a. Database N flows'!$C:$C,'3.1.b Inputs Outputs Pool'!$B28,'2a. Database N flows'!$P:$P,$D$4))</f>
        <v>1</v>
      </c>
      <c r="J28" s="199">
        <f>IF($B28=0,"",SUMIFS('2a. Database N flows'!$V:$V,'2a. Database N flows'!$C:$C,'3.1.b Inputs Outputs Pool'!$B28,'2a. Database N flows'!$P:$P,$D$4))</f>
        <v>4.0000000000000008E-2</v>
      </c>
      <c r="K28" s="199"/>
      <c r="L28" s="199"/>
      <c r="M28" s="252">
        <v>8</v>
      </c>
      <c r="N28" s="252" t="str">
        <f>HLOOKUP($D$5,Outputs[#All],$M28,FALSE)</f>
        <v>EF.EC-AT.AT-Emissions-N2O</v>
      </c>
      <c r="O28" s="199"/>
      <c r="P28" s="373" t="str">
        <f>IF($N28=0,"",VLOOKUP($N28,Flows[],2,FALSE))</f>
        <v>Emissions</v>
      </c>
      <c r="Q28" s="373" t="str">
        <f>_xlfn.IFNA(VLOOKUP(N28,'2a. Database N flows'!$C$3:$I$200,4,FALSE),"")</f>
        <v>Energy conversion</v>
      </c>
      <c r="R28" s="373" t="str">
        <f>IF($N28=0,"",VLOOKUP($N28,Flows[],4,FALSE))</f>
        <v>Atmosphere</v>
      </c>
      <c r="S28" s="373" t="str">
        <f>IF($N28=0,"",VLOOKUP($N28,Flows[],7,FALSE))</f>
        <v>N2O</v>
      </c>
      <c r="T28" s="373" t="str">
        <f>IF($N28=0,"",VLOOKUP($N28,Flows[],8,FALSE))</f>
        <v>N wasted</v>
      </c>
      <c r="U28" s="373">
        <f>IF($N28=0,"",SUMIFS('2a. Database N flows'!$N:$N,'2a. Database N flows'!$C:$C,'3.1.b Inputs Outputs Pool'!$N28,'2a. Database N flows'!$P:$P,$D$4))</f>
        <v>1</v>
      </c>
      <c r="V28" s="199">
        <f>IF($N28=0,"",SUMIFS('2a. Database N flows'!$V:$V,'2a. Database N flows'!$C:$C,'3.1.b Inputs Outputs Pool'!$N28,'2a. Database N flows'!$P:$P,$D$4))</f>
        <v>4.0000000000000008E-2</v>
      </c>
    </row>
    <row r="29" spans="1:22" ht="15.75" customHeight="1" x14ac:dyDescent="0.25">
      <c r="A29" s="252">
        <f t="shared" si="1"/>
        <v>9</v>
      </c>
      <c r="B29" s="252" t="str">
        <f t="shared" si="0"/>
        <v>AG.BC-EF.OE-Biofuels-Nmix</v>
      </c>
      <c r="C29" s="253"/>
      <c r="D29" s="374" t="str">
        <f>IF($B29=0,"",VLOOKUP($B29,Flows[],2,FALSE))</f>
        <v>Biofuels</v>
      </c>
      <c r="E29" s="374" t="str">
        <f>IF($B29=0,"",VLOOKUP($B29,Flows[],6,FALSE))</f>
        <v>Agriculture</v>
      </c>
      <c r="F29" s="374" t="str">
        <f>_xlfn.IFNA(VLOOKUP(B29,'2a. Database N flows'!$C$3:$I$200,4,FALSE),"")</f>
        <v>Biofuel production and composting</v>
      </c>
      <c r="G29" s="374" t="str">
        <f>IF($B29=0,"",VLOOKUP($B29,Flows[],7,FALSE))</f>
        <v>Nmix</v>
      </c>
      <c r="H29" s="374" t="str">
        <f>IF($B29=0,"",IF(OR(VLOOKUP($B29,Flows[],8,FALSE)="waste",VLOOKUP($B29,Flows[],8,FALSE)="useful output"),"additional",VLOOKUP($B29,Flows[],8,FALSE)))</f>
        <v>additional</v>
      </c>
      <c r="I29" s="374">
        <f>IF($B29=0,"",SUMIFS('2a. Database N flows'!$N:$N,'2a. Database N flows'!$C:$C,'3.1.b Inputs Outputs Pool'!$B29,'2a. Database N flows'!$P:$P,$D$4))</f>
        <v>1</v>
      </c>
      <c r="J29" s="199">
        <f>IF($B29=0,"",SUMIFS('2a. Database N flows'!$V:$V,'2a. Database N flows'!$C:$C,'3.1.b Inputs Outputs Pool'!$B29,'2a. Database N flows'!$P:$P,$D$4))</f>
        <v>4.0000000000000008E-2</v>
      </c>
      <c r="K29" s="199"/>
      <c r="L29" s="199"/>
      <c r="M29" s="252">
        <v>9</v>
      </c>
      <c r="N29" s="252" t="str">
        <f>HLOOKUP($D$5,Outputs[#All],$M29,FALSE)</f>
        <v>EF.EC-AT.AT-Emissions-N2</v>
      </c>
      <c r="O29" s="199"/>
      <c r="P29" s="374" t="str">
        <f>IF($N29=0,"",VLOOKUP($N29,Flows[],2,FALSE))</f>
        <v>Emissions</v>
      </c>
      <c r="Q29" s="374" t="str">
        <f>_xlfn.IFNA(VLOOKUP(N29,'2a. Database N flows'!$C$3:$I$200,4,FALSE),"")</f>
        <v>Energy conversion</v>
      </c>
      <c r="R29" s="374" t="str">
        <f>IF($N29=0,"",VLOOKUP($N29,Flows[],4,FALSE))</f>
        <v>Atmosphere</v>
      </c>
      <c r="S29" s="374" t="str">
        <f>IF($N29=0,"",VLOOKUP($N29,Flows[],7,FALSE))</f>
        <v>N2</v>
      </c>
      <c r="T29" s="374" t="str">
        <f>IF($N29=0,"",VLOOKUP($N29,Flows[],8,FALSE))</f>
        <v>N wasted</v>
      </c>
      <c r="U29" s="374">
        <f>IF($N29=0,"",SUMIFS('2a. Database N flows'!$N:$N,'2a. Database N flows'!$C:$C,'3.1.b Inputs Outputs Pool'!$N29,'2a. Database N flows'!$P:$P,$D$4))</f>
        <v>1</v>
      </c>
      <c r="V29" s="199">
        <f>IF($N29=0,"",SUMIFS('2a. Database N flows'!$V:$V,'2a. Database N flows'!$C:$C,'3.1.b Inputs Outputs Pool'!$N29,'2a. Database N flows'!$P:$P,$D$4))</f>
        <v>4.0000000000000008E-2</v>
      </c>
    </row>
    <row r="30" spans="1:22" ht="15.75" customHeight="1" x14ac:dyDescent="0.25">
      <c r="A30" s="252">
        <f t="shared" si="1"/>
        <v>10</v>
      </c>
      <c r="B30" s="252" t="str">
        <f t="shared" ref="B30:B78" si="2">HLOOKUP($D$5,Inputs,$A30,FALSE)</f>
        <v>FS.FO-EF.OE-Fuel wood for households-Nmix</v>
      </c>
      <c r="C30" s="253"/>
      <c r="D30" s="373" t="str">
        <f>IF($B30=0,"",VLOOKUP($B30,Flows[],2,FALSE))</f>
        <v>Fuel wood for households</v>
      </c>
      <c r="E30" s="373" t="str">
        <f>IF($B30=0,"",VLOOKUP($B30,Flows[],6,FALSE))</f>
        <v>Forests and semi-natural vegetation</v>
      </c>
      <c r="F30" s="373" t="str">
        <f>_xlfn.IFNA(VLOOKUP(B30,'2a. Database N flows'!$C$3:$I$200,4,FALSE),"")</f>
        <v>Forests</v>
      </c>
      <c r="G30" s="373" t="str">
        <f>IF($B30=0,"",VLOOKUP($B30,Flows[],7,FALSE))</f>
        <v>Nmix</v>
      </c>
      <c r="H30" s="373" t="str">
        <f>IF($B30=0,"",IF(OR(VLOOKUP($B30,Flows[],8,FALSE)="waste",VLOOKUP($B30,Flows[],8,FALSE)="useful output"),"additional",VLOOKUP($B30,Flows[],8,FALSE)))</f>
        <v>additional</v>
      </c>
      <c r="I30" s="373">
        <f>IF($B30=0,"",SUMIFS('2a. Database N flows'!$N:$N,'2a. Database N flows'!$C:$C,'3.1.b Inputs Outputs Pool'!$B30,'2a. Database N flows'!$P:$P,$D$4))</f>
        <v>1</v>
      </c>
      <c r="J30" s="199">
        <f>IF($B30=0,"",SUMIFS('2a. Database N flows'!$V:$V,'2a. Database N flows'!$C:$C,'3.1.b Inputs Outputs Pool'!$B30,'2a. Database N flows'!$P:$P,$D$4))</f>
        <v>4.0000000000000008E-2</v>
      </c>
      <c r="K30" s="199"/>
      <c r="L30" s="199"/>
      <c r="M30" s="252">
        <v>10</v>
      </c>
      <c r="N30" s="252" t="str">
        <f>HLOOKUP($D$5,Outputs[#All],$M30,FALSE)</f>
        <v>EF.EC-RW.RW-Fuel export-Nmix</v>
      </c>
      <c r="O30" s="199"/>
      <c r="P30" s="373" t="str">
        <f>IF($N30=0,"",VLOOKUP($N30,Flows[],2,FALSE))</f>
        <v>Fuel export</v>
      </c>
      <c r="Q30" s="373" t="str">
        <f>_xlfn.IFNA(VLOOKUP(N30,'2a. Database N flows'!$C$3:$I$200,4,FALSE),"")</f>
        <v>Energy conversion</v>
      </c>
      <c r="R30" s="373" t="str">
        <f>IF($N30=0,"",VLOOKUP($N30,Flows[],4,FALSE))</f>
        <v>Rest of the world</v>
      </c>
      <c r="S30" s="373" t="str">
        <f>IF($N30=0,"",VLOOKUP($N30,Flows[],7,FALSE))</f>
        <v>Nmix</v>
      </c>
      <c r="T30" s="373" t="str">
        <f>IF($N30=0,"",VLOOKUP($N30,Flows[],8,FALSE))</f>
        <v>useful output</v>
      </c>
      <c r="U30" s="373">
        <f>IF($N30=0,"",SUMIFS('2a. Database N flows'!$N:$N,'2a. Database N flows'!$C:$C,'3.1.b Inputs Outputs Pool'!$N30,'2a. Database N flows'!$P:$P,$D$4))</f>
        <v>1</v>
      </c>
      <c r="V30" s="199">
        <f>IF($N30=0,"",SUMIFS('2a. Database N flows'!$V:$V,'2a. Database N flows'!$C:$C,'3.1.b Inputs Outputs Pool'!$N30,'2a. Database N flows'!$P:$P,$D$4))</f>
        <v>4.0000000000000008E-2</v>
      </c>
    </row>
    <row r="31" spans="1:22" ht="15.75" customHeight="1" x14ac:dyDescent="0.25">
      <c r="A31" s="252">
        <f t="shared" si="1"/>
        <v>11</v>
      </c>
      <c r="B31" s="252" t="str">
        <f t="shared" si="2"/>
        <v>FS.FO-EF.IC-Fuel wood for industry-Nmix</v>
      </c>
      <c r="C31" s="254"/>
      <c r="D31" s="374" t="str">
        <f>IF($B31=0,"",VLOOKUP($B31,Flows[],2,FALSE))</f>
        <v>Fuel wood for industry</v>
      </c>
      <c r="E31" s="374" t="str">
        <f>IF($B31=0,"",VLOOKUP($B31,Flows[],6,FALSE))</f>
        <v>Forests and semi-natural vegetation</v>
      </c>
      <c r="F31" s="374" t="str">
        <f>_xlfn.IFNA(VLOOKUP(B31,'2a. Database N flows'!$C$3:$I$200,4,FALSE),"")</f>
        <v>Forests</v>
      </c>
      <c r="G31" s="374" t="str">
        <f>IF($B31=0,"",VLOOKUP($B31,Flows[],7,FALSE))</f>
        <v>Nmix</v>
      </c>
      <c r="H31" s="374" t="str">
        <f>IF($B31=0,"",IF(OR(VLOOKUP($B31,Flows[],8,FALSE)="waste",VLOOKUP($B31,Flows[],8,FALSE)="useful output"),"additional",VLOOKUP($B31,Flows[],8,FALSE)))</f>
        <v>additional</v>
      </c>
      <c r="I31" s="374">
        <f>IF($B31=0,"",SUMIFS('2a. Database N flows'!$N:$N,'2a. Database N flows'!$C:$C,'3.1.b Inputs Outputs Pool'!$B31,'2a. Database N flows'!$P:$P,$D$4))</f>
        <v>1</v>
      </c>
      <c r="J31" s="199">
        <f>IF($B31=0,"",SUMIFS('2a. Database N flows'!$V:$V,'2a. Database N flows'!$C:$C,'3.1.b Inputs Outputs Pool'!$B31,'2a. Database N flows'!$P:$P,$D$4))</f>
        <v>4.0000000000000008E-2</v>
      </c>
      <c r="K31" s="199"/>
      <c r="L31" s="199"/>
      <c r="M31" s="252">
        <v>11</v>
      </c>
      <c r="N31" s="252" t="str">
        <f>HLOOKUP($D$5,Outputs[#All],$M31,FALSE)</f>
        <v>EF.IC-AT.AT-Emissions-NH3</v>
      </c>
      <c r="O31" s="199"/>
      <c r="P31" s="374" t="str">
        <f>IF($N31=0,"",VLOOKUP($N31,Flows[],2,FALSE))</f>
        <v>Emissions</v>
      </c>
      <c r="Q31" s="374" t="str">
        <f>_xlfn.IFNA(VLOOKUP(N31,'2a. Database N flows'!$C$3:$I$200,4,FALSE),"")</f>
        <v>Manufacturing industries and construction</v>
      </c>
      <c r="R31" s="374" t="str">
        <f>IF($N31=0,"",VLOOKUP($N31,Flows[],4,FALSE))</f>
        <v>Atmosphere</v>
      </c>
      <c r="S31" s="374" t="str">
        <f>IF($N31=0,"",VLOOKUP($N31,Flows[],7,FALSE))</f>
        <v>NH3</v>
      </c>
      <c r="T31" s="374" t="str">
        <f>IF($N31=0,"",VLOOKUP($N31,Flows[],8,FALSE))</f>
        <v>N wasted</v>
      </c>
      <c r="U31" s="374">
        <f>IF($N31=0,"",SUMIFS('2a. Database N flows'!$N:$N,'2a. Database N flows'!$C:$C,'3.1.b Inputs Outputs Pool'!$N31,'2a. Database N flows'!$P:$P,$D$4))</f>
        <v>1</v>
      </c>
      <c r="V31" s="199">
        <f>IF($N31=0,"",SUMIFS('2a. Database N flows'!$V:$V,'2a. Database N flows'!$C:$C,'3.1.b Inputs Outputs Pool'!$N31,'2a. Database N flows'!$P:$P,$D$4))</f>
        <v>4.0000000000000008E-2</v>
      </c>
    </row>
    <row r="32" spans="1:22" ht="15.75" customHeight="1" x14ac:dyDescent="0.25">
      <c r="A32" s="252">
        <f t="shared" si="1"/>
        <v>12</v>
      </c>
      <c r="B32" s="252" t="str">
        <f t="shared" si="2"/>
        <v>FS.FO-EF.EC-Fuel wood for co-fired power plants-Nmix</v>
      </c>
      <c r="C32" s="254"/>
      <c r="D32" s="373" t="str">
        <f>IF($B32=0,"",VLOOKUP($B32,Flows[],2,FALSE))</f>
        <v>Fuel wood for co-fired power plants</v>
      </c>
      <c r="E32" s="373" t="str">
        <f>IF($B32=0,"",VLOOKUP($B32,Flows[],6,FALSE))</f>
        <v>Forests and semi-natural vegetation</v>
      </c>
      <c r="F32" s="373" t="str">
        <f>_xlfn.IFNA(VLOOKUP(B32,'2a. Database N flows'!$C$3:$I$200,4,FALSE),"")</f>
        <v>Forests</v>
      </c>
      <c r="G32" s="373" t="str">
        <f>IF($B32=0,"",VLOOKUP($B32,Flows[],7,FALSE))</f>
        <v>Nmix</v>
      </c>
      <c r="H32" s="373" t="str">
        <f>IF($B32=0,"",IF(OR(VLOOKUP($B32,Flows[],8,FALSE)="waste",VLOOKUP($B32,Flows[],8,FALSE)="useful output"),"additional",VLOOKUP($B32,Flows[],8,FALSE)))</f>
        <v>additional</v>
      </c>
      <c r="I32" s="373">
        <f>IF($B32=0,"",SUMIFS('2a. Database N flows'!$N:$N,'2a. Database N flows'!$C:$C,'3.1.b Inputs Outputs Pool'!$B32,'2a. Database N flows'!$P:$P,$D$4))</f>
        <v>1</v>
      </c>
      <c r="J32" s="199">
        <f>IF($B32=0,"",SUMIFS('2a. Database N flows'!$V:$V,'2a. Database N flows'!$C:$C,'3.1.b Inputs Outputs Pool'!$B32,'2a. Database N flows'!$P:$P,$D$4))</f>
        <v>4.0000000000000008E-2</v>
      </c>
      <c r="K32" s="199"/>
      <c r="L32" s="199"/>
      <c r="M32" s="252">
        <v>12</v>
      </c>
      <c r="N32" s="252" t="str">
        <f>HLOOKUP($D$5,Outputs[#All],$M32,FALSE)</f>
        <v>EF.IC-AT.AT-Emissions-NOx</v>
      </c>
      <c r="O32" s="199"/>
      <c r="P32" s="373" t="str">
        <f>IF($N32=0,"",VLOOKUP($N32,Flows[],2,FALSE))</f>
        <v>Emissions</v>
      </c>
      <c r="Q32" s="373" t="str">
        <f>_xlfn.IFNA(VLOOKUP(N32,'2a. Database N flows'!$C$3:$I$200,4,FALSE),"")</f>
        <v>Manufacturing industries and construction</v>
      </c>
      <c r="R32" s="373" t="str">
        <f>IF($N32=0,"",VLOOKUP($N32,Flows[],4,FALSE))</f>
        <v>Atmosphere</v>
      </c>
      <c r="S32" s="373" t="str">
        <f>IF($N32=0,"",VLOOKUP($N32,Flows[],7,FALSE))</f>
        <v>NOx</v>
      </c>
      <c r="T32" s="373" t="str">
        <f>IF($N32=0,"",VLOOKUP($N32,Flows[],8,FALSE))</f>
        <v>N wasted</v>
      </c>
      <c r="U32" s="373">
        <f>IF($N32=0,"",SUMIFS('2a. Database N flows'!$N:$N,'2a. Database N flows'!$C:$C,'3.1.b Inputs Outputs Pool'!$N32,'2a. Database N flows'!$P:$P,$D$4))</f>
        <v>1</v>
      </c>
      <c r="V32" s="199">
        <f>IF($N32=0,"",SUMIFS('2a. Database N flows'!$V:$V,'2a. Database N flows'!$C:$C,'3.1.b Inputs Outputs Pool'!$N32,'2a. Database N flows'!$P:$P,$D$4))</f>
        <v>4.0000000000000008E-2</v>
      </c>
    </row>
    <row r="33" spans="1:22" ht="15.75" customHeight="1" x14ac:dyDescent="0.25">
      <c r="A33" s="252">
        <f t="shared" si="1"/>
        <v>13</v>
      </c>
      <c r="B33" s="252" t="str">
        <f>HLOOKUP($D$5,Inputs,$A33,FALSE)</f>
        <v>PR.SO-EF.IC-Biofuels-Nmix</v>
      </c>
      <c r="C33" s="253"/>
      <c r="D33" s="374" t="str">
        <f>IF($B33=0,"",VLOOKUP($B33,Flows[],2,FALSE))</f>
        <v>Biofuels</v>
      </c>
      <c r="E33" s="374" t="str">
        <f>IF($B33=0,"",VLOOKUP($B33,Flows[],6,FALSE))</f>
        <v>Processing of residues</v>
      </c>
      <c r="F33" s="374" t="str">
        <f>_xlfn.IFNA(VLOOKUP(B33,'2a. Database N flows'!$C$3:$I$200,4,FALSE),"")</f>
        <v>Solid waste</v>
      </c>
      <c r="G33" s="374" t="str">
        <f>IF($B33=0,"",VLOOKUP($B33,Flows[],7,FALSE))</f>
        <v>Nmix</v>
      </c>
      <c r="H33" s="374" t="str">
        <f>IF($B33=0,"",IF(OR(VLOOKUP($B33,Flows[],8,FALSE)="waste",VLOOKUP($B33,Flows[],8,FALSE)="useful output"),"additional",VLOOKUP($B33,Flows[],8,FALSE)))</f>
        <v>recycling</v>
      </c>
      <c r="I33" s="374">
        <f>IF($B33=0,"",SUMIFS('2a. Database N flows'!$N:$N,'2a. Database N flows'!$C:$C,'3.1.b Inputs Outputs Pool'!$B33,'2a. Database N flows'!$P:$P,$D$4))</f>
        <v>1</v>
      </c>
      <c r="J33" s="199">
        <f>IF($B33=0,"",SUMIFS('2a. Database N flows'!$V:$V,'2a. Database N flows'!$C:$C,'3.1.b Inputs Outputs Pool'!$B33,'2a. Database N flows'!$P:$P,$D$4))</f>
        <v>4.0000000000000008E-2</v>
      </c>
      <c r="K33" s="199"/>
      <c r="L33" s="199"/>
      <c r="M33" s="252">
        <v>13</v>
      </c>
      <c r="N33" s="252" t="str">
        <f>HLOOKUP($D$5,Outputs[#All],$M33,FALSE)</f>
        <v>EF.IC-AT.AT-Emissions-N2O</v>
      </c>
      <c r="O33" s="199"/>
      <c r="P33" s="374" t="str">
        <f>IF($N33=0,"",VLOOKUP($N33,Flows[],2,FALSE))</f>
        <v>Emissions</v>
      </c>
      <c r="Q33" s="374" t="str">
        <f>_xlfn.IFNA(VLOOKUP(N33,'2a. Database N flows'!$C$3:$I$200,4,FALSE),"")</f>
        <v>Manufacturing industries and construction</v>
      </c>
      <c r="R33" s="374" t="str">
        <f>IF($N33=0,"",VLOOKUP($N33,Flows[],4,FALSE))</f>
        <v>Atmosphere</v>
      </c>
      <c r="S33" s="374" t="str">
        <f>IF($N33=0,"",VLOOKUP($N33,Flows[],7,FALSE))</f>
        <v>N2O</v>
      </c>
      <c r="T33" s="374" t="str">
        <f>IF($N33=0,"",VLOOKUP($N33,Flows[],8,FALSE))</f>
        <v>N wasted</v>
      </c>
      <c r="U33" s="374">
        <f>IF($N33=0,"",SUMIFS('2a. Database N flows'!$N:$N,'2a. Database N flows'!$C:$C,'3.1.b Inputs Outputs Pool'!$N33,'2a. Database N flows'!$P:$P,$D$4))</f>
        <v>1</v>
      </c>
      <c r="V33" s="199">
        <f>IF($N33=0,"",SUMIFS('2a. Database N flows'!$V:$V,'2a. Database N flows'!$C:$C,'3.1.b Inputs Outputs Pool'!$N33,'2a. Database N flows'!$P:$P,$D$4))</f>
        <v>4.0000000000000008E-2</v>
      </c>
    </row>
    <row r="34" spans="1:22" ht="15.75" customHeight="1" x14ac:dyDescent="0.25">
      <c r="A34" s="252">
        <f>A33+1</f>
        <v>14</v>
      </c>
      <c r="B34" s="252" t="str">
        <f>HLOOKUP($D$5,Inputs,$A34,FALSE)</f>
        <v>PR.SO-EF.TR-Biofuels-Nmix</v>
      </c>
      <c r="C34" s="199"/>
      <c r="D34" s="373" t="str">
        <f>IF($B34=0,"",VLOOKUP($B34,Flows[],2,FALSE))</f>
        <v>Biofuels</v>
      </c>
      <c r="E34" s="373" t="str">
        <f>IF($B34=0,"",VLOOKUP($B34,Flows[],6,FALSE))</f>
        <v>Processing of residues</v>
      </c>
      <c r="F34" s="373" t="str">
        <f>_xlfn.IFNA(VLOOKUP(B34,'2a. Database N flows'!$C$3:$I$200,4,FALSE),"")</f>
        <v>Solid waste</v>
      </c>
      <c r="G34" s="373" t="str">
        <f>IF($B34=0,"",VLOOKUP($B34,Flows[],7,FALSE))</f>
        <v>Nmix</v>
      </c>
      <c r="H34" s="373" t="str">
        <f>IF($B34=0,"",IF(OR(VLOOKUP($B34,Flows[],8,FALSE)="waste",VLOOKUP($B34,Flows[],8,FALSE)="useful output"),"additional",VLOOKUP($B34,Flows[],8,FALSE)))</f>
        <v>recycling</v>
      </c>
      <c r="I34" s="373">
        <f>IF($B34=0,"",SUMIFS('2a. Database N flows'!$N:$N,'2a. Database N flows'!$C:$C,'3.1.b Inputs Outputs Pool'!$B34,'2a. Database N flows'!$P:$P,$D$4))</f>
        <v>1</v>
      </c>
      <c r="J34" s="199">
        <f>IF($B34=0,"",SUMIFS('2a. Database N flows'!$V:$V,'2a. Database N flows'!$C:$C,'3.1.b Inputs Outputs Pool'!$B34,'2a. Database N flows'!$P:$P,$D$4))</f>
        <v>4.0000000000000008E-2</v>
      </c>
      <c r="K34" s="199"/>
      <c r="L34" s="199"/>
      <c r="M34" s="252">
        <v>14</v>
      </c>
      <c r="N34" s="252" t="str">
        <f>HLOOKUP($D$5,Outputs[#All],$M34,FALSE)</f>
        <v>EF.IC-AT.AT-Emissions-N2</v>
      </c>
      <c r="O34" s="199"/>
      <c r="P34" s="373" t="str">
        <f>IF($N34=0,"",VLOOKUP($N34,Flows[],2,FALSE))</f>
        <v>Emissions</v>
      </c>
      <c r="Q34" s="373" t="str">
        <f>_xlfn.IFNA(VLOOKUP(N34,'2a. Database N flows'!$C$3:$I$200,4,FALSE),"")</f>
        <v>Manufacturing industries and construction</v>
      </c>
      <c r="R34" s="373" t="str">
        <f>IF($N34=0,"",VLOOKUP($N34,Flows[],4,FALSE))</f>
        <v>Atmosphere</v>
      </c>
      <c r="S34" s="373" t="str">
        <f>IF($N34=0,"",VLOOKUP($N34,Flows[],7,FALSE))</f>
        <v>N2</v>
      </c>
      <c r="T34" s="373" t="str">
        <f>IF($N34=0,"",VLOOKUP($N34,Flows[],8,FALSE))</f>
        <v>N wasted</v>
      </c>
      <c r="U34" s="373">
        <f>IF($N34=0,"",SUMIFS('2a. Database N flows'!$N:$N,'2a. Database N flows'!$C:$C,'3.1.b Inputs Outputs Pool'!$N34,'2a. Database N flows'!$P:$P,$D$4))</f>
        <v>1</v>
      </c>
      <c r="V34" s="199">
        <f>IF($N34=0,"",SUMIFS('2a. Database N flows'!$V:$V,'2a. Database N flows'!$C:$C,'3.1.b Inputs Outputs Pool'!$N34,'2a. Database N flows'!$P:$P,$D$4))</f>
        <v>4.0000000000000008E-2</v>
      </c>
    </row>
    <row r="35" spans="1:22" ht="15.75" customHeight="1" x14ac:dyDescent="0.25">
      <c r="A35" s="252">
        <f t="shared" si="1"/>
        <v>15</v>
      </c>
      <c r="B35" s="252" t="str">
        <f t="shared" si="2"/>
        <v>PR.SO-EF.OE-Biofuels-Nmix</v>
      </c>
      <c r="C35" s="199"/>
      <c r="D35" s="374" t="str">
        <f>IF($B35=0,"",VLOOKUP($B35,Flows[],2,FALSE))</f>
        <v>Biofuels</v>
      </c>
      <c r="E35" s="374" t="str">
        <f>IF($B35=0,"",VLOOKUP($B35,Flows[],6,FALSE))</f>
        <v>Processing of residues</v>
      </c>
      <c r="F35" s="374" t="str">
        <f>_xlfn.IFNA(VLOOKUP(B35,'2a. Database N flows'!$C$3:$I$200,4,FALSE),"")</f>
        <v>Solid waste</v>
      </c>
      <c r="G35" s="374" t="str">
        <f>IF($B35=0,"",VLOOKUP($B35,Flows[],7,FALSE))</f>
        <v>Nmix</v>
      </c>
      <c r="H35" s="374" t="str">
        <f>IF($B35=0,"",IF(OR(VLOOKUP($B35,Flows[],8,FALSE)="waste",VLOOKUP($B35,Flows[],8,FALSE)="useful output"),"additional",VLOOKUP($B35,Flows[],8,FALSE)))</f>
        <v>recycling</v>
      </c>
      <c r="I35" s="374">
        <f>IF($B35=0,"",SUMIFS('2a. Database N flows'!$N:$N,'2a. Database N flows'!$C:$C,'3.1.b Inputs Outputs Pool'!$B35,'2a. Database N flows'!$P:$P,$D$4))</f>
        <v>1</v>
      </c>
      <c r="J35" s="199">
        <f>IF($B35=0,"",SUMIFS('2a. Database N flows'!$V:$V,'2a. Database N flows'!$C:$C,'3.1.b Inputs Outputs Pool'!$B35,'2a. Database N flows'!$P:$P,$D$4))</f>
        <v>4.0000000000000008E-2</v>
      </c>
      <c r="K35" s="199"/>
      <c r="L35" s="199"/>
      <c r="M35" s="252">
        <v>15</v>
      </c>
      <c r="N35" s="252" t="str">
        <f>HLOOKUP($D$5,Outputs[#All],$M35,FALSE)</f>
        <v>EF.TR-AT.AT-Emissions-NH3</v>
      </c>
      <c r="O35" s="199"/>
      <c r="P35" s="374" t="str">
        <f>IF($N35=0,"",VLOOKUP($N35,Flows[],2,FALSE))</f>
        <v>Emissions</v>
      </c>
      <c r="Q35" s="374" t="str">
        <f>_xlfn.IFNA(VLOOKUP(N35,'2a. Database N flows'!$C$3:$I$200,4,FALSE),"")</f>
        <v>Transport</v>
      </c>
      <c r="R35" s="374" t="str">
        <f>IF($N35=0,"",VLOOKUP($N35,Flows[],4,FALSE))</f>
        <v>Atmosphere</v>
      </c>
      <c r="S35" s="374" t="str">
        <f>IF($N35=0,"",VLOOKUP($N35,Flows[],7,FALSE))</f>
        <v>NH3</v>
      </c>
      <c r="T35" s="374" t="str">
        <f>IF($N35=0,"",VLOOKUP($N35,Flows[],8,FALSE))</f>
        <v>N wasted</v>
      </c>
      <c r="U35" s="374">
        <f>IF($N35=0,"",SUMIFS('2a. Database N flows'!$N:$N,'2a. Database N flows'!$C:$C,'3.1.b Inputs Outputs Pool'!$N35,'2a. Database N flows'!$P:$P,$D$4))</f>
        <v>1</v>
      </c>
      <c r="V35" s="199">
        <f>IF($N35=0,"",SUMIFS('2a. Database N flows'!$V:$V,'2a. Database N flows'!$C:$C,'3.1.b Inputs Outputs Pool'!$N35,'2a. Database N flows'!$P:$P,$D$4))</f>
        <v>4.0000000000000008E-2</v>
      </c>
    </row>
    <row r="36" spans="1:22" ht="15.75" customHeight="1" x14ac:dyDescent="0.25">
      <c r="A36" s="252">
        <f t="shared" si="1"/>
        <v>16</v>
      </c>
      <c r="B36" s="252" t="str">
        <f t="shared" si="2"/>
        <v>AT.AT-EF.EC-Combustion N2 fixation-N2</v>
      </c>
      <c r="C36" s="199"/>
      <c r="D36" s="373" t="str">
        <f>IF($B36=0,"",VLOOKUP($B36,Flows[],2,FALSE))</f>
        <v>Combustion N2 fixation</v>
      </c>
      <c r="E36" s="373" t="str">
        <f>IF($B36=0,"",VLOOKUP($B36,Flows[],6,FALSE))</f>
        <v>Atmosphere</v>
      </c>
      <c r="F36" s="373" t="str">
        <f>_xlfn.IFNA(VLOOKUP(B36,'2a. Database N flows'!$C$3:$I$200,4,FALSE),"")</f>
        <v>Atmosphere</v>
      </c>
      <c r="G36" s="373" t="str">
        <f>IF($B36=0,"",VLOOKUP($B36,Flows[],7,FALSE))</f>
        <v>N2</v>
      </c>
      <c r="H36" s="373" t="str">
        <f>IF($B36=0,"",IF(OR(VLOOKUP($B36,Flows[],8,FALSE)="waste",VLOOKUP($B36,Flows[],8,FALSE)="useful output"),"additional",VLOOKUP($B36,Flows[],8,FALSE)))</f>
        <v>-</v>
      </c>
      <c r="I36" s="373">
        <f>IF($B36=0,"",SUMIFS('2a. Database N flows'!$N:$N,'2a. Database N flows'!$C:$C,'3.1.b Inputs Outputs Pool'!$B36,'2a. Database N flows'!$P:$P,$D$4))</f>
        <v>1</v>
      </c>
      <c r="J36" s="199">
        <f>IF($B36=0,"",SUMIFS('2a. Database N flows'!$V:$V,'2a. Database N flows'!$C:$C,'3.1.b Inputs Outputs Pool'!$B36,'2a. Database N flows'!$P:$P,$D$4))</f>
        <v>4.0000000000000008E-2</v>
      </c>
      <c r="K36" s="199"/>
      <c r="L36" s="199"/>
      <c r="M36" s="252">
        <v>16</v>
      </c>
      <c r="N36" s="252" t="str">
        <f>HLOOKUP($D$5,Outputs[#All],$M36,FALSE)</f>
        <v>EF.TR-AT.AT-Emissions-NOx</v>
      </c>
      <c r="O36" s="199"/>
      <c r="P36" s="373" t="str">
        <f>IF($N36=0,"",VLOOKUP($N36,Flows[],2,FALSE))</f>
        <v>Emissions</v>
      </c>
      <c r="Q36" s="373" t="str">
        <f>_xlfn.IFNA(VLOOKUP(N36,'2a. Database N flows'!$C$3:$I$200,4,FALSE),"")</f>
        <v>Transport</v>
      </c>
      <c r="R36" s="373" t="str">
        <f>IF($N36=0,"",VLOOKUP($N36,Flows[],4,FALSE))</f>
        <v>Atmosphere</v>
      </c>
      <c r="S36" s="373" t="str">
        <f>IF($N36=0,"",VLOOKUP($N36,Flows[],7,FALSE))</f>
        <v>NOx</v>
      </c>
      <c r="T36" s="373" t="str">
        <f>IF($N36=0,"",VLOOKUP($N36,Flows[],8,FALSE))</f>
        <v>N wasted</v>
      </c>
      <c r="U36" s="373">
        <f>IF($N36=0,"",SUMIFS('2a. Database N flows'!$N:$N,'2a. Database N flows'!$C:$C,'3.1.b Inputs Outputs Pool'!$N36,'2a. Database N flows'!$P:$P,$D$4))</f>
        <v>1</v>
      </c>
      <c r="V36" s="199">
        <f>IF($N36=0,"",SUMIFS('2a. Database N flows'!$V:$V,'2a. Database N flows'!$C:$C,'3.1.b Inputs Outputs Pool'!$N36,'2a. Database N flows'!$P:$P,$D$4))</f>
        <v>4.0000000000000008E-2</v>
      </c>
    </row>
    <row r="37" spans="1:22" ht="15.75" customHeight="1" x14ac:dyDescent="0.25">
      <c r="A37" s="252">
        <f t="shared" si="1"/>
        <v>17</v>
      </c>
      <c r="B37" s="252" t="str">
        <f t="shared" si="2"/>
        <v>AT.AT-EF.IC-Combustion N2 fixation-N2</v>
      </c>
      <c r="C37" s="199"/>
      <c r="D37" s="374" t="str">
        <f>IF($B37=0,"",VLOOKUP($B37,Flows[],2,FALSE))</f>
        <v>Combustion N2 fixation</v>
      </c>
      <c r="E37" s="374" t="str">
        <f>IF($B37=0,"",VLOOKUP($B37,Flows[],6,FALSE))</f>
        <v>Atmosphere</v>
      </c>
      <c r="F37" s="374" t="str">
        <f>_xlfn.IFNA(VLOOKUP(B37,'2a. Database N flows'!$C$3:$I$200,4,FALSE),"")</f>
        <v>Atmosphere</v>
      </c>
      <c r="G37" s="374" t="str">
        <f>IF($B37=0,"",VLOOKUP($B37,Flows[],7,FALSE))</f>
        <v>N2</v>
      </c>
      <c r="H37" s="374" t="str">
        <f>IF($B37=0,"",IF(OR(VLOOKUP($B37,Flows[],8,FALSE)="waste",VLOOKUP($B37,Flows[],8,FALSE)="useful output"),"additional",VLOOKUP($B37,Flows[],8,FALSE)))</f>
        <v>-</v>
      </c>
      <c r="I37" s="374">
        <f>IF($B37=0,"",SUMIFS('2a. Database N flows'!$N:$N,'2a. Database N flows'!$C:$C,'3.1.b Inputs Outputs Pool'!$B37,'2a. Database N flows'!$P:$P,$D$4))</f>
        <v>1</v>
      </c>
      <c r="J37" s="199">
        <f>IF($B37=0,"",SUMIFS('2a. Database N flows'!$V:$V,'2a. Database N flows'!$C:$C,'3.1.b Inputs Outputs Pool'!$B37,'2a. Database N flows'!$P:$P,$D$4))</f>
        <v>4.0000000000000008E-2</v>
      </c>
      <c r="K37" s="199"/>
      <c r="L37" s="199"/>
      <c r="M37" s="252">
        <v>17</v>
      </c>
      <c r="N37" s="252" t="str">
        <f>HLOOKUP($D$5,Outputs[#All],$M37,FALSE)</f>
        <v>EF.TR-AT.AT-Emissions-N2O</v>
      </c>
      <c r="O37" s="199"/>
      <c r="P37" s="374" t="str">
        <f>IF($N37=0,"",VLOOKUP($N37,Flows[],2,FALSE))</f>
        <v>Emissions</v>
      </c>
      <c r="Q37" s="374" t="str">
        <f>_xlfn.IFNA(VLOOKUP(N37,'2a. Database N flows'!$C$3:$I$200,4,FALSE),"")</f>
        <v>Transport</v>
      </c>
      <c r="R37" s="374" t="str">
        <f>IF($N37=0,"",VLOOKUP($N37,Flows[],4,FALSE))</f>
        <v>Atmosphere</v>
      </c>
      <c r="S37" s="374" t="str">
        <f>IF($N37=0,"",VLOOKUP($N37,Flows[],7,FALSE))</f>
        <v>N2O</v>
      </c>
      <c r="T37" s="374" t="str">
        <f>IF($N37=0,"",VLOOKUP($N37,Flows[],8,FALSE))</f>
        <v>N wasted</v>
      </c>
      <c r="U37" s="374">
        <f>IF($N37=0,"",SUMIFS('2a. Database N flows'!$N:$N,'2a. Database N flows'!$C:$C,'3.1.b Inputs Outputs Pool'!$N37,'2a. Database N flows'!$P:$P,$D$4))</f>
        <v>1</v>
      </c>
      <c r="V37" s="199">
        <f>IF($N37=0,"",SUMIFS('2a. Database N flows'!$V:$V,'2a. Database N flows'!$C:$C,'3.1.b Inputs Outputs Pool'!$N37,'2a. Database N flows'!$P:$P,$D$4))</f>
        <v>4.0000000000000008E-2</v>
      </c>
    </row>
    <row r="38" spans="1:22" ht="15.75" customHeight="1" x14ac:dyDescent="0.25">
      <c r="A38" s="252">
        <f t="shared" si="1"/>
        <v>18</v>
      </c>
      <c r="B38" s="252" t="str">
        <f t="shared" si="2"/>
        <v>AT.AT-EF.OE-Combustion N2 fixation-N2</v>
      </c>
      <c r="C38" s="199"/>
      <c r="D38" s="373" t="str">
        <f>IF($B38=0,"",VLOOKUP($B38,Flows[],2,FALSE))</f>
        <v>Combustion N2 fixation</v>
      </c>
      <c r="E38" s="373" t="str">
        <f>IF($B38=0,"",VLOOKUP($B38,Flows[],6,FALSE))</f>
        <v>Atmosphere</v>
      </c>
      <c r="F38" s="373" t="str">
        <f>_xlfn.IFNA(VLOOKUP(B38,'2a. Database N flows'!$C$3:$I$200,4,FALSE),"")</f>
        <v>Atmosphere</v>
      </c>
      <c r="G38" s="373" t="str">
        <f>IF($B38=0,"",VLOOKUP($B38,Flows[],7,FALSE))</f>
        <v>N2</v>
      </c>
      <c r="H38" s="373" t="str">
        <f>IF($B38=0,"",IF(OR(VLOOKUP($B38,Flows[],8,FALSE)="waste",VLOOKUP($B38,Flows[],8,FALSE)="useful output"),"additional",VLOOKUP($B38,Flows[],8,FALSE)))</f>
        <v>-</v>
      </c>
      <c r="I38" s="373">
        <f>IF($B38=0,"",SUMIFS('2a. Database N flows'!$N:$N,'2a. Database N flows'!$C:$C,'3.1.b Inputs Outputs Pool'!$B38,'2a. Database N flows'!$P:$P,$D$4))</f>
        <v>1</v>
      </c>
      <c r="J38" s="199">
        <f>IF($B38=0,"",SUMIFS('2a. Database N flows'!$V:$V,'2a. Database N flows'!$C:$C,'3.1.b Inputs Outputs Pool'!$B38,'2a. Database N flows'!$P:$P,$D$4))</f>
        <v>4.0000000000000008E-2</v>
      </c>
      <c r="K38" s="199"/>
      <c r="L38" s="199"/>
      <c r="M38" s="252">
        <v>18</v>
      </c>
      <c r="N38" s="252" t="str">
        <f>HLOOKUP($D$5,Outputs[#All],$M38,FALSE)</f>
        <v>EF.TR-AT.AT-Emissions-N2</v>
      </c>
      <c r="O38" s="199"/>
      <c r="P38" s="373" t="str">
        <f>IF($N38=0,"",VLOOKUP($N38,Flows[],2,FALSE))</f>
        <v>Emissions</v>
      </c>
      <c r="Q38" s="373" t="str">
        <f>_xlfn.IFNA(VLOOKUP(N38,'2a. Database N flows'!$C$3:$I$200,4,FALSE),"")</f>
        <v>Transport</v>
      </c>
      <c r="R38" s="373" t="str">
        <f>IF($N38=0,"",VLOOKUP($N38,Flows[],4,FALSE))</f>
        <v>Atmosphere</v>
      </c>
      <c r="S38" s="373" t="str">
        <f>IF($N38=0,"",VLOOKUP($N38,Flows[],7,FALSE))</f>
        <v>N2</v>
      </c>
      <c r="T38" s="373" t="str">
        <f>IF($N38=0,"",VLOOKUP($N38,Flows[],8,FALSE))</f>
        <v>N wasted</v>
      </c>
      <c r="U38" s="373">
        <f>IF($N38=0,"",SUMIFS('2a. Database N flows'!$N:$N,'2a. Database N flows'!$C:$C,'3.1.b Inputs Outputs Pool'!$N38,'2a. Database N flows'!$P:$P,$D$4))</f>
        <v>1</v>
      </c>
      <c r="V38" s="199">
        <f>IF($N38=0,"",SUMIFS('2a. Database N flows'!$V:$V,'2a. Database N flows'!$C:$C,'3.1.b Inputs Outputs Pool'!$N38,'2a. Database N flows'!$P:$P,$D$4))</f>
        <v>4.0000000000000008E-2</v>
      </c>
    </row>
    <row r="39" spans="1:22" ht="15.75" customHeight="1" x14ac:dyDescent="0.25">
      <c r="A39" s="252">
        <f t="shared" si="1"/>
        <v>19</v>
      </c>
      <c r="B39" s="252" t="str">
        <f t="shared" si="2"/>
        <v>AT.AT-EF.TR-Combustion N2 fixation-N2</v>
      </c>
      <c r="C39" s="199"/>
      <c r="D39" s="374" t="str">
        <f>IF($B39=0,"",VLOOKUP($B39,Flows[],2,FALSE))</f>
        <v>Combustion N2 fixation</v>
      </c>
      <c r="E39" s="374" t="str">
        <f>IF($B39=0,"",VLOOKUP($B39,Flows[],6,FALSE))</f>
        <v>Atmosphere</v>
      </c>
      <c r="F39" s="374" t="str">
        <f>_xlfn.IFNA(VLOOKUP(B39,'2a. Database N flows'!$C$3:$I$200,4,FALSE),"")</f>
        <v>Atmosphere</v>
      </c>
      <c r="G39" s="374" t="str">
        <f>IF($B39=0,"",VLOOKUP($B39,Flows[],7,FALSE))</f>
        <v>N2</v>
      </c>
      <c r="H39" s="374" t="str">
        <f>IF($B39=0,"",IF(OR(VLOOKUP($B39,Flows[],8,FALSE)="waste",VLOOKUP($B39,Flows[],8,FALSE)="useful output"),"additional",VLOOKUP($B39,Flows[],8,FALSE)))</f>
        <v>-</v>
      </c>
      <c r="I39" s="374">
        <f>IF($B39=0,"",SUMIFS('2a. Database N flows'!$N:$N,'2a. Database N flows'!$C:$C,'3.1.b Inputs Outputs Pool'!$B39,'2a. Database N flows'!$P:$P,$D$4))</f>
        <v>1</v>
      </c>
      <c r="J39" s="199">
        <f>IF($B39=0,"",SUMIFS('2a. Database N flows'!$V:$V,'2a. Database N flows'!$C:$C,'3.1.b Inputs Outputs Pool'!$B39,'2a. Database N flows'!$P:$P,$D$4))</f>
        <v>4.0000000000000008E-2</v>
      </c>
      <c r="K39" s="199"/>
      <c r="L39" s="199"/>
      <c r="M39" s="252">
        <v>19</v>
      </c>
      <c r="N39" s="252" t="str">
        <f>HLOOKUP($D$5,Outputs[#All],$M39,FALSE)</f>
        <v>EF.TR-RW.RW-Export of transport fuels-Nmix</v>
      </c>
      <c r="O39" s="199"/>
      <c r="P39" s="374" t="str">
        <f>IF($N39=0,"",VLOOKUP($N39,Flows[],2,FALSE))</f>
        <v>Export of transport fuels</v>
      </c>
      <c r="Q39" s="374" t="str">
        <f>_xlfn.IFNA(VLOOKUP(N39,'2a. Database N flows'!$C$3:$I$200,4,FALSE),"")</f>
        <v>Transport</v>
      </c>
      <c r="R39" s="374" t="str">
        <f>IF($N39=0,"",VLOOKUP($N39,Flows[],4,FALSE))</f>
        <v>Rest of the world</v>
      </c>
      <c r="S39" s="374" t="str">
        <f>IF($N39=0,"",VLOOKUP($N39,Flows[],7,FALSE))</f>
        <v>Nmix</v>
      </c>
      <c r="T39" s="374" t="str">
        <f>IF($N39=0,"",VLOOKUP($N39,Flows[],8,FALSE))</f>
        <v>useful output</v>
      </c>
      <c r="U39" s="374">
        <f>IF($N39=0,"",SUMIFS('2a. Database N flows'!$N:$N,'2a. Database N flows'!$C:$C,'3.1.b Inputs Outputs Pool'!$N39,'2a. Database N flows'!$P:$P,$D$4))</f>
        <v>1</v>
      </c>
      <c r="V39" s="199">
        <f>IF($N39=0,"",SUMIFS('2a. Database N flows'!$V:$V,'2a. Database N flows'!$C:$C,'3.1.b Inputs Outputs Pool'!$N39,'2a. Database N flows'!$P:$P,$D$4))</f>
        <v>4.0000000000000008E-2</v>
      </c>
    </row>
    <row r="40" spans="1:22" ht="15.75" customHeight="1" x14ac:dyDescent="0.25">
      <c r="A40" s="252">
        <f t="shared" si="1"/>
        <v>20</v>
      </c>
      <c r="B40" s="252" t="str">
        <f t="shared" si="2"/>
        <v>RW.RW-EF.EC-Fuel import-Nmix</v>
      </c>
      <c r="C40" s="199"/>
      <c r="D40" s="373" t="str">
        <f>IF($B40=0,"",VLOOKUP($B40,Flows[],2,FALSE))</f>
        <v>Fuel import</v>
      </c>
      <c r="E40" s="373" t="str">
        <f>IF($B40=0,"",VLOOKUP($B40,Flows[],6,FALSE))</f>
        <v>Rest of the world</v>
      </c>
      <c r="F40" s="373" t="str">
        <f>_xlfn.IFNA(VLOOKUP(B40,'2a. Database N flows'!$C$3:$I$200,4,FALSE),"")</f>
        <v>Rest of the world</v>
      </c>
      <c r="G40" s="373" t="str">
        <f>IF($B40=0,"",VLOOKUP($B40,Flows[],7,FALSE))</f>
        <v>Nmix</v>
      </c>
      <c r="H40" s="373" t="str">
        <f>IF($B40=0,"",IF(OR(VLOOKUP($B40,Flows[],8,FALSE)="waste",VLOOKUP($B40,Flows[],8,FALSE)="useful output"),"additional",VLOOKUP($B40,Flows[],8,FALSE)))</f>
        <v>import</v>
      </c>
      <c r="I40" s="373">
        <f>IF($B40=0,"",SUMIFS('2a. Database N flows'!$N:$N,'2a. Database N flows'!$C:$C,'3.1.b Inputs Outputs Pool'!$B40,'2a. Database N flows'!$P:$P,$D$4))</f>
        <v>1</v>
      </c>
      <c r="J40" s="199">
        <f>IF($B40=0,"",SUMIFS('2a. Database N flows'!$V:$V,'2a. Database N flows'!$C:$C,'3.1.b Inputs Outputs Pool'!$B40,'2a. Database N flows'!$P:$P,$D$4))</f>
        <v>4.0000000000000008E-2</v>
      </c>
      <c r="K40" s="199"/>
      <c r="L40" s="199"/>
      <c r="M40" s="252">
        <v>20</v>
      </c>
      <c r="N40" s="252" t="str">
        <f>HLOOKUP($D$5,Outputs[#All],$M40,FALSE)</f>
        <v>EF.OE-AT.AT-Emissions-NH3</v>
      </c>
      <c r="O40" s="199"/>
      <c r="P40" s="373" t="str">
        <f>IF($N40=0,"",VLOOKUP($N40,Flows[],2,FALSE))</f>
        <v>Emissions</v>
      </c>
      <c r="Q40" s="373" t="str">
        <f>_xlfn.IFNA(VLOOKUP(N40,'2a. Database N flows'!$C$3:$I$200,4,FALSE),"")</f>
        <v>Other energy and fuels</v>
      </c>
      <c r="R40" s="373" t="str">
        <f>IF($N40=0,"",VLOOKUP($N40,Flows[],4,FALSE))</f>
        <v>Atmosphere</v>
      </c>
      <c r="S40" s="373" t="str">
        <f>IF($N40=0,"",VLOOKUP($N40,Flows[],7,FALSE))</f>
        <v>NH3</v>
      </c>
      <c r="T40" s="373" t="str">
        <f>IF($N40=0,"",VLOOKUP($N40,Flows[],8,FALSE))</f>
        <v>N wasted</v>
      </c>
      <c r="U40" s="373">
        <f>IF($N40=0,"",SUMIFS('2a. Database N flows'!$N:$N,'2a. Database N flows'!$C:$C,'3.1.b Inputs Outputs Pool'!$N40,'2a. Database N flows'!$P:$P,$D$4))</f>
        <v>1</v>
      </c>
      <c r="V40" s="199">
        <f>IF($N40=0,"",SUMIFS('2a. Database N flows'!$V:$V,'2a. Database N flows'!$C:$C,'3.1.b Inputs Outputs Pool'!$N40,'2a. Database N flows'!$P:$P,$D$4))</f>
        <v>4.0000000000000008E-2</v>
      </c>
    </row>
    <row r="41" spans="1:22" ht="15.75" customHeight="1" x14ac:dyDescent="0.25">
      <c r="A41" s="252">
        <f t="shared" si="1"/>
        <v>21</v>
      </c>
      <c r="B41" s="252" t="str">
        <f t="shared" si="2"/>
        <v>RW.RW-EF.TR-Import of transport fuel-Nmix</v>
      </c>
      <c r="C41" s="199"/>
      <c r="D41" s="374" t="str">
        <f>IF($B41=0,"",VLOOKUP($B41,Flows[],2,FALSE))</f>
        <v>Import of transport fuel</v>
      </c>
      <c r="E41" s="374" t="str">
        <f>IF($B41=0,"",VLOOKUP($B41,Flows[],6,FALSE))</f>
        <v>Rest of the world</v>
      </c>
      <c r="F41" s="374" t="str">
        <f>_xlfn.IFNA(VLOOKUP(B41,'2a. Database N flows'!$C$3:$I$200,4,FALSE),"")</f>
        <v>Rest of the world</v>
      </c>
      <c r="G41" s="374" t="str">
        <f>IF($B41=0,"",VLOOKUP($B41,Flows[],7,FALSE))</f>
        <v>Nmix</v>
      </c>
      <c r="H41" s="374" t="str">
        <f>IF($B41=0,"",IF(OR(VLOOKUP($B41,Flows[],8,FALSE)="waste",VLOOKUP($B41,Flows[],8,FALSE)="useful output"),"additional",VLOOKUP($B41,Flows[],8,FALSE)))</f>
        <v>import</v>
      </c>
      <c r="I41" s="374">
        <f>IF($B41=0,"",SUMIFS('2a. Database N flows'!$N:$N,'2a. Database N flows'!$C:$C,'3.1.b Inputs Outputs Pool'!$B41,'2a. Database N flows'!$P:$P,$D$4))</f>
        <v>1</v>
      </c>
      <c r="J41" s="199">
        <f>IF($B41=0,"",SUMIFS('2a. Database N flows'!$V:$V,'2a. Database N flows'!$C:$C,'3.1.b Inputs Outputs Pool'!$B41,'2a. Database N flows'!$P:$P,$D$4))</f>
        <v>4.0000000000000008E-2</v>
      </c>
      <c r="K41" s="199"/>
      <c r="L41" s="199"/>
      <c r="M41" s="252">
        <v>21</v>
      </c>
      <c r="N41" s="252" t="str">
        <f>HLOOKUP($D$5,Outputs[#All],$M41,FALSE)</f>
        <v>EF.OE-AT.AT-Emissions-NOx</v>
      </c>
      <c r="O41" s="199"/>
      <c r="P41" s="374" t="str">
        <f>IF($N41=0,"",VLOOKUP($N41,Flows[],2,FALSE))</f>
        <v>Emissions</v>
      </c>
      <c r="Q41" s="374" t="str">
        <f>_xlfn.IFNA(VLOOKUP(N41,'2a. Database N flows'!$C$3:$I$200,4,FALSE),"")</f>
        <v>Other energy and fuels</v>
      </c>
      <c r="R41" s="374" t="str">
        <f>IF($N41=0,"",VLOOKUP($N41,Flows[],4,FALSE))</f>
        <v>Atmosphere</v>
      </c>
      <c r="S41" s="374" t="str">
        <f>IF($N41=0,"",VLOOKUP($N41,Flows[],7,FALSE))</f>
        <v>NOx</v>
      </c>
      <c r="T41" s="374" t="str">
        <f>IF($N41=0,"",VLOOKUP($N41,Flows[],8,FALSE))</f>
        <v>N wasted</v>
      </c>
      <c r="U41" s="374">
        <f>IF($N41=0,"",SUMIFS('2a. Database N flows'!$N:$N,'2a. Database N flows'!$C:$C,'3.1.b Inputs Outputs Pool'!$N41,'2a. Database N flows'!$P:$P,$D$4))</f>
        <v>1</v>
      </c>
      <c r="V41" s="199">
        <f>IF($N41=0,"",SUMIFS('2a. Database N flows'!$V:$V,'2a. Database N flows'!$C:$C,'3.1.b Inputs Outputs Pool'!$N41,'2a. Database N flows'!$P:$P,$D$4))</f>
        <v>4.0000000000000008E-2</v>
      </c>
    </row>
    <row r="42" spans="1:22" ht="15.75" customHeight="1" x14ac:dyDescent="0.25">
      <c r="A42" s="252">
        <f t="shared" si="1"/>
        <v>22</v>
      </c>
      <c r="B42" s="252">
        <f t="shared" si="2"/>
        <v>0</v>
      </c>
      <c r="C42" s="199"/>
      <c r="D42" s="373" t="str">
        <f>IF($B42=0,"",VLOOKUP($B42,Flows[],2,FALSE))</f>
        <v/>
      </c>
      <c r="E42" s="373" t="str">
        <f>IF($B42=0,"",VLOOKUP($B42,Flows[],6,FALSE))</f>
        <v/>
      </c>
      <c r="F42" s="373" t="str">
        <f>_xlfn.IFNA(VLOOKUP(B42,'2a. Database N flows'!$C$3:$I$200,4,FALSE),"")</f>
        <v/>
      </c>
      <c r="G42" s="373" t="str">
        <f>IF($B42=0,"",VLOOKUP($B42,Flows[],7,FALSE))</f>
        <v/>
      </c>
      <c r="H42" s="373" t="str">
        <f>IF($B42=0,"",IF(OR(VLOOKUP($B42,Flows[],8,FALSE)="waste",VLOOKUP($B42,Flows[],8,FALSE)="useful output"),"additional",VLOOKUP($B42,Flows[],8,FALSE)))</f>
        <v/>
      </c>
      <c r="I42" s="373" t="str">
        <f>IF($B42=0,"",SUMIFS('2a. Database N flows'!$N:$N,'2a. Database N flows'!$C:$C,'3.1.b Inputs Outputs Pool'!$B42,'2a. Database N flows'!$P:$P,$D$4))</f>
        <v/>
      </c>
      <c r="J42" s="199" t="str">
        <f>IF($B42=0,"",SUMIFS('2a. Database N flows'!$V:$V,'2a. Database N flows'!$C:$C,'3.1.b Inputs Outputs Pool'!$B42,'2a. Database N flows'!$P:$P,$D$4))</f>
        <v/>
      </c>
      <c r="K42" s="199"/>
      <c r="L42" s="199"/>
      <c r="M42" s="252">
        <v>22</v>
      </c>
      <c r="N42" s="252" t="str">
        <f>HLOOKUP($D$5,Outputs[#All],$M42,FALSE)</f>
        <v>EF.OE-AT.AT-Emissions-N2O</v>
      </c>
      <c r="O42" s="199"/>
      <c r="P42" s="373" t="str">
        <f>IF($N42=0,"",VLOOKUP($N42,Flows[],2,FALSE))</f>
        <v>Emissions</v>
      </c>
      <c r="Q42" s="373" t="str">
        <f>_xlfn.IFNA(VLOOKUP(N42,'2a. Database N flows'!$C$3:$I$200,4,FALSE),"")</f>
        <v>Other energy and fuels</v>
      </c>
      <c r="R42" s="373" t="str">
        <f>IF($N42=0,"",VLOOKUP($N42,Flows[],4,FALSE))</f>
        <v>Atmosphere</v>
      </c>
      <c r="S42" s="373" t="str">
        <f>IF($N42=0,"",VLOOKUP($N42,Flows[],7,FALSE))</f>
        <v>N2O</v>
      </c>
      <c r="T42" s="373" t="str">
        <f>IF($N42=0,"",VLOOKUP($N42,Flows[],8,FALSE))</f>
        <v>N wasted</v>
      </c>
      <c r="U42" s="373">
        <f>IF($N42=0,"",SUMIFS('2a. Database N flows'!$N:$N,'2a. Database N flows'!$C:$C,'3.1.b Inputs Outputs Pool'!$N42,'2a. Database N flows'!$P:$P,$D$4))</f>
        <v>1</v>
      </c>
      <c r="V42" s="199">
        <f>IF($N42=0,"",SUMIFS('2a. Database N flows'!$V:$V,'2a. Database N flows'!$C:$C,'3.1.b Inputs Outputs Pool'!$N42,'2a. Database N flows'!$P:$P,$D$4))</f>
        <v>4.0000000000000008E-2</v>
      </c>
    </row>
    <row r="43" spans="1:22" ht="15.75" customHeight="1" x14ac:dyDescent="0.25">
      <c r="A43" s="252">
        <f t="shared" si="1"/>
        <v>23</v>
      </c>
      <c r="B43" s="252">
        <f t="shared" si="2"/>
        <v>0</v>
      </c>
      <c r="C43" s="199"/>
      <c r="D43" s="374" t="str">
        <f>IF($B43=0,"",VLOOKUP($B43,Flows[],2,FALSE))</f>
        <v/>
      </c>
      <c r="E43" s="374" t="str">
        <f>IF($B43=0,"",VLOOKUP($B43,Flows[],6,FALSE))</f>
        <v/>
      </c>
      <c r="F43" s="374" t="str">
        <f>_xlfn.IFNA(VLOOKUP(B43,'2a. Database N flows'!$C$3:$I$200,4,FALSE),"")</f>
        <v/>
      </c>
      <c r="G43" s="374" t="str">
        <f>IF($B43=0,"",VLOOKUP($B43,Flows[],7,FALSE))</f>
        <v/>
      </c>
      <c r="H43" s="374" t="str">
        <f>IF($B43=0,"",IF(OR(VLOOKUP($B43,Flows[],8,FALSE)="waste",VLOOKUP($B43,Flows[],8,FALSE)="useful output"),"additional",VLOOKUP($B43,Flows[],8,FALSE)))</f>
        <v/>
      </c>
      <c r="I43" s="374" t="str">
        <f>IF($B43=0,"",SUMIFS('2a. Database N flows'!$N:$N,'2a. Database N flows'!$C:$C,'3.1.b Inputs Outputs Pool'!$B43,'2a. Database N flows'!$P:$P,$D$4))</f>
        <v/>
      </c>
      <c r="J43" s="199" t="str">
        <f>IF($B43=0,"",SUMIFS('2a. Database N flows'!$V:$V,'2a. Database N flows'!$C:$C,'3.1.b Inputs Outputs Pool'!$B43,'2a. Database N flows'!$P:$P,$D$4))</f>
        <v/>
      </c>
      <c r="K43" s="199"/>
      <c r="L43" s="199"/>
      <c r="M43" s="252">
        <v>23</v>
      </c>
      <c r="N43" s="252" t="str">
        <f>HLOOKUP($D$5,Outputs[#All],$M43,FALSE)</f>
        <v>EF.OE-AT.AT-Emissions-N2</v>
      </c>
      <c r="O43" s="199"/>
      <c r="P43" s="374" t="str">
        <f>IF($N43=0,"",VLOOKUP($N43,Flows[],2,FALSE))</f>
        <v>Emissions</v>
      </c>
      <c r="Q43" s="374" t="str">
        <f>_xlfn.IFNA(VLOOKUP(N43,'2a. Database N flows'!$C$3:$I$200,4,FALSE),"")</f>
        <v>Other energy and fuels</v>
      </c>
      <c r="R43" s="374" t="str">
        <f>IF($N43=0,"",VLOOKUP($N43,Flows[],4,FALSE))</f>
        <v>Atmosphere</v>
      </c>
      <c r="S43" s="374" t="str">
        <f>IF($N43=0,"",VLOOKUP($N43,Flows[],7,FALSE))</f>
        <v>N2</v>
      </c>
      <c r="T43" s="374" t="str">
        <f>IF($N43=0,"",VLOOKUP($N43,Flows[],8,FALSE))</f>
        <v>N wasted</v>
      </c>
      <c r="U43" s="374">
        <f>IF($N43=0,"",SUMIFS('2a. Database N flows'!$N:$N,'2a. Database N flows'!$C:$C,'3.1.b Inputs Outputs Pool'!$N43,'2a. Database N flows'!$P:$P,$D$4))</f>
        <v>1</v>
      </c>
      <c r="V43" s="199">
        <f>IF($N43=0,"",SUMIFS('2a. Database N flows'!$V:$V,'2a. Database N flows'!$C:$C,'3.1.b Inputs Outputs Pool'!$N43,'2a. Database N flows'!$P:$P,$D$4))</f>
        <v>4.0000000000000008E-2</v>
      </c>
    </row>
    <row r="44" spans="1:22" ht="15.75" customHeight="1" x14ac:dyDescent="0.25">
      <c r="A44" s="252">
        <f t="shared" si="1"/>
        <v>24</v>
      </c>
      <c r="B44" s="252">
        <f t="shared" si="2"/>
        <v>0</v>
      </c>
      <c r="C44" s="199"/>
      <c r="D44" s="373" t="str">
        <f>IF($B44=0,"",VLOOKUP($B44,Flows[],2,FALSE))</f>
        <v/>
      </c>
      <c r="E44" s="373" t="str">
        <f>IF($B44=0,"",VLOOKUP($B44,Flows[],6,FALSE))</f>
        <v/>
      </c>
      <c r="F44" s="373" t="str">
        <f>_xlfn.IFNA(VLOOKUP(B44,'2a. Database N flows'!$C$3:$I$200,4,FALSE),"")</f>
        <v/>
      </c>
      <c r="G44" s="373" t="str">
        <f>IF($B44=0,"",VLOOKUP($B44,Flows[],7,FALSE))</f>
        <v/>
      </c>
      <c r="H44" s="373" t="str">
        <f>IF($B44=0,"",IF(OR(VLOOKUP($B44,Flows[],8,FALSE)="waste",VLOOKUP($B44,Flows[],8,FALSE)="useful output"),"additional",VLOOKUP($B44,Flows[],8,FALSE)))</f>
        <v/>
      </c>
      <c r="I44" s="373" t="str">
        <f>IF($B44=0,"",SUMIFS('2a. Database N flows'!$N:$N,'2a. Database N flows'!$C:$C,'3.1.b Inputs Outputs Pool'!$B44,'2a. Database N flows'!$P:$P,$D$4))</f>
        <v/>
      </c>
      <c r="J44" s="199" t="str">
        <f>IF($B44=0,"",SUMIFS('2a. Database N flows'!$V:$V,'2a. Database N flows'!$C:$C,'3.1.b Inputs Outputs Pool'!$B44,'2a. Database N flows'!$P:$P,$D$4))</f>
        <v/>
      </c>
      <c r="K44" s="199"/>
      <c r="L44" s="199"/>
      <c r="M44" s="252">
        <v>24</v>
      </c>
      <c r="N44" s="252">
        <f>HLOOKUP($D$5,Outputs[#All],$M44,FALSE)</f>
        <v>0</v>
      </c>
      <c r="O44" s="199"/>
      <c r="P44" s="373" t="str">
        <f>IF($N44=0,"",VLOOKUP($N44,Flows[],2,FALSE))</f>
        <v/>
      </c>
      <c r="Q44" s="373" t="str">
        <f>_xlfn.IFNA(VLOOKUP(N44,'2a. Database N flows'!$C$3:$I$200,4,FALSE),"")</f>
        <v/>
      </c>
      <c r="R44" s="373" t="str">
        <f>IF($N44=0,"",VLOOKUP($N44,Flows[],4,FALSE))</f>
        <v/>
      </c>
      <c r="S44" s="373" t="str">
        <f>IF($N44=0,"",VLOOKUP($N44,Flows[],7,FALSE))</f>
        <v/>
      </c>
      <c r="T44" s="373" t="str">
        <f>IF($N44=0,"",VLOOKUP($N44,Flows[],8,FALSE))</f>
        <v/>
      </c>
      <c r="U44" s="373" t="str">
        <f>IF($N44=0,"",SUMIFS('2a. Database N flows'!$N:$N,'2a. Database N flows'!$C:$C,'3.1.b Inputs Outputs Pool'!$N44,'2a. Database N flows'!$P:$P,$D$4))</f>
        <v/>
      </c>
      <c r="V44" s="199" t="str">
        <f>IF($N44=0,"",SUMIFS('2a. Database N flows'!$V:$V,'2a. Database N flows'!$C:$C,'3.1.b Inputs Outputs Pool'!$N44,'2a. Database N flows'!$P:$P,$D$4))</f>
        <v/>
      </c>
    </row>
    <row r="45" spans="1:22" ht="15.75" customHeight="1" x14ac:dyDescent="0.25">
      <c r="A45" s="252">
        <f t="shared" si="1"/>
        <v>25</v>
      </c>
      <c r="B45" s="252">
        <f t="shared" si="2"/>
        <v>0</v>
      </c>
      <c r="C45" s="199"/>
      <c r="D45" s="374" t="str">
        <f>IF($B45=0,"",VLOOKUP($B45,Flows[],2,FALSE))</f>
        <v/>
      </c>
      <c r="E45" s="374" t="str">
        <f>IF($B45=0,"",VLOOKUP($B45,Flows[],6,FALSE))</f>
        <v/>
      </c>
      <c r="F45" s="374" t="str">
        <f>_xlfn.IFNA(VLOOKUP(B45,'2a. Database N flows'!$C$3:$I$200,4,FALSE),"")</f>
        <v/>
      </c>
      <c r="G45" s="374" t="str">
        <f>IF($B45=0,"",VLOOKUP($B45,Flows[],7,FALSE))</f>
        <v/>
      </c>
      <c r="H45" s="374" t="str">
        <f>IF($B45=0,"",IF(OR(VLOOKUP($B45,Flows[],8,FALSE)="waste",VLOOKUP($B45,Flows[],8,FALSE)="useful output"),"additional",VLOOKUP($B45,Flows[],8,FALSE)))</f>
        <v/>
      </c>
      <c r="I45" s="374" t="str">
        <f>IF($B45=0,"",SUMIFS('2a. Database N flows'!$N:$N,'2a. Database N flows'!$C:$C,'3.1.b Inputs Outputs Pool'!$B45,'2a. Database N flows'!$P:$P,$D$4))</f>
        <v/>
      </c>
      <c r="J45" s="199" t="str">
        <f>IF($B45=0,"",SUMIFS('2a. Database N flows'!$V:$V,'2a. Database N flows'!$C:$C,'3.1.b Inputs Outputs Pool'!$B45,'2a. Database N flows'!$P:$P,$D$4))</f>
        <v/>
      </c>
      <c r="K45" s="199"/>
      <c r="L45" s="199"/>
      <c r="M45" s="252">
        <v>25</v>
      </c>
      <c r="N45" s="252">
        <f>HLOOKUP($D$5,Outputs[#All],$M45,FALSE)</f>
        <v>0</v>
      </c>
      <c r="O45" s="199"/>
      <c r="P45" s="374" t="str">
        <f>IF($N45=0,"",VLOOKUP($N45,Flows[],2,FALSE))</f>
        <v/>
      </c>
      <c r="Q45" s="374" t="str">
        <f>_xlfn.IFNA(VLOOKUP(N45,'2a. Database N flows'!$C$3:$I$200,4,FALSE),"")</f>
        <v/>
      </c>
      <c r="R45" s="374" t="str">
        <f>IF($N45=0,"",VLOOKUP($N45,Flows[],4,FALSE))</f>
        <v/>
      </c>
      <c r="S45" s="374" t="str">
        <f>IF($N45=0,"",VLOOKUP($N45,Flows[],7,FALSE))</f>
        <v/>
      </c>
      <c r="T45" s="374" t="str">
        <f>IF($N45=0,"",VLOOKUP($N45,Flows[],8,FALSE))</f>
        <v/>
      </c>
      <c r="U45" s="374" t="str">
        <f>IF($N45=0,"",SUMIFS('2a. Database N flows'!$N:$N,'2a. Database N flows'!$C:$C,'3.1.b Inputs Outputs Pool'!$N45,'2a. Database N flows'!$P:$P,$D$4))</f>
        <v/>
      </c>
      <c r="V45" s="199" t="str">
        <f>IF($N45=0,"",SUMIFS('2a. Database N flows'!$V:$V,'2a. Database N flows'!$C:$C,'3.1.b Inputs Outputs Pool'!$N45,'2a. Database N flows'!$P:$P,$D$4))</f>
        <v/>
      </c>
    </row>
    <row r="46" spans="1:22" ht="15.75" customHeight="1" x14ac:dyDescent="0.25">
      <c r="A46" s="252">
        <f t="shared" si="1"/>
        <v>26</v>
      </c>
      <c r="B46" s="252">
        <f t="shared" si="2"/>
        <v>0</v>
      </c>
      <c r="C46" s="199"/>
      <c r="D46" s="373" t="str">
        <f>IF($B46=0,"",VLOOKUP($B46,Flows[],2,FALSE))</f>
        <v/>
      </c>
      <c r="E46" s="373" t="str">
        <f>IF($B46=0,"",VLOOKUP($B46,Flows[],6,FALSE))</f>
        <v/>
      </c>
      <c r="F46" s="373" t="str">
        <f>_xlfn.IFNA(VLOOKUP(B46,'2a. Database N flows'!$C$3:$I$200,4,FALSE),"")</f>
        <v/>
      </c>
      <c r="G46" s="373" t="str">
        <f>IF($B46=0,"",VLOOKUP($B46,Flows[],7,FALSE))</f>
        <v/>
      </c>
      <c r="H46" s="373" t="str">
        <f>IF($B46=0,"",IF(OR(VLOOKUP($B46,Flows[],8,FALSE)="waste",VLOOKUP($B46,Flows[],8,FALSE)="useful output"),"additional",VLOOKUP($B46,Flows[],8,FALSE)))</f>
        <v/>
      </c>
      <c r="I46" s="373" t="str">
        <f>IF($B46=0,"",SUMIFS('2a. Database N flows'!$N:$N,'2a. Database N flows'!$C:$C,'3.1.b Inputs Outputs Pool'!$B46,'2a. Database N flows'!$P:$P,$D$4))</f>
        <v/>
      </c>
      <c r="J46" s="199" t="str">
        <f>IF($B46=0,"",SUMIFS('2a. Database N flows'!$V:$V,'2a. Database N flows'!$C:$C,'3.1.b Inputs Outputs Pool'!$B46,'2a. Database N flows'!$P:$P,$D$4))</f>
        <v/>
      </c>
      <c r="K46" s="199"/>
      <c r="L46" s="199"/>
      <c r="M46" s="252">
        <v>26</v>
      </c>
      <c r="N46" s="252">
        <f>HLOOKUP($D$5,Outputs[#All],$M46,FALSE)</f>
        <v>0</v>
      </c>
      <c r="O46" s="199"/>
      <c r="P46" s="373" t="str">
        <f>IF($N46=0,"",VLOOKUP($N46,Flows[],2,FALSE))</f>
        <v/>
      </c>
      <c r="Q46" s="373" t="str">
        <f>_xlfn.IFNA(VLOOKUP(N46,'2a. Database N flows'!$C$3:$I$200,4,FALSE),"")</f>
        <v/>
      </c>
      <c r="R46" s="373" t="str">
        <f>IF($N46=0,"",VLOOKUP($N46,Flows[],4,FALSE))</f>
        <v/>
      </c>
      <c r="S46" s="373" t="str">
        <f>IF($N46=0,"",VLOOKUP($N46,Flows[],7,FALSE))</f>
        <v/>
      </c>
      <c r="T46" s="373" t="str">
        <f>IF($N46=0,"",VLOOKUP($N46,Flows[],8,FALSE))</f>
        <v/>
      </c>
      <c r="U46" s="373" t="str">
        <f>IF($N46=0,"",SUMIFS('2a. Database N flows'!$N:$N,'2a. Database N flows'!$C:$C,'3.1.b Inputs Outputs Pool'!$N46,'2a. Database N flows'!$P:$P,$D$4))</f>
        <v/>
      </c>
      <c r="V46" s="199" t="str">
        <f>IF($N46=0,"",SUMIFS('2a. Database N flows'!$V:$V,'2a. Database N flows'!$C:$C,'3.1.b Inputs Outputs Pool'!$N46,'2a. Database N flows'!$P:$P,$D$4))</f>
        <v/>
      </c>
    </row>
    <row r="47" spans="1:22" ht="15.75" customHeight="1" x14ac:dyDescent="0.25">
      <c r="A47" s="252">
        <f t="shared" si="1"/>
        <v>27</v>
      </c>
      <c r="B47" s="252">
        <f t="shared" si="2"/>
        <v>0</v>
      </c>
      <c r="C47" s="199"/>
      <c r="D47" s="374" t="str">
        <f>IF($B47=0,"",VLOOKUP($B47,Flows[],2,FALSE))</f>
        <v/>
      </c>
      <c r="E47" s="374" t="str">
        <f>IF($B47=0,"",VLOOKUP($B47,Flows[],6,FALSE))</f>
        <v/>
      </c>
      <c r="F47" s="374" t="str">
        <f>_xlfn.IFNA(VLOOKUP(B47,'2a. Database N flows'!$C$3:$I$200,4,FALSE),"")</f>
        <v/>
      </c>
      <c r="G47" s="374" t="str">
        <f>IF($B47=0,"",VLOOKUP($B47,Flows[],7,FALSE))</f>
        <v/>
      </c>
      <c r="H47" s="374" t="str">
        <f>IF($B47=0,"",IF(OR(VLOOKUP($B47,Flows[],8,FALSE)="waste",VLOOKUP($B47,Flows[],8,FALSE)="useful output"),"additional",VLOOKUP($B47,Flows[],8,FALSE)))</f>
        <v/>
      </c>
      <c r="I47" s="374" t="str">
        <f>IF($B47=0,"",SUMIFS('2a. Database N flows'!$N:$N,'2a. Database N flows'!$C:$C,'3.1.b Inputs Outputs Pool'!$B47,'2a. Database N flows'!$P:$P,$D$4))</f>
        <v/>
      </c>
      <c r="J47" s="199" t="str">
        <f>IF($B47=0,"",SUMIFS('2a. Database N flows'!$V:$V,'2a. Database N flows'!$C:$C,'3.1.b Inputs Outputs Pool'!$B47,'2a. Database N flows'!$P:$P,$D$4))</f>
        <v/>
      </c>
      <c r="K47" s="199"/>
      <c r="L47" s="199"/>
      <c r="M47" s="252">
        <v>27</v>
      </c>
      <c r="N47" s="252">
        <f>HLOOKUP($D$5,Outputs[#All],$M47,FALSE)</f>
        <v>0</v>
      </c>
      <c r="O47" s="199"/>
      <c r="P47" s="374" t="str">
        <f>IF($N47=0,"",VLOOKUP($N47,Flows[],2,FALSE))</f>
        <v/>
      </c>
      <c r="Q47" s="374" t="str">
        <f>_xlfn.IFNA(VLOOKUP(N47,'2a. Database N flows'!$C$3:$I$200,4,FALSE),"")</f>
        <v/>
      </c>
      <c r="R47" s="374" t="str">
        <f>IF($N47=0,"",VLOOKUP($N47,Flows[],4,FALSE))</f>
        <v/>
      </c>
      <c r="S47" s="374" t="str">
        <f>IF($N47=0,"",VLOOKUP($N47,Flows[],7,FALSE))</f>
        <v/>
      </c>
      <c r="T47" s="374" t="str">
        <f>IF($N47=0,"",VLOOKUP($N47,Flows[],8,FALSE))</f>
        <v/>
      </c>
      <c r="U47" s="374" t="str">
        <f>IF($N47=0,"",SUMIFS('2a. Database N flows'!$N:$N,'2a. Database N flows'!$C:$C,'3.1.b Inputs Outputs Pool'!$N47,'2a. Database N flows'!$P:$P,$D$4))</f>
        <v/>
      </c>
      <c r="V47" s="199" t="str">
        <f>IF($N47=0,"",SUMIFS('2a. Database N flows'!$V:$V,'2a. Database N flows'!$C:$C,'3.1.b Inputs Outputs Pool'!$N47,'2a. Database N flows'!$P:$P,$D$4))</f>
        <v/>
      </c>
    </row>
    <row r="48" spans="1:22" ht="15.75" customHeight="1" x14ac:dyDescent="0.25">
      <c r="A48" s="252">
        <f t="shared" si="1"/>
        <v>28</v>
      </c>
      <c r="B48" s="252">
        <f t="shared" si="2"/>
        <v>0</v>
      </c>
      <c r="C48" s="199"/>
      <c r="D48" s="373" t="str">
        <f>IF($B48=0,"",VLOOKUP($B48,Flows[],2,FALSE))</f>
        <v/>
      </c>
      <c r="E48" s="373" t="str">
        <f>IF($B48=0,"",VLOOKUP($B48,Flows[],6,FALSE))</f>
        <v/>
      </c>
      <c r="F48" s="373" t="str">
        <f>_xlfn.IFNA(VLOOKUP(B48,'2a. Database N flows'!$C$3:$I$200,4,FALSE),"")</f>
        <v/>
      </c>
      <c r="G48" s="373" t="str">
        <f>IF($B48=0,"",VLOOKUP($B48,Flows[],7,FALSE))</f>
        <v/>
      </c>
      <c r="H48" s="373" t="str">
        <f>IF($B48=0,"",IF(OR(VLOOKUP($B48,Flows[],8,FALSE)="waste",VLOOKUP($B48,Flows[],8,FALSE)="useful output"),"additional",VLOOKUP($B48,Flows[],8,FALSE)))</f>
        <v/>
      </c>
      <c r="I48" s="373" t="str">
        <f>IF($B48=0,"",SUMIFS('2a. Database N flows'!$N:$N,'2a. Database N flows'!$C:$C,'3.1.b Inputs Outputs Pool'!$B48,'2a. Database N flows'!$P:$P,$D$4))</f>
        <v/>
      </c>
      <c r="J48" s="199" t="str">
        <f>IF($B48=0,"",SUMIFS('2a. Database N flows'!$V:$V,'2a. Database N flows'!$C:$C,'3.1.b Inputs Outputs Pool'!$B48,'2a. Database N flows'!$P:$P,$D$4))</f>
        <v/>
      </c>
      <c r="K48" s="199"/>
      <c r="L48" s="199"/>
      <c r="M48" s="252">
        <v>28</v>
      </c>
      <c r="N48" s="252">
        <f>HLOOKUP($D$5,Outputs[#All],$M48,FALSE)</f>
        <v>0</v>
      </c>
      <c r="O48" s="199"/>
      <c r="P48" s="373" t="str">
        <f>IF($N48=0,"",VLOOKUP($N48,Flows[],2,FALSE))</f>
        <v/>
      </c>
      <c r="Q48" s="373" t="str">
        <f>_xlfn.IFNA(VLOOKUP(N48,'2a. Database N flows'!$C$3:$I$200,4,FALSE),"")</f>
        <v/>
      </c>
      <c r="R48" s="373" t="str">
        <f>IF($N48=0,"",VLOOKUP($N48,Flows[],4,FALSE))</f>
        <v/>
      </c>
      <c r="S48" s="373" t="str">
        <f>IF($N48=0,"",VLOOKUP($N48,Flows[],7,FALSE))</f>
        <v/>
      </c>
      <c r="T48" s="373" t="str">
        <f>IF($N48=0,"",VLOOKUP($N48,Flows[],8,FALSE))</f>
        <v/>
      </c>
      <c r="U48" s="373" t="str">
        <f>IF($N48=0,"",SUMIFS('2a. Database N flows'!$N:$N,'2a. Database N flows'!$C:$C,'3.1.b Inputs Outputs Pool'!$N48,'2a. Database N flows'!$P:$P,$D$4))</f>
        <v/>
      </c>
      <c r="V48" s="199" t="str">
        <f>IF($N48=0,"",SUMIFS('2a. Database N flows'!$V:$V,'2a. Database N flows'!$C:$C,'3.1.b Inputs Outputs Pool'!$N48,'2a. Database N flows'!$P:$P,$D$4))</f>
        <v/>
      </c>
    </row>
    <row r="49" spans="1:22" ht="15.75" customHeight="1" x14ac:dyDescent="0.25">
      <c r="A49" s="252">
        <f t="shared" si="1"/>
        <v>29</v>
      </c>
      <c r="B49" s="252">
        <f t="shared" si="2"/>
        <v>0</v>
      </c>
      <c r="C49" s="199"/>
      <c r="D49" s="374" t="str">
        <f>IF($B49=0,"",VLOOKUP($B49,Flows[],2,FALSE))</f>
        <v/>
      </c>
      <c r="E49" s="374" t="str">
        <f>IF($B49=0,"",VLOOKUP($B49,Flows[],6,FALSE))</f>
        <v/>
      </c>
      <c r="F49" s="374" t="str">
        <f>_xlfn.IFNA(VLOOKUP(B49,'2a. Database N flows'!$C$3:$I$200,4,FALSE),"")</f>
        <v/>
      </c>
      <c r="G49" s="374" t="str">
        <f>IF($B49=0,"",VLOOKUP($B49,Flows[],7,FALSE))</f>
        <v/>
      </c>
      <c r="H49" s="374" t="str">
        <f>IF($B49=0,"",IF(OR(VLOOKUP($B49,Flows[],8,FALSE)="waste",VLOOKUP($B49,Flows[],8,FALSE)="useful output"),"additional",VLOOKUP($B49,Flows[],8,FALSE)))</f>
        <v/>
      </c>
      <c r="I49" s="374" t="str">
        <f>IF($B49=0,"",SUMIFS('2a. Database N flows'!$N:$N,'2a. Database N flows'!$C:$C,'3.1.b Inputs Outputs Pool'!$B49,'2a. Database N flows'!$P:$P,$D$4))</f>
        <v/>
      </c>
      <c r="J49" s="199" t="str">
        <f>IF($B49=0,"",SUMIFS('2a. Database N flows'!$V:$V,'2a. Database N flows'!$C:$C,'3.1.b Inputs Outputs Pool'!$B49,'2a. Database N flows'!$P:$P,$D$4))</f>
        <v/>
      </c>
      <c r="K49" s="199"/>
      <c r="L49" s="199"/>
      <c r="M49" s="252">
        <v>29</v>
      </c>
      <c r="N49" s="252">
        <f>HLOOKUP($D$5,Outputs[#All],$M49,FALSE)</f>
        <v>0</v>
      </c>
      <c r="O49" s="199"/>
      <c r="P49" s="374" t="str">
        <f>IF($N49=0,"",VLOOKUP($N49,Flows[],2,FALSE))</f>
        <v/>
      </c>
      <c r="Q49" s="374" t="str">
        <f>_xlfn.IFNA(VLOOKUP(N49,'2a. Database N flows'!$C$3:$I$200,4,FALSE),"")</f>
        <v/>
      </c>
      <c r="R49" s="374" t="str">
        <f>IF($N49=0,"",VLOOKUP($N49,Flows[],4,FALSE))</f>
        <v/>
      </c>
      <c r="S49" s="374" t="str">
        <f>IF($N49=0,"",VLOOKUP($N49,Flows[],7,FALSE))</f>
        <v/>
      </c>
      <c r="T49" s="374" t="str">
        <f>IF($N49=0,"",VLOOKUP($N49,Flows[],8,FALSE))</f>
        <v/>
      </c>
      <c r="U49" s="374" t="str">
        <f>IF($N49=0,"",SUMIFS('2a. Database N flows'!$N:$N,'2a. Database N flows'!$C:$C,'3.1.b Inputs Outputs Pool'!$N49,'2a. Database N flows'!$P:$P,$D$4))</f>
        <v/>
      </c>
      <c r="V49" s="199" t="str">
        <f>IF($N49=0,"",SUMIFS('2a. Database N flows'!$V:$V,'2a. Database N flows'!$C:$C,'3.1.b Inputs Outputs Pool'!$N49,'2a. Database N flows'!$P:$P,$D$4))</f>
        <v/>
      </c>
    </row>
    <row r="50" spans="1:22" ht="15.75" customHeight="1" x14ac:dyDescent="0.25">
      <c r="A50" s="252">
        <f t="shared" si="1"/>
        <v>30</v>
      </c>
      <c r="B50" s="252">
        <f t="shared" si="2"/>
        <v>0</v>
      </c>
      <c r="C50" s="199"/>
      <c r="D50" s="373" t="str">
        <f>IF($B50=0,"",VLOOKUP($B50,Flows[],2,FALSE))</f>
        <v/>
      </c>
      <c r="E50" s="373" t="str">
        <f>IF($B50=0,"",VLOOKUP($B50,Flows[],6,FALSE))</f>
        <v/>
      </c>
      <c r="F50" s="373" t="str">
        <f>_xlfn.IFNA(VLOOKUP(B50,'2a. Database N flows'!$C$3:$I$200,4,FALSE),"")</f>
        <v/>
      </c>
      <c r="G50" s="373" t="str">
        <f>IF($B50=0,"",VLOOKUP($B50,Flows[],7,FALSE))</f>
        <v/>
      </c>
      <c r="H50" s="373" t="str">
        <f>IF($B50=0,"",IF(OR(VLOOKUP($B50,Flows[],8,FALSE)="waste",VLOOKUP($B50,Flows[],8,FALSE)="useful output"),"additional",VLOOKUP($B50,Flows[],8,FALSE)))</f>
        <v/>
      </c>
      <c r="I50" s="373" t="str">
        <f>IF($B50=0,"",SUMIFS('2a. Database N flows'!$N:$N,'2a. Database N flows'!$C:$C,'3.1.b Inputs Outputs Pool'!$B50,'2a. Database N flows'!$P:$P,$D$4))</f>
        <v/>
      </c>
      <c r="J50" s="199" t="str">
        <f>IF($B50=0,"",SUMIFS('2a. Database N flows'!$V:$V,'2a. Database N flows'!$C:$C,'3.1.b Inputs Outputs Pool'!$B50,'2a. Database N flows'!$P:$P,$D$4))</f>
        <v/>
      </c>
      <c r="K50" s="199"/>
      <c r="L50" s="199"/>
      <c r="M50" s="252">
        <v>30</v>
      </c>
      <c r="N50" s="252">
        <f>HLOOKUP($D$5,Outputs[#All],$M50,FALSE)</f>
        <v>0</v>
      </c>
      <c r="O50" s="199"/>
      <c r="P50" s="373" t="str">
        <f>IF($N50=0,"",VLOOKUP($N50,Flows[],2,FALSE))</f>
        <v/>
      </c>
      <c r="Q50" s="373" t="str">
        <f>_xlfn.IFNA(VLOOKUP(N50,'2a. Database N flows'!$C$3:$I$200,4,FALSE),"")</f>
        <v/>
      </c>
      <c r="R50" s="373" t="str">
        <f>IF($N50=0,"",VLOOKUP($N50,Flows[],4,FALSE))</f>
        <v/>
      </c>
      <c r="S50" s="373" t="str">
        <f>IF($N50=0,"",VLOOKUP($N50,Flows[],7,FALSE))</f>
        <v/>
      </c>
      <c r="T50" s="373" t="str">
        <f>IF($N50=0,"",VLOOKUP($N50,Flows[],8,FALSE))</f>
        <v/>
      </c>
      <c r="U50" s="373" t="str">
        <f>IF($N50=0,"",SUMIFS('2a. Database N flows'!$N:$N,'2a. Database N flows'!$C:$C,'3.1.b Inputs Outputs Pool'!$N50,'2a. Database N flows'!$P:$P,$D$4))</f>
        <v/>
      </c>
      <c r="V50" s="199" t="str">
        <f>IF($N50=0,"",SUMIFS('2a. Database N flows'!$V:$V,'2a. Database N flows'!$C:$C,'3.1.b Inputs Outputs Pool'!$N50,'2a. Database N flows'!$P:$P,$D$4))</f>
        <v/>
      </c>
    </row>
    <row r="51" spans="1:22" ht="15.75" customHeight="1" x14ac:dyDescent="0.25">
      <c r="A51" s="252">
        <f t="shared" si="1"/>
        <v>31</v>
      </c>
      <c r="B51" s="252">
        <f t="shared" si="2"/>
        <v>0</v>
      </c>
      <c r="C51" s="199"/>
      <c r="D51" s="374" t="str">
        <f>IF($B51=0,"",VLOOKUP($B51,Flows[],2,FALSE))</f>
        <v/>
      </c>
      <c r="E51" s="374" t="str">
        <f>IF($B51=0,"",VLOOKUP($B51,Flows[],6,FALSE))</f>
        <v/>
      </c>
      <c r="F51" s="374" t="str">
        <f>_xlfn.IFNA(VLOOKUP(B51,'2a. Database N flows'!$C$3:$I$200,4,FALSE),"")</f>
        <v/>
      </c>
      <c r="G51" s="374" t="str">
        <f>IF($B51=0,"",VLOOKUP($B51,Flows[],7,FALSE))</f>
        <v/>
      </c>
      <c r="H51" s="374" t="str">
        <f>IF($B51=0,"",IF(OR(VLOOKUP($B51,Flows[],8,FALSE)="waste",VLOOKUP($B51,Flows[],8,FALSE)="useful output"),"additional",VLOOKUP($B51,Flows[],8,FALSE)))</f>
        <v/>
      </c>
      <c r="I51" s="374" t="str">
        <f>IF($B51=0,"",SUMIFS('2a. Database N flows'!$N:$N,'2a. Database N flows'!$C:$C,'3.1.b Inputs Outputs Pool'!$B51,'2a. Database N flows'!$P:$P,$D$4))</f>
        <v/>
      </c>
      <c r="J51" s="199" t="str">
        <f>IF($B51=0,"",SUMIFS('2a. Database N flows'!$V:$V,'2a. Database N flows'!$C:$C,'3.1.b Inputs Outputs Pool'!$B51,'2a. Database N flows'!$P:$P,$D$4))</f>
        <v/>
      </c>
      <c r="K51" s="199"/>
      <c r="L51" s="199"/>
      <c r="M51" s="252">
        <v>31</v>
      </c>
      <c r="N51" s="252">
        <f>HLOOKUP($D$5,Outputs[#All],$M51,FALSE)</f>
        <v>0</v>
      </c>
      <c r="O51" s="199"/>
      <c r="P51" s="374" t="str">
        <f>IF($N51=0,"",VLOOKUP($N51,Flows[],2,FALSE))</f>
        <v/>
      </c>
      <c r="Q51" s="374" t="str">
        <f>_xlfn.IFNA(VLOOKUP(N51,'2a. Database N flows'!$C$3:$I$200,4,FALSE),"")</f>
        <v/>
      </c>
      <c r="R51" s="374" t="str">
        <f>IF($N51=0,"",VLOOKUP($N51,Flows[],4,FALSE))</f>
        <v/>
      </c>
      <c r="S51" s="374" t="str">
        <f>IF($N51=0,"",VLOOKUP($N51,Flows[],7,FALSE))</f>
        <v/>
      </c>
      <c r="T51" s="374" t="str">
        <f>IF($N51=0,"",VLOOKUP($N51,Flows[],8,FALSE))</f>
        <v/>
      </c>
      <c r="U51" s="374" t="str">
        <f>IF($N51=0,"",SUMIFS('2a. Database N flows'!$N:$N,'2a. Database N flows'!$C:$C,'3.1.b Inputs Outputs Pool'!$N51,'2a. Database N flows'!$P:$P,$D$4))</f>
        <v/>
      </c>
      <c r="V51" s="199" t="str">
        <f>IF($N51=0,"",SUMIFS('2a. Database N flows'!$V:$V,'2a. Database N flows'!$C:$C,'3.1.b Inputs Outputs Pool'!$N51,'2a. Database N flows'!$P:$P,$D$4))</f>
        <v/>
      </c>
    </row>
    <row r="52" spans="1:22" ht="15.75" customHeight="1" x14ac:dyDescent="0.25">
      <c r="A52" s="252">
        <f t="shared" si="1"/>
        <v>32</v>
      </c>
      <c r="B52" s="252">
        <f t="shared" si="2"/>
        <v>0</v>
      </c>
      <c r="C52" s="199"/>
      <c r="D52" s="373" t="str">
        <f>IF($B52=0,"",VLOOKUP($B52,Flows[],2,FALSE))</f>
        <v/>
      </c>
      <c r="E52" s="373" t="str">
        <f>IF($B52=0,"",VLOOKUP($B52,Flows[],6,FALSE))</f>
        <v/>
      </c>
      <c r="F52" s="373" t="str">
        <f>_xlfn.IFNA(VLOOKUP(B52,'2a. Database N flows'!$C$3:$I$200,4,FALSE),"")</f>
        <v/>
      </c>
      <c r="G52" s="373" t="str">
        <f>IF($B52=0,"",VLOOKUP($B52,Flows[],7,FALSE))</f>
        <v/>
      </c>
      <c r="H52" s="373" t="str">
        <f>IF($B52=0,"",IF(OR(VLOOKUP($B52,Flows[],8,FALSE)="waste",VLOOKUP($B52,Flows[],8,FALSE)="useful output"),"additional",VLOOKUP($B52,Flows[],8,FALSE)))</f>
        <v/>
      </c>
      <c r="I52" s="373" t="str">
        <f>IF($B52=0,"",SUMIFS('2a. Database N flows'!$N:$N,'2a. Database N flows'!$C:$C,'3.1.b Inputs Outputs Pool'!$B52,'2a. Database N flows'!$P:$P,$D$4))</f>
        <v/>
      </c>
      <c r="J52" s="199" t="str">
        <f>IF($B52=0,"",SUMIFS('2a. Database N flows'!$V:$V,'2a. Database N flows'!$C:$C,'3.1.b Inputs Outputs Pool'!$B52,'2a. Database N flows'!$P:$P,$D$4))</f>
        <v/>
      </c>
      <c r="K52" s="199"/>
      <c r="L52" s="199"/>
      <c r="M52" s="252">
        <v>32</v>
      </c>
      <c r="N52" s="252">
        <f>HLOOKUP($D$5,Outputs[#All],$M52,FALSE)</f>
        <v>0</v>
      </c>
      <c r="O52" s="199"/>
      <c r="P52" s="373" t="str">
        <f>IF($N52=0,"",VLOOKUP($N52,Flows[],2,FALSE))</f>
        <v/>
      </c>
      <c r="Q52" s="373" t="str">
        <f>_xlfn.IFNA(VLOOKUP(N52,'2a. Database N flows'!$C$3:$I$200,4,FALSE),"")</f>
        <v/>
      </c>
      <c r="R52" s="373" t="str">
        <f>IF($N52=0,"",VLOOKUP($N52,Flows[],4,FALSE))</f>
        <v/>
      </c>
      <c r="S52" s="373" t="str">
        <f>IF($N52=0,"",VLOOKUP($N52,Flows[],7,FALSE))</f>
        <v/>
      </c>
      <c r="T52" s="373" t="str">
        <f>IF($N52=0,"",VLOOKUP($N52,Flows[],8,FALSE))</f>
        <v/>
      </c>
      <c r="U52" s="373" t="str">
        <f>IF($N52=0,"",SUMIFS('2a. Database N flows'!$N:$N,'2a. Database N flows'!$C:$C,'3.1.b Inputs Outputs Pool'!$N52,'2a. Database N flows'!$P:$P,$D$4))</f>
        <v/>
      </c>
      <c r="V52" s="199" t="str">
        <f>IF($N52=0,"",SUMIFS('2a. Database N flows'!$V:$V,'2a. Database N flows'!$C:$C,'3.1.b Inputs Outputs Pool'!$N52,'2a. Database N flows'!$P:$P,$D$4))</f>
        <v/>
      </c>
    </row>
    <row r="53" spans="1:22" ht="15.75" customHeight="1" x14ac:dyDescent="0.25">
      <c r="A53" s="252">
        <f t="shared" si="1"/>
        <v>33</v>
      </c>
      <c r="B53" s="252">
        <f t="shared" si="2"/>
        <v>0</v>
      </c>
      <c r="C53" s="199"/>
      <c r="D53" s="374" t="str">
        <f>IF($B53=0,"",VLOOKUP($B53,Flows[],2,FALSE))</f>
        <v/>
      </c>
      <c r="E53" s="374" t="str">
        <f>IF($B53=0,"",VLOOKUP($B53,Flows[],6,FALSE))</f>
        <v/>
      </c>
      <c r="F53" s="374" t="str">
        <f>_xlfn.IFNA(VLOOKUP(B53,'2a. Database N flows'!$C$3:$I$200,4,FALSE),"")</f>
        <v/>
      </c>
      <c r="G53" s="374" t="str">
        <f>IF($B53=0,"",VLOOKUP($B53,Flows[],7,FALSE))</f>
        <v/>
      </c>
      <c r="H53" s="374" t="str">
        <f>IF($B53=0,"",IF(OR(VLOOKUP($B53,Flows[],8,FALSE)="waste",VLOOKUP($B53,Flows[],8,FALSE)="useful output"),"additional",VLOOKUP($B53,Flows[],8,FALSE)))</f>
        <v/>
      </c>
      <c r="I53" s="374" t="str">
        <f>IF($B53=0,"",SUMIFS('2a. Database N flows'!$N:$N,'2a. Database N flows'!$C:$C,'3.1.b Inputs Outputs Pool'!$B53,'2a. Database N flows'!$P:$P,$D$4))</f>
        <v/>
      </c>
      <c r="J53" s="199" t="str">
        <f>IF($B53=0,"",SUMIFS('2a. Database N flows'!$V:$V,'2a. Database N flows'!$C:$C,'3.1.b Inputs Outputs Pool'!$B53,'2a. Database N flows'!$P:$P,$D$4))</f>
        <v/>
      </c>
      <c r="K53" s="199"/>
      <c r="L53" s="199"/>
      <c r="M53" s="252">
        <v>33</v>
      </c>
      <c r="N53" s="252">
        <f>HLOOKUP($D$5,Outputs[#All],$M53,FALSE)</f>
        <v>0</v>
      </c>
      <c r="O53" s="199"/>
      <c r="P53" s="374" t="str">
        <f>IF($N53=0,"",VLOOKUP($N53,Flows[],2,FALSE))</f>
        <v/>
      </c>
      <c r="Q53" s="374" t="str">
        <f>_xlfn.IFNA(VLOOKUP(N53,'2a. Database N flows'!$C$3:$I$200,4,FALSE),"")</f>
        <v/>
      </c>
      <c r="R53" s="374" t="str">
        <f>IF($N53=0,"",VLOOKUP($N53,Flows[],4,FALSE))</f>
        <v/>
      </c>
      <c r="S53" s="374" t="str">
        <f>IF($N53=0,"",VLOOKUP($N53,Flows[],7,FALSE))</f>
        <v/>
      </c>
      <c r="T53" s="374" t="str">
        <f>IF($N53=0,"",VLOOKUP($N53,Flows[],8,FALSE))</f>
        <v/>
      </c>
      <c r="U53" s="374" t="str">
        <f>IF($N53=0,"",SUMIFS('2a. Database N flows'!$N:$N,'2a. Database N flows'!$C:$C,'3.1.b Inputs Outputs Pool'!$N53,'2a. Database N flows'!$P:$P,$D$4))</f>
        <v/>
      </c>
      <c r="V53" s="199" t="str">
        <f>IF($N53=0,"",SUMIFS('2a. Database N flows'!$V:$V,'2a. Database N flows'!$C:$C,'3.1.b Inputs Outputs Pool'!$N53,'2a. Database N flows'!$P:$P,$D$4))</f>
        <v/>
      </c>
    </row>
    <row r="54" spans="1:22" ht="15.75" customHeight="1" x14ac:dyDescent="0.25">
      <c r="A54" s="252">
        <f t="shared" si="1"/>
        <v>34</v>
      </c>
      <c r="B54" s="252">
        <f t="shared" si="2"/>
        <v>0</v>
      </c>
      <c r="C54" s="199"/>
      <c r="D54" s="373" t="str">
        <f>IF($B54=0,"",VLOOKUP($B54,Flows[],2,FALSE))</f>
        <v/>
      </c>
      <c r="E54" s="373" t="str">
        <f>IF($B54=0,"",VLOOKUP($B54,Flows[],6,FALSE))</f>
        <v/>
      </c>
      <c r="F54" s="373" t="str">
        <f>_xlfn.IFNA(VLOOKUP(B54,'2a. Database N flows'!$C$3:$I$200,4,FALSE),"")</f>
        <v/>
      </c>
      <c r="G54" s="373" t="str">
        <f>IF($B54=0,"",VLOOKUP($B54,Flows[],7,FALSE))</f>
        <v/>
      </c>
      <c r="H54" s="373" t="str">
        <f>IF($B54=0,"",IF(OR(VLOOKUP($B54,Flows[],8,FALSE)="waste",VLOOKUP($B54,Flows[],8,FALSE)="useful output"),"additional",VLOOKUP($B54,Flows[],8,FALSE)))</f>
        <v/>
      </c>
      <c r="I54" s="373" t="str">
        <f>IF($B54=0,"",SUMIFS('2a. Database N flows'!$N:$N,'2a. Database N flows'!$C:$C,'3.1.b Inputs Outputs Pool'!$B54,'2a. Database N flows'!$P:$P,$D$4))</f>
        <v/>
      </c>
      <c r="J54" s="199" t="str">
        <f>IF($B54=0,"",SUMIFS('2a. Database N flows'!$V:$V,'2a. Database N flows'!$C:$C,'3.1.b Inputs Outputs Pool'!$B54,'2a. Database N flows'!$P:$P,$D$4))</f>
        <v/>
      </c>
      <c r="K54" s="199"/>
      <c r="L54" s="199"/>
      <c r="M54" s="252">
        <v>34</v>
      </c>
      <c r="N54" s="252">
        <f>HLOOKUP($D$5,Outputs[#All],$M54,FALSE)</f>
        <v>0</v>
      </c>
      <c r="O54" s="199"/>
      <c r="P54" s="373" t="str">
        <f>IF($N54=0,"",VLOOKUP($N54,Flows[],2,FALSE))</f>
        <v/>
      </c>
      <c r="Q54" s="373" t="str">
        <f>_xlfn.IFNA(VLOOKUP(N54,'2a. Database N flows'!$C$3:$I$200,4,FALSE),"")</f>
        <v/>
      </c>
      <c r="R54" s="373" t="str">
        <f>IF($N54=0,"",VLOOKUP($N54,Flows[],4,FALSE))</f>
        <v/>
      </c>
      <c r="S54" s="373" t="str">
        <f>IF($N54=0,"",VLOOKUP($N54,Flows[],7,FALSE))</f>
        <v/>
      </c>
      <c r="T54" s="373" t="str">
        <f>IF($N54=0,"",VLOOKUP($N54,Flows[],8,FALSE))</f>
        <v/>
      </c>
      <c r="U54" s="373" t="str">
        <f>IF($N54=0,"",SUMIFS('2a. Database N flows'!$N:$N,'2a. Database N flows'!$C:$C,'3.1.b Inputs Outputs Pool'!$N54,'2a. Database N flows'!$P:$P,$D$4))</f>
        <v/>
      </c>
      <c r="V54" s="199" t="str">
        <f>IF($N54=0,"",SUMIFS('2a. Database N flows'!$V:$V,'2a. Database N flows'!$C:$C,'3.1.b Inputs Outputs Pool'!$N54,'2a. Database N flows'!$P:$P,$D$4))</f>
        <v/>
      </c>
    </row>
    <row r="55" spans="1:22" ht="15.75" customHeight="1" x14ac:dyDescent="0.25">
      <c r="A55" s="252">
        <f t="shared" si="1"/>
        <v>35</v>
      </c>
      <c r="B55" s="252">
        <f t="shared" si="2"/>
        <v>0</v>
      </c>
      <c r="C55" s="199"/>
      <c r="D55" s="374" t="str">
        <f>IF($B55=0,"",VLOOKUP($B55,Flows[],2,FALSE))</f>
        <v/>
      </c>
      <c r="E55" s="374" t="str">
        <f>IF($B55=0,"",VLOOKUP($B55,Flows[],6,FALSE))</f>
        <v/>
      </c>
      <c r="F55" s="374" t="str">
        <f>_xlfn.IFNA(VLOOKUP(B55,'2a. Database N flows'!$C$3:$I$200,4,FALSE),"")</f>
        <v/>
      </c>
      <c r="G55" s="374" t="str">
        <f>IF($B55=0,"",VLOOKUP($B55,Flows[],7,FALSE))</f>
        <v/>
      </c>
      <c r="H55" s="374" t="str">
        <f>IF($B55=0,"",IF(OR(VLOOKUP($B55,Flows[],8,FALSE)="waste",VLOOKUP($B55,Flows[],8,FALSE)="useful output"),"additional",VLOOKUP($B55,Flows[],8,FALSE)))</f>
        <v/>
      </c>
      <c r="I55" s="374" t="str">
        <f>IF($B55=0,"",SUMIFS('2a. Database N flows'!$N:$N,'2a. Database N flows'!$C:$C,'3.1.b Inputs Outputs Pool'!$B55,'2a. Database N flows'!$P:$P,$D$4))</f>
        <v/>
      </c>
      <c r="J55" s="199" t="str">
        <f>IF($B55=0,"",SUMIFS('2a. Database N flows'!$V:$V,'2a. Database N flows'!$C:$C,'3.1.b Inputs Outputs Pool'!$B55,'2a. Database N flows'!$P:$P,$D$4))</f>
        <v/>
      </c>
      <c r="K55" s="199"/>
      <c r="L55" s="199"/>
      <c r="M55" s="252">
        <v>35</v>
      </c>
      <c r="N55" s="252">
        <f>HLOOKUP($D$5,Outputs[#All],$M55,FALSE)</f>
        <v>0</v>
      </c>
      <c r="O55" s="199"/>
      <c r="P55" s="374" t="str">
        <f>IF($N55=0,"",VLOOKUP($N55,Flows[],2,FALSE))</f>
        <v/>
      </c>
      <c r="Q55" s="374" t="str">
        <f>_xlfn.IFNA(VLOOKUP(N55,'2a. Database N flows'!$C$3:$I$200,4,FALSE),"")</f>
        <v/>
      </c>
      <c r="R55" s="374" t="str">
        <f>IF($N55=0,"",VLOOKUP($N55,Flows[],4,FALSE))</f>
        <v/>
      </c>
      <c r="S55" s="374" t="str">
        <f>IF($N55=0,"",VLOOKUP($N55,Flows[],7,FALSE))</f>
        <v/>
      </c>
      <c r="T55" s="374" t="str">
        <f>IF($N55=0,"",VLOOKUP($N55,Flows[],8,FALSE))</f>
        <v/>
      </c>
      <c r="U55" s="374" t="str">
        <f>IF($N55=0,"",SUMIFS('2a. Database N flows'!$N:$N,'2a. Database N flows'!$C:$C,'3.1.b Inputs Outputs Pool'!$N55,'2a. Database N flows'!$P:$P,$D$4))</f>
        <v/>
      </c>
      <c r="V55" s="199" t="str">
        <f>IF($N55=0,"",SUMIFS('2a. Database N flows'!$V:$V,'2a. Database N flows'!$C:$C,'3.1.b Inputs Outputs Pool'!$N55,'2a. Database N flows'!$P:$P,$D$4))</f>
        <v/>
      </c>
    </row>
    <row r="56" spans="1:22" ht="15.75" customHeight="1" x14ac:dyDescent="0.25">
      <c r="A56" s="252">
        <f t="shared" si="1"/>
        <v>36</v>
      </c>
      <c r="B56" s="252">
        <f t="shared" si="2"/>
        <v>0</v>
      </c>
      <c r="C56" s="199"/>
      <c r="D56" s="373" t="str">
        <f>IF($B56=0,"",VLOOKUP($B56,Flows[],2,FALSE))</f>
        <v/>
      </c>
      <c r="E56" s="373" t="str">
        <f>IF($B56=0,"",VLOOKUP($B56,Flows[],6,FALSE))</f>
        <v/>
      </c>
      <c r="F56" s="373" t="str">
        <f>_xlfn.IFNA(VLOOKUP(B56,'2a. Database N flows'!$C$3:$I$200,4,FALSE),"")</f>
        <v/>
      </c>
      <c r="G56" s="373" t="str">
        <f>IF($B56=0,"",VLOOKUP($B56,Flows[],7,FALSE))</f>
        <v/>
      </c>
      <c r="H56" s="373" t="str">
        <f>IF($B56=0,"",IF(OR(VLOOKUP($B56,Flows[],8,FALSE)="waste",VLOOKUP($B56,Flows[],8,FALSE)="useful output"),"additional",VLOOKUP($B56,Flows[],8,FALSE)))</f>
        <v/>
      </c>
      <c r="I56" s="373" t="str">
        <f>IF($B56=0,"",SUMIFS('2a. Database N flows'!$N:$N,'2a. Database N flows'!$C:$C,'3.1.b Inputs Outputs Pool'!$B56,'2a. Database N flows'!$P:$P,$D$4))</f>
        <v/>
      </c>
      <c r="J56" s="199" t="str">
        <f>IF($B56=0,"",SUMIFS('2a. Database N flows'!$V:$V,'2a. Database N flows'!$C:$C,'3.1.b Inputs Outputs Pool'!$B56,'2a. Database N flows'!$P:$P,$D$4))</f>
        <v/>
      </c>
      <c r="K56" s="199"/>
      <c r="L56" s="199"/>
      <c r="M56" s="252">
        <v>36</v>
      </c>
      <c r="N56" s="252">
        <f>HLOOKUP($D$5,Outputs[#All],$M56,FALSE)</f>
        <v>0</v>
      </c>
      <c r="O56" s="199"/>
      <c r="P56" s="373" t="str">
        <f>IF($N56=0,"",VLOOKUP($N56,Flows[],2,FALSE))</f>
        <v/>
      </c>
      <c r="Q56" s="373" t="str">
        <f>_xlfn.IFNA(VLOOKUP(N56,'2a. Database N flows'!$C$3:$I$200,4,FALSE),"")</f>
        <v/>
      </c>
      <c r="R56" s="373" t="str">
        <f>IF($N56=0,"",VLOOKUP($N56,Flows[],4,FALSE))</f>
        <v/>
      </c>
      <c r="S56" s="373" t="str">
        <f>IF($N56=0,"",VLOOKUP($N56,Flows[],7,FALSE))</f>
        <v/>
      </c>
      <c r="T56" s="373" t="str">
        <f>IF($N56=0,"",VLOOKUP($N56,Flows[],8,FALSE))</f>
        <v/>
      </c>
      <c r="U56" s="373" t="str">
        <f>IF($N56=0,"",SUMIFS('2a. Database N flows'!$N:$N,'2a. Database N flows'!$C:$C,'3.1.b Inputs Outputs Pool'!$N56,'2a. Database N flows'!$P:$P,$D$4))</f>
        <v/>
      </c>
      <c r="V56" s="199" t="str">
        <f>IF($N56=0,"",SUMIFS('2a. Database N flows'!$V:$V,'2a. Database N flows'!$C:$C,'3.1.b Inputs Outputs Pool'!$N56,'2a. Database N flows'!$P:$P,$D$4))</f>
        <v/>
      </c>
    </row>
    <row r="57" spans="1:22" ht="15.75" customHeight="1" x14ac:dyDescent="0.25">
      <c r="A57" s="252">
        <f t="shared" si="1"/>
        <v>37</v>
      </c>
      <c r="B57" s="252">
        <f t="shared" si="2"/>
        <v>0</v>
      </c>
      <c r="C57" s="199"/>
      <c r="D57" s="374" t="str">
        <f>IF($B57=0,"",VLOOKUP($B57,Flows[],2,FALSE))</f>
        <v/>
      </c>
      <c r="E57" s="374" t="str">
        <f>IF($B57=0,"",VLOOKUP($B57,Flows[],6,FALSE))</f>
        <v/>
      </c>
      <c r="F57" s="374" t="str">
        <f>_xlfn.IFNA(VLOOKUP(B57,'2a. Database N flows'!$C$3:$I$200,4,FALSE),"")</f>
        <v/>
      </c>
      <c r="G57" s="374" t="str">
        <f>IF($B57=0,"",VLOOKUP($B57,Flows[],7,FALSE))</f>
        <v/>
      </c>
      <c r="H57" s="374" t="str">
        <f>IF($B57=0,"",IF(OR(VLOOKUP($B57,Flows[],8,FALSE)="waste",VLOOKUP($B57,Flows[],8,FALSE)="useful output"),"additional",VLOOKUP($B57,Flows[],8,FALSE)))</f>
        <v/>
      </c>
      <c r="I57" s="374" t="str">
        <f>IF($B57=0,"",SUMIFS('2a. Database N flows'!$N:$N,'2a. Database N flows'!$C:$C,'3.1.b Inputs Outputs Pool'!$B57,'2a. Database N flows'!$P:$P,$D$4))</f>
        <v/>
      </c>
      <c r="J57" s="199" t="str">
        <f>IF($B57=0,"",SUMIFS('2a. Database N flows'!$V:$V,'2a. Database N flows'!$C:$C,'3.1.b Inputs Outputs Pool'!$B57,'2a. Database N flows'!$P:$P,$D$4))</f>
        <v/>
      </c>
      <c r="K57" s="199"/>
      <c r="L57" s="199"/>
      <c r="M57" s="252">
        <v>37</v>
      </c>
      <c r="N57" s="252">
        <f>HLOOKUP($D$5,Outputs[#All],$M57,FALSE)</f>
        <v>0</v>
      </c>
      <c r="O57" s="199"/>
      <c r="P57" s="374" t="str">
        <f>IF($N57=0,"",VLOOKUP($N57,Flows[],2,FALSE))</f>
        <v/>
      </c>
      <c r="Q57" s="374" t="str">
        <f>_xlfn.IFNA(VLOOKUP(N57,'2a. Database N flows'!$C$3:$I$200,4,FALSE),"")</f>
        <v/>
      </c>
      <c r="R57" s="374" t="str">
        <f>IF($N57=0,"",VLOOKUP($N57,Flows[],4,FALSE))</f>
        <v/>
      </c>
      <c r="S57" s="374" t="str">
        <f>IF($N57=0,"",VLOOKUP($N57,Flows[],7,FALSE))</f>
        <v/>
      </c>
      <c r="T57" s="374" t="str">
        <f>IF($N57=0,"",VLOOKUP($N57,Flows[],8,FALSE))</f>
        <v/>
      </c>
      <c r="U57" s="374" t="str">
        <f>IF($N57=0,"",SUMIFS('2a. Database N flows'!$N:$N,'2a. Database N flows'!$C:$C,'3.1.b Inputs Outputs Pool'!$N57,'2a. Database N flows'!$P:$P,$D$4))</f>
        <v/>
      </c>
      <c r="V57" s="199" t="str">
        <f>IF($N57=0,"",SUMIFS('2a. Database N flows'!$V:$V,'2a. Database N flows'!$C:$C,'3.1.b Inputs Outputs Pool'!$N57,'2a. Database N flows'!$P:$P,$D$4))</f>
        <v/>
      </c>
    </row>
    <row r="58" spans="1:22" ht="15.75" customHeight="1" x14ac:dyDescent="0.25">
      <c r="A58" s="252">
        <f>A57+1</f>
        <v>38</v>
      </c>
      <c r="B58" s="252">
        <f t="shared" si="2"/>
        <v>0</v>
      </c>
      <c r="C58" s="199"/>
      <c r="D58" s="373" t="str">
        <f>IF($B58=0,"",VLOOKUP($B58,Flows[],2,FALSE))</f>
        <v/>
      </c>
      <c r="E58" s="373" t="str">
        <f>IF($B58=0,"",VLOOKUP($B58,Flows[],6,FALSE))</f>
        <v/>
      </c>
      <c r="F58" s="373" t="str">
        <f>_xlfn.IFNA(VLOOKUP(B58,'2a. Database N flows'!$C$3:$I$200,4,FALSE),"")</f>
        <v/>
      </c>
      <c r="G58" s="373" t="str">
        <f>IF($B58=0,"",VLOOKUP($B58,Flows[],7,FALSE))</f>
        <v/>
      </c>
      <c r="H58" s="373" t="str">
        <f>IF($B58=0,"",IF(OR(VLOOKUP($B58,Flows[],8,FALSE)="waste",VLOOKUP($B58,Flows[],8,FALSE)="useful output"),"additional",VLOOKUP($B58,Flows[],8,FALSE)))</f>
        <v/>
      </c>
      <c r="I58" s="373" t="str">
        <f>IF($B58=0,"",SUMIFS('2a. Database N flows'!$N:$N,'2a. Database N flows'!$C:$C,'3.1.b Inputs Outputs Pool'!$B58,'2a. Database N flows'!$P:$P,$D$4))</f>
        <v/>
      </c>
      <c r="J58" s="199" t="str">
        <f>IF($B58=0,"",SUMIFS('2a. Database N flows'!$V:$V,'2a. Database N flows'!$C:$C,'3.1.b Inputs Outputs Pool'!$B58,'2a. Database N flows'!$P:$P,$D$4))</f>
        <v/>
      </c>
      <c r="K58" s="199"/>
      <c r="L58" s="199"/>
      <c r="M58" s="252">
        <v>38</v>
      </c>
      <c r="N58" s="252">
        <f>HLOOKUP($D$5,Outputs[#All],$M58,FALSE)</f>
        <v>0</v>
      </c>
      <c r="O58" s="199"/>
      <c r="P58" s="373" t="str">
        <f>IF($N58=0,"",VLOOKUP($N58,Flows[],2,FALSE))</f>
        <v/>
      </c>
      <c r="Q58" s="373" t="str">
        <f>_xlfn.IFNA(VLOOKUP(N58,'2a. Database N flows'!$C$3:$I$200,4,FALSE),"")</f>
        <v/>
      </c>
      <c r="R58" s="373" t="str">
        <f>IF($N58=0,"",VLOOKUP($N58,Flows[],4,FALSE))</f>
        <v/>
      </c>
      <c r="S58" s="373" t="str">
        <f>IF($N58=0,"",VLOOKUP($N58,Flows[],7,FALSE))</f>
        <v/>
      </c>
      <c r="T58" s="373" t="str">
        <f>IF($N58=0,"",VLOOKUP($N58,Flows[],8,FALSE))</f>
        <v/>
      </c>
      <c r="U58" s="373" t="str">
        <f>IF($N58=0,"",SUMIFS('2a. Database N flows'!$N:$N,'2a. Database N flows'!$C:$C,'3.1.b Inputs Outputs Pool'!$N58,'2a. Database N flows'!$P:$P,$D$4))</f>
        <v/>
      </c>
      <c r="V58" s="199" t="str">
        <f>IF($N58=0,"",SUMIFS('2a. Database N flows'!$V:$V,'2a. Database N flows'!$C:$C,'3.1.b Inputs Outputs Pool'!$N58,'2a. Database N flows'!$P:$P,$D$4))</f>
        <v/>
      </c>
    </row>
    <row r="59" spans="1:22" ht="15.75" customHeight="1" x14ac:dyDescent="0.25">
      <c r="A59" s="252">
        <f t="shared" si="1"/>
        <v>39</v>
      </c>
      <c r="B59" s="252">
        <f t="shared" si="2"/>
        <v>0</v>
      </c>
      <c r="C59" s="199"/>
      <c r="D59" s="374" t="str">
        <f>IF($B59=0,"",VLOOKUP($B59,Flows[],2,FALSE))</f>
        <v/>
      </c>
      <c r="E59" s="374" t="str">
        <f>IF($B59=0,"",VLOOKUP($B59,Flows[],6,FALSE))</f>
        <v/>
      </c>
      <c r="F59" s="374" t="str">
        <f>_xlfn.IFNA(VLOOKUP(B59,'2a. Database N flows'!$C$3:$I$200,4,FALSE),"")</f>
        <v/>
      </c>
      <c r="G59" s="374" t="str">
        <f>IF($B59=0,"",VLOOKUP($B59,Flows[],7,FALSE))</f>
        <v/>
      </c>
      <c r="H59" s="374" t="str">
        <f>IF($B59=0,"",IF(OR(VLOOKUP($B59,Flows[],8,FALSE)="waste",VLOOKUP($B59,Flows[],8,FALSE)="useful output"),"additional",VLOOKUP($B59,Flows[],8,FALSE)))</f>
        <v/>
      </c>
      <c r="I59" s="374" t="str">
        <f>IF($B59=0,"",SUMIFS('2a. Database N flows'!$N:$N,'2a. Database N flows'!$C:$C,'3.1.b Inputs Outputs Pool'!$B59,'2a. Database N flows'!$P:$P,$D$4))</f>
        <v/>
      </c>
      <c r="J59" s="199" t="str">
        <f>IF($B59=0,"",SUMIFS('2a. Database N flows'!$V:$V,'2a. Database N flows'!$C:$C,'3.1.b Inputs Outputs Pool'!$B59,'2a. Database N flows'!$P:$P,$D$4))</f>
        <v/>
      </c>
      <c r="K59" s="199"/>
      <c r="L59" s="199"/>
      <c r="M59" s="252">
        <v>39</v>
      </c>
      <c r="N59" s="252">
        <f>HLOOKUP($D$5,Outputs[#All],$M59,FALSE)</f>
        <v>0</v>
      </c>
      <c r="O59" s="199"/>
      <c r="P59" s="374" t="str">
        <f>IF($N59=0,"",VLOOKUP($N59,Flows[],2,FALSE))</f>
        <v/>
      </c>
      <c r="Q59" s="374" t="str">
        <f>_xlfn.IFNA(VLOOKUP(N59,'2a. Database N flows'!$C$3:$I$200,4,FALSE),"")</f>
        <v/>
      </c>
      <c r="R59" s="374" t="str">
        <f>IF($N59=0,"",VLOOKUP($N59,Flows[],4,FALSE))</f>
        <v/>
      </c>
      <c r="S59" s="374" t="str">
        <f>IF($N59=0,"",VLOOKUP($N59,Flows[],7,FALSE))</f>
        <v/>
      </c>
      <c r="T59" s="374" t="str">
        <f>IF($N59=0,"",VLOOKUP($N59,Flows[],8,FALSE))</f>
        <v/>
      </c>
      <c r="U59" s="374" t="str">
        <f>IF($N59=0,"",SUMIFS('2a. Database N flows'!$N:$N,'2a. Database N flows'!$C:$C,'3.1.b Inputs Outputs Pool'!$N59,'2a. Database N flows'!$P:$P,$D$4))</f>
        <v/>
      </c>
      <c r="V59" s="199" t="str">
        <f>IF($N59=0,"",SUMIFS('2a. Database N flows'!$V:$V,'2a. Database N flows'!$C:$C,'3.1.b Inputs Outputs Pool'!$N59,'2a. Database N flows'!$P:$P,$D$4))</f>
        <v/>
      </c>
    </row>
    <row r="60" spans="1:22" ht="15.75" customHeight="1" x14ac:dyDescent="0.25">
      <c r="A60" s="252">
        <f t="shared" si="1"/>
        <v>40</v>
      </c>
      <c r="B60" s="252">
        <f t="shared" si="2"/>
        <v>0</v>
      </c>
      <c r="C60" s="199"/>
      <c r="D60" s="373" t="str">
        <f>IF($B60=0,"",VLOOKUP($B60,Flows[],2,FALSE))</f>
        <v/>
      </c>
      <c r="E60" s="373" t="str">
        <f>IF($B60=0,"",VLOOKUP($B60,Flows[],6,FALSE))</f>
        <v/>
      </c>
      <c r="F60" s="373" t="str">
        <f>_xlfn.IFNA(VLOOKUP(B60,'2a. Database N flows'!$C$3:$I$200,4,FALSE),"")</f>
        <v/>
      </c>
      <c r="G60" s="373" t="str">
        <f>IF($B60=0,"",VLOOKUP($B60,Flows[],7,FALSE))</f>
        <v/>
      </c>
      <c r="H60" s="373" t="str">
        <f>IF($B60=0,"",IF(OR(VLOOKUP($B60,Flows[],8,FALSE)="waste",VLOOKUP($B60,Flows[],8,FALSE)="useful output"),"additional",VLOOKUP($B60,Flows[],8,FALSE)))</f>
        <v/>
      </c>
      <c r="I60" s="373" t="str">
        <f>IF($B60=0,"",SUMIFS('2a. Database N flows'!$N:$N,'2a. Database N flows'!$C:$C,'3.1.b Inputs Outputs Pool'!$B60,'2a. Database N flows'!$P:$P,$D$4))</f>
        <v/>
      </c>
      <c r="J60" s="199"/>
      <c r="K60" s="199"/>
      <c r="L60" s="199"/>
      <c r="M60" s="252">
        <v>40</v>
      </c>
      <c r="N60" s="252">
        <f>HLOOKUP($D$5,Outputs[#All],$M60,FALSE)</f>
        <v>0</v>
      </c>
      <c r="O60" s="199"/>
      <c r="P60" s="373"/>
      <c r="Q60" s="373"/>
      <c r="R60" s="373"/>
      <c r="S60" s="373"/>
      <c r="T60" s="373"/>
      <c r="U60" s="373"/>
    </row>
    <row r="61" spans="1:22" ht="15.75" customHeight="1" x14ac:dyDescent="0.25">
      <c r="A61" s="252">
        <f t="shared" si="1"/>
        <v>41</v>
      </c>
      <c r="B61" s="252">
        <f t="shared" si="2"/>
        <v>0</v>
      </c>
      <c r="C61" s="199"/>
      <c r="D61" s="374" t="str">
        <f>IF($B61=0,"",VLOOKUP($B61,Flows[],2,FALSE))</f>
        <v/>
      </c>
      <c r="E61" s="374" t="str">
        <f>IF($B61=0,"",VLOOKUP($B61,Flows[],6,FALSE))</f>
        <v/>
      </c>
      <c r="F61" s="374" t="str">
        <f>_xlfn.IFNA(VLOOKUP(B61,'2a. Database N flows'!$C$3:$I$200,4,FALSE),"")</f>
        <v/>
      </c>
      <c r="G61" s="374" t="str">
        <f>IF($B61=0,"",VLOOKUP($B61,Flows[],7,FALSE))</f>
        <v/>
      </c>
      <c r="H61" s="374" t="str">
        <f>IF($B61=0,"",IF(OR(VLOOKUP($B61,Flows[],8,FALSE)="waste",VLOOKUP($B61,Flows[],8,FALSE)="useful output"),"additional",VLOOKUP($B61,Flows[],8,FALSE)))</f>
        <v/>
      </c>
      <c r="I61" s="374" t="str">
        <f>IF($B61=0,"",SUMIFS('2a. Database N flows'!$N:$N,'2a. Database N flows'!$C:$C,'3.1.b Inputs Outputs Pool'!$B61,'2a. Database N flows'!$P:$P,$D$4))</f>
        <v/>
      </c>
      <c r="J61" s="199"/>
      <c r="K61" s="199"/>
      <c r="L61" s="199"/>
      <c r="M61" s="252">
        <v>41</v>
      </c>
      <c r="N61" s="252">
        <f>HLOOKUP($D$5,Outputs[#All],$M61,FALSE)</f>
        <v>0</v>
      </c>
      <c r="O61" s="199"/>
      <c r="P61" s="374"/>
      <c r="Q61" s="374"/>
      <c r="R61" s="374"/>
      <c r="S61" s="374"/>
      <c r="T61" s="374"/>
      <c r="U61" s="374"/>
    </row>
    <row r="62" spans="1:22" ht="15.75" customHeight="1" x14ac:dyDescent="0.25">
      <c r="A62" s="252">
        <f t="shared" si="1"/>
        <v>42</v>
      </c>
      <c r="B62" s="252">
        <f t="shared" si="2"/>
        <v>0</v>
      </c>
      <c r="C62" s="199"/>
      <c r="D62" s="373" t="str">
        <f>IF($B62=0,"",VLOOKUP($B62,Flows[],2,FALSE))</f>
        <v/>
      </c>
      <c r="E62" s="373" t="str">
        <f>IF($B62=0,"",VLOOKUP($B62,Flows[],6,FALSE))</f>
        <v/>
      </c>
      <c r="F62" s="373" t="str">
        <f>_xlfn.IFNA(VLOOKUP(B62,'2a. Database N flows'!$C$3:$I$200,4,FALSE),"")</f>
        <v/>
      </c>
      <c r="G62" s="373" t="str">
        <f>IF($B62=0,"",VLOOKUP($B62,Flows[],7,FALSE))</f>
        <v/>
      </c>
      <c r="H62" s="373" t="str">
        <f>IF($B62=0,"",IF(OR(VLOOKUP($B62,Flows[],8,FALSE)="waste",VLOOKUP($B62,Flows[],8,FALSE)="useful output"),"additional",VLOOKUP($B62,Flows[],8,FALSE)))</f>
        <v/>
      </c>
      <c r="I62" s="373" t="str">
        <f>IF($B62=0,"",SUMIFS('2a. Database N flows'!$N:$N,'2a. Database N flows'!$C:$C,'3.1.b Inputs Outputs Pool'!$B62,'2a. Database N flows'!$P:$P,$D$4))</f>
        <v/>
      </c>
      <c r="J62" s="199"/>
      <c r="K62" s="199"/>
      <c r="L62" s="199"/>
      <c r="M62" s="252">
        <v>42</v>
      </c>
      <c r="N62" s="252">
        <f>HLOOKUP($D$5,Outputs[#All],$M62,FALSE)</f>
        <v>0</v>
      </c>
      <c r="O62" s="199"/>
      <c r="P62" s="373"/>
      <c r="Q62" s="373"/>
      <c r="R62" s="373"/>
      <c r="S62" s="373"/>
      <c r="T62" s="373"/>
      <c r="U62" s="373"/>
    </row>
    <row r="63" spans="1:22" ht="15.75" customHeight="1" x14ac:dyDescent="0.25">
      <c r="A63" s="252">
        <f t="shared" si="1"/>
        <v>43</v>
      </c>
      <c r="B63" s="252">
        <f t="shared" si="2"/>
        <v>0</v>
      </c>
      <c r="C63" s="199"/>
      <c r="D63" s="374" t="str">
        <f>IF($B63=0,"",VLOOKUP($B63,Flows[],2,FALSE))</f>
        <v/>
      </c>
      <c r="E63" s="374" t="str">
        <f>IF($B63=0,"",VLOOKUP($B63,Flows[],6,FALSE))</f>
        <v/>
      </c>
      <c r="F63" s="374" t="str">
        <f>_xlfn.IFNA(VLOOKUP(B63,'2a. Database N flows'!$C$3:$I$200,4,FALSE),"")</f>
        <v/>
      </c>
      <c r="G63" s="374" t="str">
        <f>IF($B63=0,"",VLOOKUP($B63,Flows[],7,FALSE))</f>
        <v/>
      </c>
      <c r="H63" s="374" t="str">
        <f>IF($B63=0,"",IF(OR(VLOOKUP($B63,Flows[],8,FALSE)="waste",VLOOKUP($B63,Flows[],8,FALSE)="useful output"),"additional",VLOOKUP($B63,Flows[],8,FALSE)))</f>
        <v/>
      </c>
      <c r="I63" s="374" t="str">
        <f>IF($B63=0,"",SUMIFS('2a. Database N flows'!$N:$N,'2a. Database N flows'!$C:$C,'3.1.b Inputs Outputs Pool'!$B63,'2a. Database N flows'!$P:$P,$D$4))</f>
        <v/>
      </c>
      <c r="J63" s="199"/>
      <c r="K63" s="199"/>
      <c r="L63" s="199"/>
      <c r="M63" s="252">
        <v>43</v>
      </c>
      <c r="N63" s="252">
        <f>HLOOKUP($D$5,Outputs[#All],$M63,FALSE)</f>
        <v>0</v>
      </c>
      <c r="O63" s="199"/>
      <c r="P63" s="374"/>
      <c r="Q63" s="374"/>
      <c r="R63" s="374"/>
      <c r="S63" s="374"/>
      <c r="T63" s="374"/>
      <c r="U63" s="374"/>
    </row>
    <row r="64" spans="1:22" ht="15.75" customHeight="1" x14ac:dyDescent="0.25">
      <c r="A64" s="252">
        <f t="shared" si="1"/>
        <v>44</v>
      </c>
      <c r="B64" s="252">
        <f t="shared" si="2"/>
        <v>0</v>
      </c>
      <c r="C64" s="199"/>
      <c r="D64" s="373" t="str">
        <f>IF($B64=0,"",VLOOKUP($B64,Flows[],2,FALSE))</f>
        <v/>
      </c>
      <c r="E64" s="373" t="str">
        <f>IF($B64=0,"",VLOOKUP($B64,Flows[],6,FALSE))</f>
        <v/>
      </c>
      <c r="F64" s="373" t="str">
        <f>_xlfn.IFNA(VLOOKUP(B64,'2a. Database N flows'!$C$3:$I$200,4,FALSE),"")</f>
        <v/>
      </c>
      <c r="G64" s="373" t="str">
        <f>IF($B64=0,"",VLOOKUP($B64,Flows[],7,FALSE))</f>
        <v/>
      </c>
      <c r="H64" s="373" t="str">
        <f>IF($B64=0,"",IF(OR(VLOOKUP($B64,Flows[],8,FALSE)="waste",VLOOKUP($B64,Flows[],8,FALSE)="useful output"),"additional",VLOOKUP($B64,Flows[],8,FALSE)))</f>
        <v/>
      </c>
      <c r="I64" s="373" t="str">
        <f>IF($B64=0,"",SUMIFS('2a. Database N flows'!$N:$N,'2a. Database N flows'!$C:$C,'3.1.b Inputs Outputs Pool'!$B64,'2a. Database N flows'!$P:$P,$D$4))</f>
        <v/>
      </c>
      <c r="J64" s="199"/>
      <c r="K64" s="199"/>
      <c r="L64" s="199"/>
      <c r="M64" s="252">
        <v>44</v>
      </c>
      <c r="N64" s="252">
        <f>HLOOKUP($D$5,Outputs[#All],$M64,FALSE)</f>
        <v>0</v>
      </c>
      <c r="O64" s="199"/>
      <c r="P64" s="373"/>
      <c r="Q64" s="373"/>
      <c r="R64" s="373"/>
      <c r="S64" s="373"/>
      <c r="T64" s="373"/>
      <c r="U64" s="373"/>
    </row>
    <row r="65" spans="1:22" ht="15.75" customHeight="1" x14ac:dyDescent="0.25">
      <c r="A65" s="252">
        <f t="shared" si="1"/>
        <v>45</v>
      </c>
      <c r="B65" s="252">
        <f t="shared" si="2"/>
        <v>0</v>
      </c>
      <c r="C65" s="199"/>
      <c r="D65" s="374" t="str">
        <f>IF($B65=0,"",VLOOKUP($B65,Flows[],2,FALSE))</f>
        <v/>
      </c>
      <c r="E65" s="374" t="str">
        <f>IF($B65=0,"",VLOOKUP($B65,Flows[],6,FALSE))</f>
        <v/>
      </c>
      <c r="F65" s="374" t="str">
        <f>_xlfn.IFNA(VLOOKUP(B65,'2a. Database N flows'!$C$3:$I$200,4,FALSE),"")</f>
        <v/>
      </c>
      <c r="G65" s="374" t="str">
        <f>IF($B65=0,"",VLOOKUP($B65,Flows[],7,FALSE))</f>
        <v/>
      </c>
      <c r="H65" s="374" t="str">
        <f>IF($B65=0,"",IF(OR(VLOOKUP($B65,Flows[],8,FALSE)="waste",VLOOKUP($B65,Flows[],8,FALSE)="useful output"),"additional",VLOOKUP($B65,Flows[],8,FALSE)))</f>
        <v/>
      </c>
      <c r="I65" s="374" t="str">
        <f>IF($B65=0,"",SUMIFS('2a. Database N flows'!$N:$N,'2a. Database N flows'!$C:$C,'3.1.b Inputs Outputs Pool'!$B65,'2a. Database N flows'!$P:$P,$D$4))</f>
        <v/>
      </c>
      <c r="J65" s="199"/>
      <c r="K65" s="199"/>
      <c r="L65" s="199"/>
      <c r="M65" s="252">
        <v>45</v>
      </c>
      <c r="N65" s="252">
        <f>HLOOKUP($D$5,Outputs[#All],$M65,FALSE)</f>
        <v>0</v>
      </c>
      <c r="O65" s="199"/>
      <c r="P65" s="374"/>
      <c r="Q65" s="374"/>
      <c r="R65" s="374"/>
      <c r="S65" s="374"/>
      <c r="T65" s="374"/>
      <c r="U65" s="374"/>
    </row>
    <row r="66" spans="1:22" ht="15.75" customHeight="1" x14ac:dyDescent="0.25">
      <c r="A66" s="252">
        <f t="shared" si="1"/>
        <v>46</v>
      </c>
      <c r="B66" s="252">
        <f t="shared" si="2"/>
        <v>0</v>
      </c>
      <c r="C66" s="199"/>
      <c r="D66" s="373" t="str">
        <f>IF($B66=0,"",VLOOKUP($B66,Flows[],2,FALSE))</f>
        <v/>
      </c>
      <c r="E66" s="373" t="str">
        <f>IF($B66=0,"",VLOOKUP($B66,Flows[],6,FALSE))</f>
        <v/>
      </c>
      <c r="F66" s="373" t="str">
        <f>_xlfn.IFNA(VLOOKUP(B66,'2a. Database N flows'!$C$3:$I$200,4,FALSE),"")</f>
        <v/>
      </c>
      <c r="G66" s="373" t="str">
        <f>IF($B66=0,"",VLOOKUP($B66,Flows[],7,FALSE))</f>
        <v/>
      </c>
      <c r="H66" s="373" t="str">
        <f>IF($B66=0,"",IF(OR(VLOOKUP($B66,Flows[],8,FALSE)="waste",VLOOKUP($B66,Flows[],8,FALSE)="useful output"),"additional",VLOOKUP($B66,Flows[],8,FALSE)))</f>
        <v/>
      </c>
      <c r="I66" s="373" t="str">
        <f>IF($B66=0,"",SUMIFS('2a. Database N flows'!$N:$N,'2a. Database N flows'!$C:$C,'3.1.b Inputs Outputs Pool'!$B66,'2a. Database N flows'!$P:$P,$D$4))</f>
        <v/>
      </c>
      <c r="J66" s="199"/>
      <c r="K66" s="199"/>
      <c r="L66" s="199"/>
      <c r="M66" s="252">
        <v>46</v>
      </c>
      <c r="N66" s="252">
        <f>HLOOKUP($D$5,Outputs[#All],$M66,FALSE)</f>
        <v>0</v>
      </c>
      <c r="O66" s="199"/>
      <c r="P66" s="373"/>
      <c r="Q66" s="373"/>
      <c r="R66" s="373"/>
      <c r="S66" s="373"/>
      <c r="T66" s="373"/>
      <c r="U66" s="373"/>
    </row>
    <row r="67" spans="1:22" ht="15.75" customHeight="1" x14ac:dyDescent="0.25">
      <c r="A67" s="252">
        <f t="shared" si="1"/>
        <v>47</v>
      </c>
      <c r="B67" s="252">
        <f t="shared" si="2"/>
        <v>0</v>
      </c>
      <c r="C67" s="199"/>
      <c r="D67" s="374" t="str">
        <f>IF($B67=0,"",VLOOKUP($B67,Flows[],2,FALSE))</f>
        <v/>
      </c>
      <c r="E67" s="374" t="str">
        <f>IF($B67=0,"",VLOOKUP($B67,Flows[],6,FALSE))</f>
        <v/>
      </c>
      <c r="F67" s="374" t="str">
        <f>_xlfn.IFNA(VLOOKUP(B67,'2a. Database N flows'!$C$3:$I$200,4,FALSE),"")</f>
        <v/>
      </c>
      <c r="G67" s="374" t="str">
        <f>IF($B67=0,"",VLOOKUP($B67,Flows[],7,FALSE))</f>
        <v/>
      </c>
      <c r="H67" s="374" t="str">
        <f>IF($B67=0,"",IF(OR(VLOOKUP($B67,Flows[],8,FALSE)="waste",VLOOKUP($B67,Flows[],8,FALSE)="useful output"),"additional",VLOOKUP($B67,Flows[],8,FALSE)))</f>
        <v/>
      </c>
      <c r="I67" s="374" t="str">
        <f>IF($B67=0,"",SUMIFS('2a. Database N flows'!$N:$N,'2a. Database N flows'!$C:$C,'3.1.b Inputs Outputs Pool'!$B67,'2a. Database N flows'!$P:$P,$D$4))</f>
        <v/>
      </c>
      <c r="J67" s="199"/>
      <c r="K67" s="199"/>
      <c r="L67" s="199"/>
      <c r="M67" s="252">
        <v>47</v>
      </c>
      <c r="N67" s="252">
        <f>HLOOKUP($D$5,Outputs[#All],$M67,FALSE)</f>
        <v>0</v>
      </c>
      <c r="O67" s="199"/>
      <c r="P67" s="374"/>
      <c r="Q67" s="374"/>
      <c r="R67" s="374"/>
      <c r="S67" s="374"/>
      <c r="T67" s="374"/>
      <c r="U67" s="374"/>
    </row>
    <row r="68" spans="1:22" ht="15.75" customHeight="1" x14ac:dyDescent="0.25">
      <c r="A68" s="252">
        <f t="shared" si="1"/>
        <v>48</v>
      </c>
      <c r="B68" s="252">
        <f t="shared" si="2"/>
        <v>0</v>
      </c>
      <c r="C68" s="199"/>
      <c r="D68" s="373" t="str">
        <f>IF($B68=0,"",VLOOKUP($B68,Flows[],2,FALSE))</f>
        <v/>
      </c>
      <c r="E68" s="373" t="str">
        <f>IF($B68=0,"",VLOOKUP($B68,Flows[],6,FALSE))</f>
        <v/>
      </c>
      <c r="F68" s="373" t="str">
        <f>_xlfn.IFNA(VLOOKUP(B68,'2a. Database N flows'!$C$3:$I$200,4,FALSE),"")</f>
        <v/>
      </c>
      <c r="G68" s="373" t="str">
        <f>IF($B68=0,"",VLOOKUP($B68,Flows[],7,FALSE))</f>
        <v/>
      </c>
      <c r="H68" s="373" t="str">
        <f>IF($B68=0,"",IF(OR(VLOOKUP($B68,Flows[],8,FALSE)="waste",VLOOKUP($B68,Flows[],8,FALSE)="useful output"),"additional",VLOOKUP($B68,Flows[],8,FALSE)))</f>
        <v/>
      </c>
      <c r="I68" s="373" t="str">
        <f>IF($B68=0,"",SUMIFS('2a. Database N flows'!$N:$N,'2a. Database N flows'!$C:$C,'3.1.b Inputs Outputs Pool'!$B68,'2a. Database N flows'!$P:$P,$D$4))</f>
        <v/>
      </c>
      <c r="J68" s="199"/>
      <c r="K68" s="199"/>
      <c r="L68" s="199"/>
      <c r="M68" s="252">
        <v>48</v>
      </c>
      <c r="N68" s="252">
        <f>HLOOKUP($D$5,Outputs[#All],$M68,FALSE)</f>
        <v>0</v>
      </c>
      <c r="O68" s="199"/>
      <c r="P68" s="373"/>
      <c r="Q68" s="373"/>
      <c r="R68" s="373"/>
      <c r="S68" s="373"/>
      <c r="T68" s="373"/>
      <c r="U68" s="373"/>
    </row>
    <row r="69" spans="1:22" ht="15.75" customHeight="1" x14ac:dyDescent="0.25">
      <c r="A69" s="252">
        <f t="shared" si="1"/>
        <v>49</v>
      </c>
      <c r="B69" s="252">
        <f t="shared" si="2"/>
        <v>0</v>
      </c>
      <c r="C69" s="199"/>
      <c r="D69" s="374" t="str">
        <f>IF($B69=0,"",VLOOKUP($B69,Flows[],2,FALSE))</f>
        <v/>
      </c>
      <c r="E69" s="374" t="str">
        <f>IF($B69=0,"",VLOOKUP($B69,Flows[],6,FALSE))</f>
        <v/>
      </c>
      <c r="F69" s="374" t="str">
        <f>_xlfn.IFNA(VLOOKUP(B69,'2a. Database N flows'!$C$3:$I$200,4,FALSE),"")</f>
        <v/>
      </c>
      <c r="G69" s="374" t="str">
        <f>IF($B69=0,"",VLOOKUP($B69,Flows[],7,FALSE))</f>
        <v/>
      </c>
      <c r="H69" s="374" t="str">
        <f>IF($B69=0,"",IF(OR(VLOOKUP($B69,Flows[],8,FALSE)="waste",VLOOKUP($B69,Flows[],8,FALSE)="useful output"),"additional",VLOOKUP($B69,Flows[],8,FALSE)))</f>
        <v/>
      </c>
      <c r="I69" s="374" t="str">
        <f>IF($B69=0,"",SUMIFS('2a. Database N flows'!$N:$N,'2a. Database N flows'!$C:$C,'3.1.b Inputs Outputs Pool'!$B69,'2a. Database N flows'!$P:$P,$D$4))</f>
        <v/>
      </c>
      <c r="J69" s="199"/>
      <c r="K69" s="199"/>
      <c r="L69" s="199"/>
      <c r="M69" s="252">
        <v>49</v>
      </c>
      <c r="N69" s="252">
        <f>HLOOKUP($D$5,Outputs[#All],$M69,FALSE)</f>
        <v>0</v>
      </c>
      <c r="O69" s="199"/>
      <c r="P69" s="374"/>
      <c r="Q69" s="374"/>
      <c r="R69" s="374"/>
      <c r="S69" s="374"/>
      <c r="T69" s="374"/>
      <c r="U69" s="374"/>
    </row>
    <row r="70" spans="1:22" ht="15.75" customHeight="1" x14ac:dyDescent="0.25">
      <c r="A70" s="252">
        <f t="shared" si="1"/>
        <v>50</v>
      </c>
      <c r="B70" s="252">
        <f t="shared" si="2"/>
        <v>0</v>
      </c>
      <c r="C70" s="199"/>
      <c r="D70" s="373" t="str">
        <f>IF($B70=0,"",VLOOKUP($B70,Flows[],2,FALSE))</f>
        <v/>
      </c>
      <c r="E70" s="373" t="str">
        <f>IF($B70=0,"",VLOOKUP($B70,Flows[],6,FALSE))</f>
        <v/>
      </c>
      <c r="F70" s="373" t="str">
        <f>_xlfn.IFNA(VLOOKUP(B70,'2a. Database N flows'!$C$3:$I$200,4,FALSE),"")</f>
        <v/>
      </c>
      <c r="G70" s="373" t="str">
        <f>IF($B70=0,"",VLOOKUP($B70,Flows[],7,FALSE))</f>
        <v/>
      </c>
      <c r="H70" s="373" t="str">
        <f>IF($B70=0,"",IF(OR(VLOOKUP($B70,Flows[],8,FALSE)="waste",VLOOKUP($B70,Flows[],8,FALSE)="useful output"),"additional",VLOOKUP($B70,Flows[],8,FALSE)))</f>
        <v/>
      </c>
      <c r="I70" s="373" t="str">
        <f>IF($B70=0,"",SUMIFS('2a. Database N flows'!$N:$N,'2a. Database N flows'!$C:$C,'3.1.b Inputs Outputs Pool'!$B70,'2a. Database N flows'!$P:$P,$D$4))</f>
        <v/>
      </c>
      <c r="J70" s="199" t="str">
        <f>IF($B70=0,"",SUMIFS('2a. Database N flows'!$V:$V,'2a. Database N flows'!$C:$C,'3.1.b Inputs Outputs Pool'!$B70,'2a. Database N flows'!$P:$P,$D$4))</f>
        <v/>
      </c>
      <c r="K70" s="199"/>
      <c r="L70" s="199"/>
      <c r="M70" s="252">
        <v>50</v>
      </c>
      <c r="N70" s="252">
        <f>HLOOKUP($D$5,Outputs[#All],$M70,FALSE)</f>
        <v>0</v>
      </c>
      <c r="O70" s="199"/>
      <c r="P70" s="373" t="str">
        <f>IF($N70=0,"",VLOOKUP($N70,Flows[],2,FALSE))</f>
        <v/>
      </c>
      <c r="Q70" s="373" t="str">
        <f>_xlfn.IFNA(VLOOKUP(N70,'2a. Database N flows'!$C$3:$I$200,4,FALSE),"")</f>
        <v/>
      </c>
      <c r="R70" s="373" t="str">
        <f>IF($N70=0,"",VLOOKUP($N70,Flows[],4,FALSE))</f>
        <v/>
      </c>
      <c r="S70" s="373" t="str">
        <f>IF($N70=0,"",VLOOKUP($N70,Flows[],7,FALSE))</f>
        <v/>
      </c>
      <c r="T70" s="373" t="str">
        <f>IF($N70=0,"",VLOOKUP($N70,Flows[],8,FALSE))</f>
        <v/>
      </c>
      <c r="U70" s="373" t="str">
        <f>IF($N70=0,"",SUMIFS('2a. Database N flows'!$N:$N,'2a. Database N flows'!$C:$C,'3.1.b Inputs Outputs Pool'!$N70,'2a. Database N flows'!$P:$P,$D$4))</f>
        <v/>
      </c>
      <c r="V70" s="199" t="str">
        <f>IF($N70=0,"",SUMIFS('2a. Database N flows'!$V:$V,'2a. Database N flows'!$C:$C,'3.1.b Inputs Outputs Pool'!$N70,'2a. Database N flows'!$P:$P,$D$4))</f>
        <v/>
      </c>
    </row>
    <row r="71" spans="1:22" ht="15.75" customHeight="1" x14ac:dyDescent="0.25">
      <c r="A71" s="252">
        <f t="shared" si="1"/>
        <v>51</v>
      </c>
      <c r="B71" s="252">
        <f t="shared" si="2"/>
        <v>0</v>
      </c>
      <c r="C71" s="199"/>
      <c r="D71" s="374" t="str">
        <f>IF($B71=0,"",VLOOKUP($B71,Flows[],2,FALSE))</f>
        <v/>
      </c>
      <c r="E71" s="374" t="str">
        <f>IF($B71=0,"",VLOOKUP($B71,Flows[],6,FALSE))</f>
        <v/>
      </c>
      <c r="F71" s="374" t="str">
        <f>_xlfn.IFNA(VLOOKUP(B71,'2a. Database N flows'!$C$3:$I$200,4,FALSE),"")</f>
        <v/>
      </c>
      <c r="G71" s="374" t="str">
        <f>IF($B71=0,"",VLOOKUP($B71,Flows[],7,FALSE))</f>
        <v/>
      </c>
      <c r="H71" s="374" t="str">
        <f>IF($B71=0,"",IF(OR(VLOOKUP($B71,Flows[],8,FALSE)="waste",VLOOKUP($B71,Flows[],8,FALSE)="useful output"),"additional",VLOOKUP($B71,Flows[],8,FALSE)))</f>
        <v/>
      </c>
      <c r="I71" s="374" t="str">
        <f>IF($B71=0,"",SUMIFS('2a. Database N flows'!$N:$N,'2a. Database N flows'!$C:$C,'3.1.b Inputs Outputs Pool'!$B71,'2a. Database N flows'!$P:$P,$D$4))</f>
        <v/>
      </c>
      <c r="J71" s="199" t="str">
        <f>IF($B71=0,"",SUMIFS('2a. Database N flows'!$V:$V,'2a. Database N flows'!$C:$C,'3.1.b Inputs Outputs Pool'!$B71,'2a. Database N flows'!$P:$P,$D$4))</f>
        <v/>
      </c>
      <c r="K71" s="199"/>
      <c r="L71" s="199"/>
      <c r="M71" s="252">
        <v>51</v>
      </c>
      <c r="N71" s="252">
        <f>HLOOKUP($D$5,Outputs[#All],$M71,FALSE)</f>
        <v>0</v>
      </c>
      <c r="O71" s="199"/>
      <c r="P71" s="374" t="str">
        <f>IF($N71=0,"",VLOOKUP($N71,Flows[],2,FALSE))</f>
        <v/>
      </c>
      <c r="Q71" s="374" t="str">
        <f>_xlfn.IFNA(VLOOKUP(N71,'2a. Database N flows'!$C$3:$I$200,4,FALSE),"")</f>
        <v/>
      </c>
      <c r="R71" s="374" t="str">
        <f>IF($N71=0,"",VLOOKUP($N71,Flows[],4,FALSE))</f>
        <v/>
      </c>
      <c r="S71" s="374" t="str">
        <f>IF($N71=0,"",VLOOKUP($N71,Flows[],7,FALSE))</f>
        <v/>
      </c>
      <c r="T71" s="374" t="str">
        <f>IF($N71=0,"",VLOOKUP($N71,Flows[],8,FALSE))</f>
        <v/>
      </c>
      <c r="U71" s="374" t="str">
        <f>IF($N71=0,"",SUMIFS('2a. Database N flows'!$N:$N,'2a. Database N flows'!$C:$C,'3.1.b Inputs Outputs Pool'!$N71,'2a. Database N flows'!$P:$P,$D$4))</f>
        <v/>
      </c>
      <c r="V71" s="199" t="str">
        <f>IF($N71=0,"",SUMIFS('2a. Database N flows'!$V:$V,'2a. Database N flows'!$C:$C,'3.1.b Inputs Outputs Pool'!$N71,'2a. Database N flows'!$P:$P,$D$4))</f>
        <v/>
      </c>
    </row>
    <row r="72" spans="1:22" ht="15.75" customHeight="1" x14ac:dyDescent="0.25">
      <c r="A72" s="252">
        <f t="shared" si="1"/>
        <v>52</v>
      </c>
      <c r="B72" s="252">
        <f t="shared" si="2"/>
        <v>0</v>
      </c>
      <c r="C72" s="199"/>
      <c r="D72" s="373" t="str">
        <f>IF($B72=0,"",VLOOKUP($B72,Flows[],2,FALSE))</f>
        <v/>
      </c>
      <c r="E72" s="373" t="str">
        <f>IF($B72=0,"",VLOOKUP($B72,Flows[],6,FALSE))</f>
        <v/>
      </c>
      <c r="F72" s="373" t="str">
        <f>_xlfn.IFNA(VLOOKUP(B72,'2a. Database N flows'!$C$3:$I$200,4,FALSE),"")</f>
        <v/>
      </c>
      <c r="G72" s="373" t="str">
        <f>IF($B72=0,"",VLOOKUP($B72,Flows[],7,FALSE))</f>
        <v/>
      </c>
      <c r="H72" s="373" t="str">
        <f>IF($B72=0,"",IF(OR(VLOOKUP($B72,Flows[],8,FALSE)="waste",VLOOKUP($B72,Flows[],8,FALSE)="useful output"),"additional",VLOOKUP($B72,Flows[],8,FALSE)))</f>
        <v/>
      </c>
      <c r="I72" s="373" t="str">
        <f>IF($B72=0,"",SUMIFS('2a. Database N flows'!$N:$N,'2a. Database N flows'!$C:$C,'3.1.b Inputs Outputs Pool'!$B72,'2a. Database N flows'!$P:$P,$D$4))</f>
        <v/>
      </c>
      <c r="J72" s="199" t="str">
        <f>IF($B72=0,"",SUMIFS('2a. Database N flows'!$V:$V,'2a. Database N flows'!$C:$C,'3.1.b Inputs Outputs Pool'!$B72,'2a. Database N flows'!$P:$P,$D$4))</f>
        <v/>
      </c>
      <c r="K72" s="199"/>
      <c r="L72" s="199"/>
      <c r="M72" s="252">
        <v>52</v>
      </c>
      <c r="N72" s="252">
        <f>HLOOKUP($D$5,Outputs[#All],$M72,FALSE)</f>
        <v>0</v>
      </c>
      <c r="O72" s="199"/>
      <c r="P72" s="373" t="str">
        <f>IF($N72=0,"",VLOOKUP($N72,Flows[],2,FALSE))</f>
        <v/>
      </c>
      <c r="Q72" s="373" t="str">
        <f>_xlfn.IFNA(VLOOKUP(N72,'2a. Database N flows'!$C$3:$I$200,4,FALSE),"")</f>
        <v/>
      </c>
      <c r="R72" s="373" t="str">
        <f>IF($N72=0,"",VLOOKUP($N72,Flows[],4,FALSE))</f>
        <v/>
      </c>
      <c r="S72" s="373" t="str">
        <f>IF($N72=0,"",VLOOKUP($N72,Flows[],7,FALSE))</f>
        <v/>
      </c>
      <c r="T72" s="373" t="str">
        <f>IF($N72=0,"",VLOOKUP($N72,Flows[],8,FALSE))</f>
        <v/>
      </c>
      <c r="U72" s="373" t="str">
        <f>IF($N72=0,"",SUMIFS('2a. Database N flows'!$N:$N,'2a. Database N flows'!$C:$C,'3.1.b Inputs Outputs Pool'!$N72,'2a. Database N flows'!$P:$P,$D$4))</f>
        <v/>
      </c>
      <c r="V72" s="199" t="str">
        <f>IF($N72=0,"",SUMIFS('2a. Database N flows'!$V:$V,'2a. Database N flows'!$C:$C,'3.1.b Inputs Outputs Pool'!$N72,'2a. Database N flows'!$P:$P,$D$4))</f>
        <v/>
      </c>
    </row>
    <row r="73" spans="1:22" ht="15.75" customHeight="1" x14ac:dyDescent="0.25">
      <c r="A73" s="252">
        <f t="shared" si="1"/>
        <v>53</v>
      </c>
      <c r="B73" s="252">
        <f t="shared" si="2"/>
        <v>0</v>
      </c>
      <c r="C73" s="199"/>
      <c r="D73" s="374" t="str">
        <f>IF($B73=0,"",VLOOKUP($B73,Flows[],2,FALSE))</f>
        <v/>
      </c>
      <c r="E73" s="374" t="str">
        <f>IF($B73=0,"",VLOOKUP($B73,Flows[],6,FALSE))</f>
        <v/>
      </c>
      <c r="F73" s="374" t="str">
        <f>_xlfn.IFNA(VLOOKUP(B73,'2a. Database N flows'!$C$3:$I$200,4,FALSE),"")</f>
        <v/>
      </c>
      <c r="G73" s="374" t="str">
        <f>IF($B73=0,"",VLOOKUP($B73,Flows[],7,FALSE))</f>
        <v/>
      </c>
      <c r="H73" s="374" t="str">
        <f>IF($B73=0,"",IF(OR(VLOOKUP($B73,Flows[],8,FALSE)="waste",VLOOKUP($B73,Flows[],8,FALSE)="useful output"),"additional",VLOOKUP($B73,Flows[],8,FALSE)))</f>
        <v/>
      </c>
      <c r="I73" s="374" t="str">
        <f>IF($B73=0,"",SUMIFS('2a. Database N flows'!$N:$N,'2a. Database N flows'!$C:$C,'3.1.b Inputs Outputs Pool'!$B73,'2a. Database N flows'!$P:$P,$D$4))</f>
        <v/>
      </c>
      <c r="J73" s="199" t="str">
        <f>IF($B73=0,"",SUMIFS('2a. Database N flows'!$V:$V,'2a. Database N flows'!$C:$C,'3.1.b Inputs Outputs Pool'!$B73,'2a. Database N flows'!$P:$P,$D$4))</f>
        <v/>
      </c>
      <c r="K73" s="199"/>
      <c r="L73" s="199"/>
      <c r="M73" s="252">
        <v>53</v>
      </c>
      <c r="N73" s="252">
        <f>HLOOKUP($D$5,Outputs[#All],$M73,FALSE)</f>
        <v>0</v>
      </c>
      <c r="O73" s="199"/>
      <c r="P73" s="374" t="str">
        <f>IF($N73=0,"",VLOOKUP($N73,Flows[],2,FALSE))</f>
        <v/>
      </c>
      <c r="Q73" s="374" t="str">
        <f>_xlfn.IFNA(VLOOKUP(N73,'2a. Database N flows'!$C$3:$I$200,4,FALSE),"")</f>
        <v/>
      </c>
      <c r="R73" s="374" t="str">
        <f>IF($N73=0,"",VLOOKUP($N73,Flows[],4,FALSE))</f>
        <v/>
      </c>
      <c r="S73" s="374" t="str">
        <f>IF($N73=0,"",VLOOKUP($N73,Flows[],7,FALSE))</f>
        <v/>
      </c>
      <c r="T73" s="374" t="str">
        <f>IF($N73=0,"",VLOOKUP($N73,Flows[],8,FALSE))</f>
        <v/>
      </c>
      <c r="U73" s="374" t="str">
        <f>IF($N73=0,"",SUMIFS('2a. Database N flows'!$N:$N,'2a. Database N flows'!$C:$C,'3.1.b Inputs Outputs Pool'!$N73,'2a. Database N flows'!$P:$P,$D$4))</f>
        <v/>
      </c>
      <c r="V73" s="199" t="str">
        <f>IF($N73=0,"",SUMIFS('2a. Database N flows'!$V:$V,'2a. Database N flows'!$C:$C,'3.1.b Inputs Outputs Pool'!$N73,'2a. Database N flows'!$P:$P,$D$4))</f>
        <v/>
      </c>
    </row>
    <row r="74" spans="1:22" ht="15.75" customHeight="1" x14ac:dyDescent="0.25">
      <c r="A74" s="252">
        <f t="shared" si="1"/>
        <v>54</v>
      </c>
      <c r="B74" s="252">
        <f t="shared" si="2"/>
        <v>0</v>
      </c>
      <c r="C74" s="199"/>
      <c r="D74" s="373" t="str">
        <f>IF($B74=0,"",VLOOKUP($B74,Flows[],2,FALSE))</f>
        <v/>
      </c>
      <c r="E74" s="373" t="str">
        <f>IF($B74=0,"",VLOOKUP($B74,Flows[],6,FALSE))</f>
        <v/>
      </c>
      <c r="F74" s="373" t="str">
        <f>_xlfn.IFNA(VLOOKUP(B74,'2a. Database N flows'!$C$3:$I$200,4,FALSE),"")</f>
        <v/>
      </c>
      <c r="G74" s="373" t="str">
        <f>IF($B74=0,"",VLOOKUP($B74,Flows[],7,FALSE))</f>
        <v/>
      </c>
      <c r="H74" s="373" t="str">
        <f>IF($B74=0,"",IF(OR(VLOOKUP($B74,Flows[],8,FALSE)="waste",VLOOKUP($B74,Flows[],8,FALSE)="useful output"),"additional",VLOOKUP($B74,Flows[],8,FALSE)))</f>
        <v/>
      </c>
      <c r="I74" s="373" t="str">
        <f>IF($B74=0,"",SUMIFS('2a. Database N flows'!$N:$N,'2a. Database N flows'!$C:$C,'3.1.b Inputs Outputs Pool'!$B74,'2a. Database N flows'!$P:$P,$D$4))</f>
        <v/>
      </c>
      <c r="J74" s="199" t="str">
        <f>IF($B74=0,"",SUMIFS('2a. Database N flows'!$V:$V,'2a. Database N flows'!$C:$C,'3.1.b Inputs Outputs Pool'!$B74,'2a. Database N flows'!$P:$P,$D$4))</f>
        <v/>
      </c>
      <c r="K74" s="199"/>
      <c r="L74" s="199"/>
      <c r="M74" s="252">
        <v>54</v>
      </c>
      <c r="N74" s="252">
        <f>HLOOKUP($D$5,Outputs[#All],$M74,FALSE)</f>
        <v>0</v>
      </c>
      <c r="O74" s="199"/>
      <c r="P74" s="373" t="str">
        <f>IF($N74=0,"",VLOOKUP($N74,Flows[],2,FALSE))</f>
        <v/>
      </c>
      <c r="Q74" s="373" t="str">
        <f>_xlfn.IFNA(VLOOKUP(N74,'2a. Database N flows'!$C$3:$I$200,4,FALSE),"")</f>
        <v/>
      </c>
      <c r="R74" s="373" t="str">
        <f>IF($N74=0,"",VLOOKUP($N74,Flows[],4,FALSE))</f>
        <v/>
      </c>
      <c r="S74" s="373" t="str">
        <f>IF($N74=0,"",VLOOKUP($N74,Flows[],7,FALSE))</f>
        <v/>
      </c>
      <c r="T74" s="373" t="str">
        <f>IF($N74=0,"",VLOOKUP($N74,Flows[],8,FALSE))</f>
        <v/>
      </c>
      <c r="U74" s="373" t="str">
        <f>IF($N74=0,"",SUMIFS('2a. Database N flows'!$N:$N,'2a. Database N flows'!$C:$C,'3.1.b Inputs Outputs Pool'!$N74,'2a. Database N flows'!$P:$P,$D$4))</f>
        <v/>
      </c>
      <c r="V74" s="199" t="str">
        <f>IF($N74=0,"",SUMIFS('2a. Database N flows'!$V:$V,'2a. Database N flows'!$C:$C,'3.1.b Inputs Outputs Pool'!$N74,'2a. Database N flows'!$P:$P,$D$4))</f>
        <v/>
      </c>
    </row>
    <row r="75" spans="1:22" ht="15.75" customHeight="1" x14ac:dyDescent="0.25">
      <c r="A75" s="252">
        <f t="shared" si="1"/>
        <v>55</v>
      </c>
      <c r="B75" s="252">
        <f t="shared" si="2"/>
        <v>0</v>
      </c>
      <c r="C75" s="199"/>
      <c r="D75" s="374" t="str">
        <f>IF($B75=0,"",VLOOKUP($B75,Flows[],2,FALSE))</f>
        <v/>
      </c>
      <c r="E75" s="374" t="str">
        <f>IF($B75=0,"",VLOOKUP($B75,Flows[],6,FALSE))</f>
        <v/>
      </c>
      <c r="F75" s="374" t="str">
        <f>_xlfn.IFNA(VLOOKUP(B75,'2a. Database N flows'!$C$3:$I$200,4,FALSE),"")</f>
        <v/>
      </c>
      <c r="G75" s="374" t="str">
        <f>IF($B75=0,"",VLOOKUP($B75,Flows[],7,FALSE))</f>
        <v/>
      </c>
      <c r="H75" s="374" t="str">
        <f>IF($B75=0,"",IF(OR(VLOOKUP($B75,Flows[],8,FALSE)="waste",VLOOKUP($B75,Flows[],8,FALSE)="useful output"),"additional",VLOOKUP($B75,Flows[],8,FALSE)))</f>
        <v/>
      </c>
      <c r="I75" s="374" t="str">
        <f>IF($B75=0,"",SUMIFS('2a. Database N flows'!$N:$N,'2a. Database N flows'!$C:$C,'3.1.b Inputs Outputs Pool'!$B75,'2a. Database N flows'!$P:$P,$D$4))</f>
        <v/>
      </c>
      <c r="J75" s="199" t="str">
        <f>IF($B75=0,"",SUMIFS('2a. Database N flows'!$V:$V,'2a. Database N flows'!$C:$C,'3.1.b Inputs Outputs Pool'!$B75,'2a. Database N flows'!$P:$P,$D$4))</f>
        <v/>
      </c>
      <c r="K75" s="199"/>
      <c r="L75" s="199"/>
      <c r="M75" s="252">
        <v>55</v>
      </c>
      <c r="N75" s="252">
        <f>HLOOKUP($D$5,Outputs[#All],$M75,FALSE)</f>
        <v>0</v>
      </c>
      <c r="O75" s="199"/>
      <c r="P75" s="374" t="str">
        <f>IF($N75=0,"",VLOOKUP($N75,Flows[],2,FALSE))</f>
        <v/>
      </c>
      <c r="Q75" s="374" t="str">
        <f>_xlfn.IFNA(VLOOKUP(N75,'2a. Database N flows'!$C$3:$I$200,4,FALSE),"")</f>
        <v/>
      </c>
      <c r="R75" s="374" t="str">
        <f>IF($N75=0,"",VLOOKUP($N75,Flows[],4,FALSE))</f>
        <v/>
      </c>
      <c r="S75" s="374" t="str">
        <f>IF($N75=0,"",VLOOKUP($N75,Flows[],7,FALSE))</f>
        <v/>
      </c>
      <c r="T75" s="374" t="str">
        <f>IF($N75=0,"",VLOOKUP($N75,Flows[],8,FALSE))</f>
        <v/>
      </c>
      <c r="U75" s="374" t="str">
        <f>IF($N75=0,"",SUMIFS('2a. Database N flows'!$N:$N,'2a. Database N flows'!$C:$C,'3.1.b Inputs Outputs Pool'!$N75,'2a. Database N flows'!$P:$P,$D$4))</f>
        <v/>
      </c>
      <c r="V75" s="199" t="str">
        <f>IF($N75=0,"",SUMIFS('2a. Database N flows'!$V:$V,'2a. Database N flows'!$C:$C,'3.1.b Inputs Outputs Pool'!$N75,'2a. Database N flows'!$P:$P,$D$4))</f>
        <v/>
      </c>
    </row>
    <row r="76" spans="1:22" ht="15.75" customHeight="1" x14ac:dyDescent="0.25">
      <c r="A76" s="252">
        <f t="shared" si="1"/>
        <v>56</v>
      </c>
      <c r="B76" s="252">
        <f t="shared" si="2"/>
        <v>0</v>
      </c>
      <c r="C76" s="199"/>
      <c r="D76" s="373" t="str">
        <f>IF($B76=0,"",VLOOKUP($B76,Flows[],2,FALSE))</f>
        <v/>
      </c>
      <c r="E76" s="373" t="str">
        <f>IF($B76=0,"",VLOOKUP($B76,Flows[],6,FALSE))</f>
        <v/>
      </c>
      <c r="F76" s="373" t="str">
        <f>_xlfn.IFNA(VLOOKUP(B76,'2a. Database N flows'!$C$3:$I$200,4,FALSE),"")</f>
        <v/>
      </c>
      <c r="G76" s="373" t="str">
        <f>IF($B76=0,"",VLOOKUP($B76,Flows[],7,FALSE))</f>
        <v/>
      </c>
      <c r="H76" s="373" t="str">
        <f>IF($B76=0,"",IF(OR(VLOOKUP($B76,Flows[],8,FALSE)="waste",VLOOKUP($B76,Flows[],8,FALSE)="useful output"),"additional",VLOOKUP($B76,Flows[],8,FALSE)))</f>
        <v/>
      </c>
      <c r="I76" s="373" t="str">
        <f>IF($B76=0,"",SUMIFS('2a. Database N flows'!$N:$N,'2a. Database N flows'!$C:$C,'3.1.b Inputs Outputs Pool'!$B76,'2a. Database N flows'!$P:$P,$D$4))</f>
        <v/>
      </c>
      <c r="J76" s="199" t="str">
        <f>IF($B76=0,"",SUMIFS('2a. Database N flows'!$V:$V,'2a. Database N flows'!$C:$C,'3.1.b Inputs Outputs Pool'!$B76,'2a. Database N flows'!$P:$P,$D$4))</f>
        <v/>
      </c>
      <c r="K76" s="199"/>
      <c r="L76" s="199"/>
      <c r="M76" s="252">
        <v>56</v>
      </c>
      <c r="N76" s="252">
        <f>HLOOKUP($D$5,Outputs[#All],$M76,FALSE)</f>
        <v>0</v>
      </c>
      <c r="O76" s="199"/>
      <c r="P76" s="373" t="str">
        <f>IF($N76=0,"",VLOOKUP($N76,Flows[],2,FALSE))</f>
        <v/>
      </c>
      <c r="Q76" s="373" t="str">
        <f>_xlfn.IFNA(VLOOKUP(N76,'2a. Database N flows'!$C$3:$I$200,4,FALSE),"")</f>
        <v/>
      </c>
      <c r="R76" s="373" t="str">
        <f>IF($N76=0,"",VLOOKUP($N76,Flows[],4,FALSE))</f>
        <v/>
      </c>
      <c r="S76" s="373" t="str">
        <f>IF($N76=0,"",VLOOKUP($N76,Flows[],7,FALSE))</f>
        <v/>
      </c>
      <c r="T76" s="373" t="str">
        <f>IF($N76=0,"",VLOOKUP($N76,Flows[],8,FALSE))</f>
        <v/>
      </c>
      <c r="U76" s="373" t="str">
        <f>IF($N76=0,"",SUMIFS('2a. Database N flows'!$N:$N,'2a. Database N flows'!$C:$C,'3.1.b Inputs Outputs Pool'!$N76,'2a. Database N flows'!$P:$P,$D$4))</f>
        <v/>
      </c>
      <c r="V76" s="199" t="str">
        <f>IF($N76=0,"",SUMIFS('2a. Database N flows'!$V:$V,'2a. Database N flows'!$C:$C,'3.1.b Inputs Outputs Pool'!$N76,'2a. Database N flows'!$P:$P,$D$4))</f>
        <v/>
      </c>
    </row>
    <row r="77" spans="1:22" ht="15.75" customHeight="1" x14ac:dyDescent="0.25">
      <c r="A77" s="252">
        <f t="shared" si="1"/>
        <v>57</v>
      </c>
      <c r="B77" s="252">
        <f t="shared" si="2"/>
        <v>0</v>
      </c>
      <c r="C77" s="199"/>
      <c r="D77" s="374" t="str">
        <f>IF($B77=0,"",VLOOKUP($B77,Flows[],2,FALSE))</f>
        <v/>
      </c>
      <c r="E77" s="374" t="str">
        <f>IF($B77=0,"",VLOOKUP($B77,Flows[],6,FALSE))</f>
        <v/>
      </c>
      <c r="F77" s="374" t="str">
        <f>_xlfn.IFNA(VLOOKUP(B77,'2a. Database N flows'!$C$3:$I$200,4,FALSE),"")</f>
        <v/>
      </c>
      <c r="G77" s="374" t="str">
        <f>IF($B77=0,"",VLOOKUP($B77,Flows[],7,FALSE))</f>
        <v/>
      </c>
      <c r="H77" s="374" t="str">
        <f>IF($B77=0,"",IF(OR(VLOOKUP($B77,Flows[],8,FALSE)="waste",VLOOKUP($B77,Flows[],8,FALSE)="useful output"),"additional",VLOOKUP($B77,Flows[],8,FALSE)))</f>
        <v/>
      </c>
      <c r="I77" s="374" t="str">
        <f>IF($B77=0,"",SUMIFS('2a. Database N flows'!$N:$N,'2a. Database N flows'!$C:$C,'3.1.b Inputs Outputs Pool'!$B77,'2a. Database N flows'!$P:$P,$D$4))</f>
        <v/>
      </c>
      <c r="J77" s="199" t="str">
        <f>IF($B77=0,"",SUMIFS('2a. Database N flows'!$V:$V,'2a. Database N flows'!$C:$C,'3.1.b Inputs Outputs Pool'!$B77,'2a. Database N flows'!$P:$P,$D$4))</f>
        <v/>
      </c>
      <c r="K77" s="199"/>
      <c r="L77" s="199"/>
      <c r="M77" s="252">
        <v>57</v>
      </c>
      <c r="N77" s="252">
        <f>HLOOKUP($D$5,Outputs[#All],$M77,FALSE)</f>
        <v>0</v>
      </c>
      <c r="O77" s="199"/>
      <c r="P77" s="374" t="str">
        <f>IF($N77=0,"",VLOOKUP($N77,Flows[],2,FALSE))</f>
        <v/>
      </c>
      <c r="Q77" s="374" t="str">
        <f>_xlfn.IFNA(VLOOKUP(N77,'2a. Database N flows'!$C$3:$I$200,4,FALSE),"")</f>
        <v/>
      </c>
      <c r="R77" s="374" t="str">
        <f>IF($N77=0,"",VLOOKUP($N77,Flows[],4,FALSE))</f>
        <v/>
      </c>
      <c r="S77" s="374" t="str">
        <f>IF($N77=0,"",VLOOKUP($N77,Flows[],7,FALSE))</f>
        <v/>
      </c>
      <c r="T77" s="374" t="str">
        <f>IF($N77=0,"",VLOOKUP($N77,Flows[],8,FALSE))</f>
        <v/>
      </c>
      <c r="U77" s="374" t="str">
        <f>IF($N77=0,"",SUMIFS('2a. Database N flows'!$N:$N,'2a. Database N flows'!$C:$C,'3.1.b Inputs Outputs Pool'!$N77,'2a. Database N flows'!$P:$P,$D$4))</f>
        <v/>
      </c>
      <c r="V77" s="199" t="str">
        <f>IF($N77=0,"",SUMIFS('2a. Database N flows'!$V:$V,'2a. Database N flows'!$C:$C,'3.1.b Inputs Outputs Pool'!$N77,'2a. Database N flows'!$P:$P,$D$4))</f>
        <v/>
      </c>
    </row>
    <row r="78" spans="1:22" ht="15.75" customHeight="1" x14ac:dyDescent="0.25">
      <c r="A78" s="252">
        <f t="shared" si="1"/>
        <v>58</v>
      </c>
      <c r="B78" s="252">
        <f t="shared" si="2"/>
        <v>0</v>
      </c>
      <c r="C78" s="199"/>
      <c r="D78" s="373" t="str">
        <f>IF($B78=0,"",VLOOKUP($B78,Flows[],2,FALSE))</f>
        <v/>
      </c>
      <c r="E78" s="373" t="str">
        <f>IF($B78=0,"",VLOOKUP($B78,Flows[],6,FALSE))</f>
        <v/>
      </c>
      <c r="F78" s="373" t="str">
        <f>_xlfn.IFNA(VLOOKUP(B78,'2a. Database N flows'!$C$3:$I$200,4,FALSE),"")</f>
        <v/>
      </c>
      <c r="G78" s="373" t="str">
        <f>IF($B78=0,"",VLOOKUP($B78,Flows[],7,FALSE))</f>
        <v/>
      </c>
      <c r="H78" s="373" t="str">
        <f>IF($B78=0,"",IF(OR(VLOOKUP($B78,Flows[],8,FALSE)="waste",VLOOKUP($B78,Flows[],8,FALSE)="useful output"),"additional",VLOOKUP($B78,Flows[],8,FALSE)))</f>
        <v/>
      </c>
      <c r="I78" s="373" t="str">
        <f>IF($B78=0,"",SUMIFS('2a. Database N flows'!$N:$N,'2a. Database N flows'!$C:$C,'3.1.b Inputs Outputs Pool'!$B78,'2a. Database N flows'!$P:$P,$D$4))</f>
        <v/>
      </c>
      <c r="J78" s="199" t="str">
        <f>IF($B78=0,"",SUMIFS('2a. Database N flows'!$V:$V,'2a. Database N flows'!$C:$C,'3.1.b Inputs Outputs Pool'!$B78,'2a. Database N flows'!$P:$P,$D$4))</f>
        <v/>
      </c>
      <c r="K78" s="199"/>
      <c r="L78" s="199"/>
      <c r="M78" s="252">
        <v>58</v>
      </c>
      <c r="N78" s="252">
        <f>HLOOKUP($D$5,Outputs[#All],$M78,FALSE)</f>
        <v>0</v>
      </c>
      <c r="O78" s="199"/>
      <c r="P78" s="373" t="str">
        <f>IF($N78=0,"",VLOOKUP($N78,Flows[],2,FALSE))</f>
        <v/>
      </c>
      <c r="Q78" s="373" t="str">
        <f>_xlfn.IFNA(VLOOKUP(N78,'2a. Database N flows'!$C$3:$I$200,4,FALSE),"")</f>
        <v/>
      </c>
      <c r="R78" s="373" t="str">
        <f>IF($N78=0,"",VLOOKUP($N78,Flows[],4,FALSE))</f>
        <v/>
      </c>
      <c r="S78" s="373" t="str">
        <f>IF($N78=0,"",VLOOKUP($N78,Flows[],7,FALSE))</f>
        <v/>
      </c>
      <c r="T78" s="373" t="str">
        <f>IF($N78=0,"",VLOOKUP($N78,Flows[],8,FALSE))</f>
        <v/>
      </c>
      <c r="U78" s="373" t="str">
        <f>IF($N78=0,"",SUMIFS('2a. Database N flows'!$N:$N,'2a. Database N flows'!$C:$C,'3.1.b Inputs Outputs Pool'!$N78,'2a. Database N flows'!$P:$P,$D$4))</f>
        <v/>
      </c>
    </row>
    <row r="79" spans="1:22" ht="15.75" customHeight="1" x14ac:dyDescent="0.25">
      <c r="A79" s="252"/>
      <c r="B79" s="252"/>
      <c r="C79" s="199"/>
      <c r="D79" s="373" t="str">
        <f>IF($B79=0,"",VLOOKUP($B79,Flows[],2,FALSE))</f>
        <v/>
      </c>
      <c r="E79" s="373" t="str">
        <f>IF($B79=0,"",VLOOKUP($B79,Flows[],6,FALSE))</f>
        <v/>
      </c>
      <c r="F79" s="373" t="str">
        <f>_xlfn.IFNA(VLOOKUP(B79,'2a. Database N flows'!$C$3:$I$200,4,FALSE),"")</f>
        <v/>
      </c>
      <c r="G79" s="373" t="str">
        <f>IF($B79=0,"",VLOOKUP($B79,Flows[],7,FALSE))</f>
        <v/>
      </c>
      <c r="H79" s="373" t="str">
        <f>IF($B79=0,"",IF(OR(VLOOKUP($B79,Flows[],8,FALSE)="waste",VLOOKUP($B79,Flows[],8,FALSE)="useful output"),"additional",VLOOKUP($B79,Flows[],8,FALSE)))</f>
        <v/>
      </c>
      <c r="I79" s="373" t="str">
        <f>IF($B79=0,"",SUMIFS('2a. Database N flows'!$N:$N,'2a. Database N flows'!$C:$C,'3.1.b Inputs Outputs Pool'!$B79,'2a. Database N flows'!$P:$P,$D$4))</f>
        <v/>
      </c>
      <c r="J79" s="199" t="str">
        <f>IF($B79=0,"",SUMIFS('2a. Database N flows'!$V:$V,'2a. Database N flows'!$C:$C,'3.1.b Inputs Outputs Pool'!$B79,'2a. Database N flows'!$P:$P,$D$4))</f>
        <v/>
      </c>
      <c r="K79" s="199"/>
      <c r="L79" s="199"/>
      <c r="M79" s="252"/>
      <c r="N79" s="252"/>
      <c r="O79" s="199"/>
      <c r="P79" s="373" t="str">
        <f>IF($N79=0,"",VLOOKUP($N79,Flows[],2,FALSE))</f>
        <v/>
      </c>
      <c r="Q79" s="373" t="str">
        <f>_xlfn.IFNA(VLOOKUP(N79,'2a. Database N flows'!$C$3:$I$200,4,FALSE),"")</f>
        <v/>
      </c>
      <c r="R79" s="373" t="str">
        <f>IF($N79=0,"",VLOOKUP($N79,Flows[],4,FALSE))</f>
        <v/>
      </c>
      <c r="S79" s="373" t="str">
        <f>IF($N79=0,"",VLOOKUP($N79,Flows[],7,FALSE))</f>
        <v/>
      </c>
      <c r="T79" s="373" t="str">
        <f>IF($N79=0,"",VLOOKUP($N79,Flows[],8,FALSE))</f>
        <v/>
      </c>
      <c r="U79" s="373" t="str">
        <f>IF($N79=0,"",SUMIFS('2a. Database N flows'!$N:$N,'2a. Database N flows'!$C:$C,'3.1.b Inputs Outputs Pool'!$N79,'2a. Database N flows'!$P:$P,$D$4))</f>
        <v/>
      </c>
    </row>
    <row r="80" spans="1:22" ht="15.75" customHeight="1" x14ac:dyDescent="0.25">
      <c r="A80" s="186"/>
      <c r="B80" s="186"/>
    </row>
    <row r="81" spans="22:22" ht="17.25" customHeight="1" x14ac:dyDescent="0.25">
      <c r="V81" s="113"/>
    </row>
    <row r="82" spans="22:22" ht="17.25" hidden="1" customHeight="1" x14ac:dyDescent="0.25">
      <c r="V82" s="113"/>
    </row>
    <row r="83" spans="22:22" ht="17.25" hidden="1" customHeight="1" x14ac:dyDescent="0.25">
      <c r="V83" s="113"/>
    </row>
    <row r="84" spans="22:22" ht="17.25" hidden="1" customHeight="1" x14ac:dyDescent="0.25">
      <c r="V84" s="113"/>
    </row>
    <row r="85" spans="22:22" ht="17.25" hidden="1" customHeight="1" x14ac:dyDescent="0.25">
      <c r="V85" s="113"/>
    </row>
    <row r="87" spans="22:22" x14ac:dyDescent="0.25"/>
    <row r="88" spans="22:22" x14ac:dyDescent="0.25"/>
  </sheetData>
  <sheetProtection sheet="1" objects="1" scenarios="1"/>
  <dataValidations count="2">
    <dataValidation type="list" allowBlank="1" showInputMessage="1" showErrorMessage="1" sqref="D4" xr:uid="{DCC22745-EE28-45DA-9203-D97D4027CBF0}">
      <formula1>INDIRECT("Year")</formula1>
    </dataValidation>
    <dataValidation type="list" allowBlank="1" showInputMessage="1" showErrorMessage="1" sqref="D5" xr:uid="{F4D23603-41E9-498D-9874-8AE60B095EFC}">
      <formula1>INDIRECT("Pools")</formula1>
    </dataValidation>
  </dataValidation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8BBD-4C0C-4427-9322-CE3AD9DBAF47}">
  <sheetPr codeName="Tabelle5">
    <tabColor theme="9" tint="0.79998168889431442"/>
  </sheetPr>
  <dimension ref="A1:BA108"/>
  <sheetViews>
    <sheetView showGridLines="0" topLeftCell="C1" zoomScale="55" zoomScaleNormal="55" workbookViewId="0">
      <selection activeCell="C1" sqref="C1"/>
    </sheetView>
  </sheetViews>
  <sheetFormatPr baseColWidth="10" defaultColWidth="0" defaultRowHeight="15" zeroHeight="1" outlineLevelCol="1" x14ac:dyDescent="0.25"/>
  <cols>
    <col min="1" max="1" width="6.5703125" style="12" hidden="1" customWidth="1" outlineLevel="1"/>
    <col min="2" max="2" width="10" style="12" hidden="1" customWidth="1" outlineLevel="1"/>
    <col min="3" max="3" width="76.28515625" style="12" customWidth="1" collapsed="1"/>
    <col min="4" max="4" width="39.5703125" style="12" customWidth="1"/>
    <col min="5" max="11" width="10.7109375" style="12" hidden="1" customWidth="1" outlineLevel="1"/>
    <col min="12" max="12" width="17.28515625" style="12" customWidth="1" collapsed="1"/>
    <col min="13" max="19" width="10.7109375" style="12" hidden="1" customWidth="1" outlineLevel="1"/>
    <col min="20" max="20" width="17.28515625" style="12" customWidth="1" collapsed="1"/>
    <col min="21" max="21" width="22.7109375" style="12" customWidth="1"/>
    <col min="22" max="22" width="20.7109375" style="12" customWidth="1"/>
    <col min="23" max="25" width="4.5703125" style="12" customWidth="1"/>
    <col min="26" max="26" width="39" style="264" hidden="1" customWidth="1" outlineLevel="1"/>
    <col min="27" max="29" width="10.7109375" style="264" hidden="1" customWidth="1" outlineLevel="1"/>
    <col min="30" max="30" width="10.7109375" style="12" customWidth="1" collapsed="1"/>
    <col min="31" max="44" width="10.7109375" style="12" customWidth="1"/>
    <col min="45" max="46" width="15" style="12" customWidth="1"/>
    <col min="47" max="53" width="0" style="12" hidden="1" customWidth="1"/>
    <col min="54" max="16384" width="10.7109375" style="12" hidden="1"/>
  </cols>
  <sheetData>
    <row r="1" spans="1:46" s="150" customFormat="1" ht="21.75" thickBot="1" x14ac:dyDescent="0.25">
      <c r="A1" s="261"/>
      <c r="B1" s="262"/>
      <c r="C1" s="117" t="s">
        <v>865</v>
      </c>
      <c r="D1" s="117"/>
      <c r="E1" s="117"/>
      <c r="G1" s="117"/>
      <c r="H1" s="117"/>
      <c r="I1" s="117"/>
      <c r="J1" s="117"/>
      <c r="K1" s="117"/>
      <c r="L1" s="169" t="s">
        <v>199</v>
      </c>
      <c r="M1" s="117"/>
      <c r="N1" s="117"/>
      <c r="O1" s="117"/>
      <c r="P1" s="117"/>
      <c r="Q1" s="117"/>
      <c r="R1" s="117"/>
      <c r="S1" s="117"/>
      <c r="T1" s="117"/>
      <c r="U1" s="117"/>
      <c r="V1" s="117"/>
      <c r="W1" s="117"/>
      <c r="X1" s="117"/>
      <c r="Y1" s="117"/>
      <c r="Z1" s="265" t="s">
        <v>200</v>
      </c>
      <c r="AA1" s="265"/>
      <c r="AB1" s="265"/>
      <c r="AC1" s="265"/>
      <c r="AD1" s="117"/>
      <c r="AE1" s="117"/>
      <c r="AG1" s="117"/>
      <c r="AH1" s="117"/>
      <c r="AI1" s="117"/>
      <c r="AJ1" s="117"/>
      <c r="AK1" s="117"/>
      <c r="AL1" s="117"/>
      <c r="AM1" s="117"/>
    </row>
    <row r="2" spans="1:46" s="23" customFormat="1" x14ac:dyDescent="0.2">
      <c r="A2" s="216"/>
      <c r="B2" s="216"/>
      <c r="C2" s="22" t="s">
        <v>175</v>
      </c>
      <c r="Z2" s="266"/>
      <c r="AA2" s="266"/>
      <c r="AB2" s="266"/>
      <c r="AC2" s="266"/>
    </row>
    <row r="3" spans="1:46" s="23" customFormat="1" x14ac:dyDescent="0.2">
      <c r="A3" s="216"/>
      <c r="B3" s="216"/>
      <c r="C3" s="23" t="s">
        <v>201</v>
      </c>
      <c r="Z3" s="266"/>
      <c r="AA3" s="266"/>
      <c r="AB3" s="266"/>
      <c r="AC3" s="266"/>
    </row>
    <row r="4" spans="1:46" s="24" customFormat="1" x14ac:dyDescent="0.2">
      <c r="A4" s="216"/>
      <c r="B4" s="216"/>
      <c r="C4" s="22" t="s">
        <v>47</v>
      </c>
      <c r="D4" s="466">
        <v>2020</v>
      </c>
      <c r="E4" s="23"/>
      <c r="F4" s="23"/>
      <c r="G4" s="23"/>
      <c r="H4" s="23"/>
      <c r="I4" s="23"/>
      <c r="J4" s="23"/>
      <c r="K4" s="23"/>
      <c r="L4" s="23"/>
      <c r="M4" s="23"/>
      <c r="N4" s="23"/>
      <c r="O4" s="23"/>
      <c r="P4" s="23"/>
      <c r="Q4" s="23"/>
      <c r="R4" s="23"/>
      <c r="S4" s="23"/>
      <c r="T4" s="23"/>
      <c r="U4" s="23"/>
      <c r="V4" s="23"/>
      <c r="W4" s="23"/>
      <c r="X4" s="23"/>
      <c r="Y4" s="23"/>
      <c r="Z4" s="266"/>
      <c r="AA4" s="266"/>
      <c r="AB4" s="266"/>
      <c r="AC4" s="266"/>
      <c r="AD4" s="23"/>
      <c r="AE4" s="23"/>
      <c r="AF4" s="23"/>
      <c r="AG4" s="23"/>
      <c r="AH4" s="23"/>
      <c r="AI4" s="23"/>
      <c r="AJ4" s="23"/>
      <c r="AK4" s="23"/>
      <c r="AL4" s="23"/>
      <c r="AM4" s="23"/>
      <c r="AN4" s="23"/>
      <c r="AO4" s="23"/>
      <c r="AP4" s="23"/>
      <c r="AQ4" s="23"/>
      <c r="AR4" s="23"/>
      <c r="AS4" s="23"/>
      <c r="AT4" s="23"/>
    </row>
    <row r="5" spans="1:46" s="23" customFormat="1" x14ac:dyDescent="0.2">
      <c r="A5" s="216"/>
      <c r="B5" s="216"/>
      <c r="C5" s="22"/>
      <c r="D5" s="133"/>
      <c r="Z5" s="266"/>
      <c r="AA5" s="266"/>
      <c r="AB5" s="266"/>
      <c r="AC5" s="266"/>
    </row>
    <row r="6" spans="1:46" s="23" customFormat="1" x14ac:dyDescent="0.2">
      <c r="A6" s="216"/>
      <c r="B6" s="216"/>
      <c r="C6" s="22" t="s">
        <v>202</v>
      </c>
      <c r="D6" s="133"/>
      <c r="Z6" s="266"/>
      <c r="AA6" s="266"/>
      <c r="AB6" s="266"/>
      <c r="AC6" s="266"/>
    </row>
    <row r="7" spans="1:46" s="24" customFormat="1" x14ac:dyDescent="0.2">
      <c r="A7" s="216"/>
      <c r="B7" s="216"/>
      <c r="C7" s="22" t="s">
        <v>203</v>
      </c>
      <c r="D7" s="466">
        <v>2018</v>
      </c>
      <c r="E7" s="23"/>
      <c r="F7" s="23"/>
      <c r="G7" s="23"/>
      <c r="H7" s="23"/>
      <c r="I7" s="23"/>
      <c r="J7" s="23"/>
      <c r="K7" s="23"/>
      <c r="L7" s="23"/>
      <c r="M7" s="23"/>
      <c r="N7" s="23"/>
      <c r="O7" s="23"/>
      <c r="P7" s="23"/>
      <c r="Q7" s="23"/>
      <c r="R7" s="23"/>
      <c r="S7" s="23"/>
      <c r="T7" s="23"/>
      <c r="U7" s="23"/>
      <c r="V7" s="23"/>
      <c r="W7" s="23"/>
      <c r="X7" s="23"/>
      <c r="Y7" s="23"/>
      <c r="Z7" s="266"/>
      <c r="AA7" s="266"/>
      <c r="AB7" s="266"/>
      <c r="AC7" s="266"/>
      <c r="AD7" s="23"/>
      <c r="AE7" s="23"/>
      <c r="AF7" s="23"/>
      <c r="AG7" s="23"/>
      <c r="AH7" s="23"/>
      <c r="AI7" s="23"/>
      <c r="AJ7" s="23"/>
      <c r="AK7" s="23"/>
      <c r="AL7" s="23"/>
      <c r="AM7" s="23"/>
      <c r="AN7" s="23"/>
      <c r="AO7" s="23"/>
      <c r="AP7" s="23"/>
      <c r="AQ7" s="23"/>
      <c r="AR7" s="23"/>
      <c r="AS7" s="23"/>
      <c r="AT7" s="23"/>
    </row>
    <row r="8" spans="1:46" s="24" customFormat="1" x14ac:dyDescent="0.2">
      <c r="A8" s="216"/>
      <c r="B8" s="216"/>
      <c r="C8" s="22" t="s">
        <v>204</v>
      </c>
      <c r="D8" s="466">
        <v>2026</v>
      </c>
      <c r="E8" s="23"/>
      <c r="F8" s="23"/>
      <c r="G8" s="23"/>
      <c r="H8" s="23"/>
      <c r="I8" s="23"/>
      <c r="J8" s="23"/>
      <c r="K8" s="23"/>
      <c r="L8" s="23"/>
      <c r="M8" s="23"/>
      <c r="N8" s="23"/>
      <c r="O8" s="23"/>
      <c r="P8" s="23"/>
      <c r="Q8" s="23"/>
      <c r="R8" s="23"/>
      <c r="S8" s="23"/>
      <c r="T8" s="23"/>
      <c r="U8" s="23"/>
      <c r="V8" s="23"/>
      <c r="W8" s="23"/>
      <c r="X8" s="23"/>
      <c r="Y8" s="23"/>
      <c r="Z8" s="266"/>
      <c r="AA8" s="266"/>
      <c r="AB8" s="266"/>
      <c r="AC8" s="266"/>
      <c r="AD8" s="23"/>
      <c r="AE8" s="23"/>
      <c r="AF8" s="23"/>
      <c r="AG8" s="23"/>
      <c r="AH8" s="23"/>
      <c r="AI8" s="23"/>
      <c r="AJ8" s="23"/>
      <c r="AK8" s="23"/>
      <c r="AL8" s="23"/>
      <c r="AM8" s="23"/>
      <c r="AN8" s="23"/>
      <c r="AO8" s="23"/>
      <c r="AP8" s="23"/>
      <c r="AQ8" s="23"/>
      <c r="AR8" s="23"/>
      <c r="AS8" s="23"/>
      <c r="AT8" s="23"/>
    </row>
    <row r="9" spans="1:46" s="23" customFormat="1" x14ac:dyDescent="0.2">
      <c r="A9" s="216"/>
      <c r="B9" s="216"/>
      <c r="C9" s="22" t="s">
        <v>205</v>
      </c>
      <c r="D9" s="133">
        <v>3</v>
      </c>
      <c r="Z9" s="266"/>
      <c r="AA9" s="266"/>
      <c r="AB9" s="266"/>
      <c r="AC9" s="266"/>
    </row>
    <row r="10" spans="1:46" s="23" customFormat="1" x14ac:dyDescent="0.2">
      <c r="A10" s="216"/>
      <c r="B10" s="216"/>
      <c r="C10" s="22"/>
      <c r="D10" s="133"/>
      <c r="Z10" s="266"/>
      <c r="AA10" s="266"/>
      <c r="AB10" s="266"/>
      <c r="AC10" s="266"/>
    </row>
    <row r="11" spans="1:46" s="24" customFormat="1" x14ac:dyDescent="0.2">
      <c r="A11" s="216"/>
      <c r="B11" s="216"/>
      <c r="C11" s="22" t="s">
        <v>206</v>
      </c>
      <c r="D11" s="466" t="s">
        <v>47</v>
      </c>
      <c r="E11" s="23"/>
      <c r="F11" s="23"/>
      <c r="G11" s="23"/>
      <c r="H11" s="23"/>
      <c r="I11" s="23"/>
      <c r="J11" s="23"/>
      <c r="K11" s="23"/>
      <c r="L11" s="23"/>
      <c r="M11" s="23"/>
      <c r="N11" s="23"/>
      <c r="O11" s="23"/>
      <c r="P11" s="23"/>
      <c r="Q11" s="23"/>
      <c r="R11" s="23"/>
      <c r="S11" s="23"/>
      <c r="T11" s="23"/>
      <c r="U11" s="23"/>
      <c r="V11" s="23"/>
      <c r="W11" s="23"/>
      <c r="X11" s="23"/>
      <c r="Y11" s="23"/>
      <c r="Z11" s="266"/>
      <c r="AA11" s="266"/>
      <c r="AB11" s="266"/>
      <c r="AC11" s="266"/>
      <c r="AD11" s="23"/>
      <c r="AE11" s="23"/>
      <c r="AF11" s="23"/>
      <c r="AG11" s="23"/>
      <c r="AH11" s="23"/>
      <c r="AI11" s="23"/>
      <c r="AJ11" s="23"/>
      <c r="AK11" s="23"/>
      <c r="AL11" s="23"/>
      <c r="AM11" s="23"/>
      <c r="AN11" s="23"/>
      <c r="AO11" s="23"/>
      <c r="AP11" s="23"/>
      <c r="AQ11" s="23"/>
      <c r="AR11" s="23"/>
      <c r="AS11" s="23"/>
      <c r="AT11" s="23"/>
    </row>
    <row r="12" spans="1:46" s="23" customFormat="1" x14ac:dyDescent="0.2">
      <c r="A12" s="216"/>
      <c r="B12" s="216"/>
      <c r="C12" s="22"/>
      <c r="D12" s="22"/>
      <c r="E12" s="22"/>
      <c r="F12" s="22"/>
      <c r="G12" s="22"/>
      <c r="H12" s="22"/>
      <c r="I12" s="22"/>
      <c r="J12" s="22"/>
      <c r="K12" s="22"/>
      <c r="L12" s="22"/>
      <c r="Z12" s="266"/>
      <c r="AA12" s="266"/>
      <c r="AB12" s="266"/>
      <c r="AC12" s="266"/>
    </row>
    <row r="13" spans="1:46" s="24" customFormat="1" x14ac:dyDescent="0.2">
      <c r="A13" s="216"/>
      <c r="B13" s="216"/>
      <c r="C13" s="22" t="s">
        <v>207</v>
      </c>
      <c r="D13" s="467" t="s">
        <v>59</v>
      </c>
      <c r="E13" s="23"/>
      <c r="F13" s="23"/>
      <c r="G13" s="23"/>
      <c r="H13" s="23"/>
      <c r="I13" s="23"/>
      <c r="J13" s="23"/>
      <c r="K13" s="23"/>
      <c r="L13" s="23"/>
      <c r="M13" s="23"/>
      <c r="N13" s="23"/>
      <c r="O13" s="23"/>
      <c r="P13" s="23"/>
      <c r="Q13" s="23"/>
      <c r="R13" s="23"/>
      <c r="S13" s="23"/>
      <c r="T13" s="23"/>
      <c r="U13" s="23"/>
      <c r="V13" s="23"/>
      <c r="W13" s="23"/>
      <c r="X13" s="23"/>
      <c r="Y13" s="23"/>
      <c r="Z13" s="266"/>
      <c r="AA13" s="266"/>
      <c r="AB13" s="266"/>
      <c r="AC13" s="266"/>
      <c r="AD13" s="23"/>
      <c r="AE13" s="23"/>
      <c r="AF13" s="210"/>
      <c r="AG13" s="23"/>
      <c r="AH13" s="23"/>
      <c r="AI13" s="23"/>
      <c r="AJ13" s="23"/>
      <c r="AK13" s="23"/>
      <c r="AL13" s="23"/>
      <c r="AM13" s="23"/>
      <c r="AN13" s="23"/>
      <c r="AO13" s="23"/>
      <c r="AP13" s="23"/>
      <c r="AQ13" s="23"/>
      <c r="AR13" s="23"/>
      <c r="AS13" s="23"/>
      <c r="AT13" s="23"/>
    </row>
    <row r="14" spans="1:46" s="115" customFormat="1" ht="15.75" thickBot="1" x14ac:dyDescent="0.25">
      <c r="A14" s="263"/>
      <c r="B14" s="263"/>
      <c r="C14" s="150"/>
      <c r="D14" s="150"/>
      <c r="E14" s="150"/>
      <c r="F14" s="150"/>
      <c r="G14" s="150"/>
      <c r="H14" s="150"/>
      <c r="I14" s="150"/>
      <c r="J14" s="150"/>
      <c r="K14" s="150"/>
      <c r="L14" s="150"/>
      <c r="Z14" s="267"/>
      <c r="AA14" s="267"/>
      <c r="AB14" s="267"/>
      <c r="AC14" s="267"/>
    </row>
    <row r="15" spans="1:46" s="23" customFormat="1" ht="15.75" x14ac:dyDescent="0.2">
      <c r="A15" s="216"/>
      <c r="B15" s="216"/>
      <c r="C15" s="151" t="s">
        <v>866</v>
      </c>
      <c r="Z15" s="266" t="str">
        <f>IF($D$11="Year","N-budget in "&amp;$D$4,"N-budget average of years "&amp;$D$7&amp;" - "&amp;$D$8)</f>
        <v>N-budget in 2020</v>
      </c>
      <c r="AA15" s="266"/>
      <c r="AB15" s="266"/>
      <c r="AC15" s="266"/>
    </row>
    <row r="16" spans="1:46" s="23" customFormat="1" x14ac:dyDescent="0.2">
      <c r="A16" s="216"/>
      <c r="B16" s="216"/>
      <c r="C16" s="23" t="s">
        <v>208</v>
      </c>
      <c r="Z16" s="266" t="str">
        <f>IF($D$11="Year","N-budget per pool in "&amp;$D$4,"N-budget per pool average of years "&amp;$D$7&amp;" - "&amp;$D$8)</f>
        <v>N-budget per pool in 2020</v>
      </c>
      <c r="AA16" s="266"/>
      <c r="AB16" s="266"/>
      <c r="AC16" s="266"/>
    </row>
    <row r="17" spans="1:46" s="36" customFormat="1" x14ac:dyDescent="0.25">
      <c r="A17" s="12"/>
      <c r="B17" s="12"/>
      <c r="C17" s="113"/>
      <c r="D17" s="153"/>
      <c r="E17" s="113"/>
      <c r="F17" s="113"/>
      <c r="G17" s="113"/>
      <c r="H17" s="113"/>
      <c r="I17" s="113"/>
      <c r="J17" s="113"/>
      <c r="K17" s="113"/>
      <c r="L17" s="113"/>
      <c r="M17" s="113"/>
      <c r="N17" s="113"/>
      <c r="O17" s="113"/>
      <c r="P17" s="113"/>
      <c r="Q17" s="113"/>
      <c r="R17" s="113"/>
      <c r="S17" s="113"/>
      <c r="T17" s="113"/>
      <c r="U17" s="113"/>
      <c r="V17" s="113"/>
      <c r="W17" s="113"/>
      <c r="X17" s="113"/>
      <c r="Y17" s="113"/>
      <c r="Z17" s="266" t="str">
        <f>IF($D$11="Year","N-inputs and N-outputs in "&amp;$D$4,"N-budget average of years "&amp;$D$7&amp;" - "&amp;$D$8)</f>
        <v>N-inputs and N-outputs in 2020</v>
      </c>
      <c r="AA17" s="199"/>
      <c r="AB17" s="199"/>
      <c r="AC17" s="199"/>
      <c r="AD17" s="113"/>
      <c r="AE17" s="113"/>
      <c r="AF17" s="113"/>
      <c r="AG17" s="113"/>
      <c r="AH17" s="113"/>
      <c r="AI17" s="113"/>
      <c r="AJ17" s="113"/>
      <c r="AK17" s="113"/>
      <c r="AL17" s="113"/>
      <c r="AM17" s="113"/>
      <c r="AN17" s="113"/>
      <c r="AO17" s="113"/>
      <c r="AP17" s="113"/>
      <c r="AQ17" s="113"/>
      <c r="AR17" s="113"/>
      <c r="AS17" s="113"/>
      <c r="AT17" s="113"/>
    </row>
    <row r="18" spans="1:46" s="36" customFormat="1" ht="30" x14ac:dyDescent="0.25">
      <c r="A18" s="12"/>
      <c r="B18" s="12"/>
      <c r="C18" s="113"/>
      <c r="D18" s="134"/>
      <c r="E18" s="552" t="s">
        <v>209</v>
      </c>
      <c r="F18" s="553"/>
      <c r="G18" s="553"/>
      <c r="H18" s="553"/>
      <c r="I18" s="553"/>
      <c r="J18" s="553"/>
      <c r="K18" s="553"/>
      <c r="L18" s="554"/>
      <c r="M18" s="552" t="s">
        <v>210</v>
      </c>
      <c r="N18" s="553"/>
      <c r="O18" s="553"/>
      <c r="P18" s="553"/>
      <c r="Q18" s="553"/>
      <c r="R18" s="553"/>
      <c r="S18" s="553"/>
      <c r="T18" s="553"/>
      <c r="U18" s="196" t="s">
        <v>211</v>
      </c>
      <c r="V18" s="135"/>
      <c r="W18" s="113"/>
      <c r="X18" s="113"/>
      <c r="Y18" s="113"/>
      <c r="Z18" s="266" t="str">
        <f>IF($D$11="Year","N-inputs and N-outputs per pool in "&amp;$D$4,"N-budget per pool average of years "&amp;$D$7&amp;" - "&amp;$D$8)</f>
        <v>N-inputs and N-outputs per pool in 2020</v>
      </c>
      <c r="AA18" s="199"/>
      <c r="AB18" s="199"/>
      <c r="AC18" s="199"/>
      <c r="AD18" s="113"/>
      <c r="AE18" s="113"/>
      <c r="AF18" s="113"/>
      <c r="AG18" s="113"/>
      <c r="AH18" s="113"/>
      <c r="AI18" s="113"/>
      <c r="AJ18" s="113"/>
      <c r="AK18" s="113"/>
      <c r="AL18" s="113"/>
      <c r="AM18" s="113"/>
      <c r="AN18" s="113"/>
      <c r="AO18" s="113"/>
      <c r="AP18" s="113"/>
      <c r="AQ18" s="113"/>
      <c r="AR18" s="113"/>
      <c r="AS18" s="113"/>
      <c r="AT18" s="113"/>
    </row>
    <row r="19" spans="1:46" s="36" customFormat="1" x14ac:dyDescent="0.25">
      <c r="A19" s="12"/>
      <c r="B19" s="12"/>
      <c r="C19" s="113"/>
      <c r="D19" s="136"/>
      <c r="E19" s="149" t="s">
        <v>79</v>
      </c>
      <c r="F19" s="149" t="s">
        <v>77</v>
      </c>
      <c r="G19" s="16" t="s">
        <v>80</v>
      </c>
      <c r="H19" s="149" t="s">
        <v>65</v>
      </c>
      <c r="I19" s="149" t="s">
        <v>120</v>
      </c>
      <c r="J19" s="149" t="s">
        <v>476</v>
      </c>
      <c r="K19" s="149" t="s">
        <v>485</v>
      </c>
      <c r="L19" s="160" t="s">
        <v>180</v>
      </c>
      <c r="M19" s="149" t="s">
        <v>79</v>
      </c>
      <c r="N19" s="149" t="s">
        <v>77</v>
      </c>
      <c r="O19" s="149" t="s">
        <v>80</v>
      </c>
      <c r="P19" s="149" t="s">
        <v>65</v>
      </c>
      <c r="Q19" s="149" t="s">
        <v>120</v>
      </c>
      <c r="R19" s="149" t="s">
        <v>476</v>
      </c>
      <c r="S19" s="149" t="s">
        <v>485</v>
      </c>
      <c r="T19" s="195" t="s">
        <v>180</v>
      </c>
      <c r="U19" s="160" t="s">
        <v>180</v>
      </c>
      <c r="V19" s="22"/>
      <c r="W19" s="113"/>
      <c r="X19" s="113"/>
      <c r="Y19" s="113"/>
      <c r="Z19" s="268"/>
      <c r="AA19" s="268" t="s">
        <v>209</v>
      </c>
      <c r="AB19" s="268" t="s">
        <v>210</v>
      </c>
      <c r="AC19" s="268" t="s">
        <v>212</v>
      </c>
      <c r="AD19" s="113"/>
      <c r="AE19" s="113"/>
      <c r="AF19" s="113"/>
      <c r="AG19" s="113"/>
      <c r="AH19" s="113"/>
      <c r="AI19" s="113"/>
      <c r="AJ19" s="113"/>
      <c r="AK19" s="113"/>
      <c r="AL19" s="113"/>
      <c r="AM19" s="113"/>
      <c r="AN19" s="113"/>
      <c r="AO19" s="113"/>
      <c r="AP19" s="113"/>
      <c r="AQ19" s="113"/>
      <c r="AR19" s="113"/>
      <c r="AS19" s="113"/>
      <c r="AT19" s="113"/>
    </row>
    <row r="20" spans="1:46" s="36" customFormat="1" x14ac:dyDescent="0.25">
      <c r="A20" s="12"/>
      <c r="B20" s="264" t="s">
        <v>60</v>
      </c>
      <c r="C20" s="113"/>
      <c r="D20" s="138" t="s">
        <v>59</v>
      </c>
      <c r="E20" s="139">
        <f>IF($D$11="Year",SUMIFS('2a. Database N flows'!$N:$N,'2a. Database N flows'!$G:$G,'3.1.c N Budget'!$B20,'2a. Database N flows'!$D:$D,"&lt;&gt;"&amp;'3.1.c N Budget'!$B20,'2a. Database N flows'!$M:$M,'3.1.c N Budget'!E$19,'2a. Database N flows'!$P:$P,$D$4),IF(SUMIFS('2a. Database N flows'!$N:$N,'2a. Database N flows'!$G:$G,'3.1.c N Budget'!$B20,'2a. Database N flows'!$D:$D,"&lt;&gt;"&amp;'3.1.c N Budget'!$B20,'2a. Database N flows'!$M:$M,'3.1.c N Budget'!E$19,'2a. Database N flows'!$P:$P,"&gt;="&amp;$D$7,'2a. Database N flows'!$P:$P,"&lt;="&amp;$D$8)&gt;0,SUMIFS('2a. Database N flows'!$N:$N,'2a. Database N flows'!$G:$G,'3.1.c N Budget'!$B20,'2a. Database N flows'!$D:$D,"&lt;&gt;"&amp;'3.1.c N Budget'!$B20,'2a. Database N flows'!$M:$M,'3.1.c N Budget'!E$19,'2a. Database N flows'!$P:$P,"&gt;="&amp;$D$7,'2a. Database N flows'!$P:$P,"&lt;="&amp;$D$8)/$D$9,0))</f>
        <v>0</v>
      </c>
      <c r="F20" s="140">
        <f>IF($D$11="Year",SUMIFS('2a. Database N flows'!$N:$N,'2a. Database N flows'!$G:$G,'3.1.c N Budget'!$B20,'2a. Database N flows'!$D:$D,"&lt;&gt;"&amp;'3.1.c N Budget'!$B20,'2a. Database N flows'!$M:$M,'3.1.c N Budget'!F$19,'2a. Database N flows'!$P:$P,$D$4),IF(SUMIFS('2a. Database N flows'!$N:$N,'2a. Database N flows'!$G:$G,'3.1.c N Budget'!$B20,'2a. Database N flows'!$D:$D,"&lt;&gt;"&amp;'3.1.c N Budget'!$B20,'2a. Database N flows'!$M:$M,'3.1.c N Budget'!F$19,'2a. Database N flows'!$P:$P,"&gt;="&amp;$D$7,'2a. Database N flows'!$P:$P,"&lt;="&amp;$D$8)&gt;0,SUMIFS('2a. Database N flows'!$N:$N,'2a. Database N flows'!$G:$G,'3.1.c N Budget'!$B20,'2a. Database N flows'!$D:$D,"&lt;&gt;"&amp;'3.1.c N Budget'!$B20,'2a. Database N flows'!$M:$M,'3.1.c N Budget'!F$19,'2a. Database N flows'!$P:$P,"&gt;="&amp;$D$7,'2a. Database N flows'!$P:$P,"&lt;="&amp;$D$8)/$D$9,0))</f>
        <v>1</v>
      </c>
      <c r="G20" s="140">
        <f>IF($D$11="Year",SUMIFS('2a. Database N flows'!$N:$N,'2a. Database N flows'!$G:$G,'3.1.c N Budget'!$B20,'2a. Database N flows'!$D:$D,"&lt;&gt;"&amp;'3.1.c N Budget'!$B20,'2a. Database N flows'!$M:$M,'3.1.c N Budget'!G$19,'2a. Database N flows'!$P:$P,$D$4),IF(SUMIFS('2a. Database N flows'!$N:$N,'2a. Database N flows'!$G:$G,'3.1.c N Budget'!$B20,'2a. Database N flows'!$D:$D,"&lt;&gt;"&amp;'3.1.c N Budget'!$B20,'2a. Database N flows'!$M:$M,'3.1.c N Budget'!G$19,'2a. Database N flows'!$P:$P,"&gt;="&amp;$D$7,'2a. Database N flows'!$P:$P,"&lt;="&amp;$D$8)&gt;0,SUMIFS('2a. Database N flows'!$N:$N,'2a. Database N flows'!$G:$G,'3.1.c N Budget'!$B20,'2a. Database N flows'!$D:$D,"&lt;&gt;"&amp;'3.1.c N Budget'!$B20,'2a. Database N flows'!$M:$M,'3.1.c N Budget'!G$19,'2a. Database N flows'!$P:$P,"&gt;="&amp;$D$7,'2a. Database N flows'!$P:$P,"&lt;="&amp;$D$8)/$D$9,0))</f>
        <v>0</v>
      </c>
      <c r="H20" s="140">
        <f>IF($D$11="Year",SUMIFS('2a. Database N flows'!$N:$N,'2a. Database N flows'!$G:$G,'3.1.c N Budget'!$B20,'2a. Database N flows'!$D:$D,"&lt;&gt;"&amp;'3.1.c N Budget'!$B20,'2a. Database N flows'!$M:$M,'3.1.c N Budget'!H$19,'2a. Database N flows'!$P:$P,$D$4),IF(SUMIFS('2a. Database N flows'!$N:$N,'2a. Database N flows'!$G:$G,'3.1.c N Budget'!$B20,'2a. Database N flows'!$D:$D,"&lt;&gt;"&amp;'3.1.c N Budget'!$B20,'2a. Database N flows'!$M:$M,'3.1.c N Budget'!H$19,'2a. Database N flows'!$P:$P,"&gt;="&amp;$D$7,'2a. Database N flows'!$P:$P,"&lt;="&amp;$D$8)&gt;0,SUMIFS('2a. Database N flows'!$N:$N,'2a. Database N flows'!$G:$G,'3.1.c N Budget'!$B20,'2a. Database N flows'!$D:$D,"&lt;&gt;"&amp;'3.1.c N Budget'!$B20,'2a. Database N flows'!$M:$M,'3.1.c N Budget'!H$19,'2a. Database N flows'!$P:$P,"&gt;="&amp;$D$7,'2a. Database N flows'!$P:$P,"&lt;="&amp;$D$8)/$D$9,0))</f>
        <v>12</v>
      </c>
      <c r="I20" s="140">
        <f>IF($D$11="Year",SUMIFS('2a. Database N flows'!$N:$N,'2a. Database N flows'!$G:$G,'3.1.c N Budget'!$B20,'2a. Database N flows'!$D:$D,"&lt;&gt;"&amp;'3.1.c N Budget'!$B20,'2a. Database N flows'!$M:$M,'3.1.c N Budget'!I$19,'2a. Database N flows'!$P:$P,$D$4),IF(SUMIFS('2a. Database N flows'!$N:$N,'2a. Database N flows'!$G:$G,'3.1.c N Budget'!$B20,'2a. Database N flows'!$D:$D,"&lt;&gt;"&amp;'3.1.c N Budget'!$B20,'2a. Database N flows'!$M:$M,'3.1.c N Budget'!I$19,'2a. Database N flows'!$P:$P,"&gt;="&amp;$D$7,'2a. Database N flows'!$P:$P,"&lt;="&amp;$D$8)&gt;0,SUMIFS('2a. Database N flows'!$N:$N,'2a. Database N flows'!$G:$G,'3.1.c N Budget'!$B20,'2a. Database N flows'!$D:$D,"&lt;&gt;"&amp;'3.1.c N Budget'!$B20,'2a. Database N flows'!$M:$M,'3.1.c N Budget'!I$19,'2a. Database N flows'!$P:$P,"&gt;="&amp;$D$7,'2a. Database N flows'!$P:$P,"&lt;="&amp;$D$8)/$D$9,0))</f>
        <v>4</v>
      </c>
      <c r="J20" s="140">
        <f>IF($D$11="Year",SUMIFS('2a. Database N flows'!$N:$N,'2a. Database N flows'!$G:$G,'3.1.c N Budget'!$B20,'2a. Database N flows'!$D:$D,"&lt;&gt;"&amp;'3.1.c N Budget'!$B20,'2a. Database N flows'!$M:$M,'3.1.c N Budget'!J$19,'2a. Database N flows'!$P:$P,$D$4),IF(SUMIFS('2a. Database N flows'!$N:$N,'2a. Database N flows'!$G:$G,'3.1.c N Budget'!$B20,'2a. Database N flows'!$D:$D,"&lt;&gt;"&amp;'3.1.c N Budget'!$B20,'2a. Database N flows'!$M:$M,'3.1.c N Budget'!J$19,'2a. Database N flows'!$P:$P,"&gt;="&amp;$D$7,'2a. Database N flows'!$P:$P,"&lt;="&amp;$D$8)&gt;0,SUMIFS('2a. Database N flows'!$N:$N,'2a. Database N flows'!$G:$G,'3.1.c N Budget'!$B20,'2a. Database N flows'!$D:$D,"&lt;&gt;"&amp;'3.1.c N Budget'!$B20,'2a. Database N flows'!$M:$M,'3.1.c N Budget'!J$19,'2a. Database N flows'!$P:$P,"&gt;="&amp;$D$7,'2a. Database N flows'!$P:$P,"&lt;="&amp;$D$8)/$D$9,0))</f>
        <v>0</v>
      </c>
      <c r="K20" s="140">
        <f>IF($D$11="Year",SUMIFS('2a. Database N flows'!$N:$N,'2a. Database N flows'!$G:$G,'3.1.c N Budget'!$B20,'2a. Database N flows'!$D:$D,"&lt;&gt;"&amp;'3.1.c N Budget'!$B20,'2a. Database N flows'!$M:$M,'3.1.c N Budget'!K$19,'2a. Database N flows'!$P:$P,$D$4),IF(SUMIFS('2a. Database N flows'!$N:$N,'2a. Database N flows'!$G:$G,'3.1.c N Budget'!$B20,'2a. Database N flows'!$D:$D,"&lt;&gt;"&amp;'3.1.c N Budget'!$B20,'2a. Database N flows'!$M:$M,'3.1.c N Budget'!K$19,'2a. Database N flows'!$P:$P,"&gt;="&amp;$D$7,'2a. Database N flows'!$P:$P,"&lt;="&amp;$D$8)&gt;0,SUMIFS('2a. Database N flows'!$N:$N,'2a. Database N flows'!$G:$G,'3.1.c N Budget'!$B20,'2a. Database N flows'!$D:$D,"&lt;&gt;"&amp;'3.1.c N Budget'!$B20,'2a. Database N flows'!$M:$M,'3.1.c N Budget'!K$19,'2a. Database N flows'!$P:$P,"&gt;="&amp;$D$7,'2a. Database N flows'!$P:$P,"&lt;="&amp;$D$8)/$D$9,0))</f>
        <v>0</v>
      </c>
      <c r="L20" s="145">
        <f>SUMIFS('2a. Database N flows'!$N:$N,'2a. Database N flows'!$G:$G,'3.1.c N Budget'!$B20,'2a. Database N flows'!$D:$D,"&lt;&gt;"&amp;'3.1.c N Budget'!$B20,'2a. Database N flows'!$P:$P,$D$4)</f>
        <v>17</v>
      </c>
      <c r="M20" s="139">
        <f>SUMIFS('2a. Database N flows'!$N:$N,'2a. Database N flows'!$D:$D,'3.1.c N Budget'!$B20,'2a. Database N flows'!$G:$G,"&lt;&gt;"&amp;'3.1.c N Budget'!$B20,'2a. Database N flows'!$M:$M,'3.1.c N Budget'!M$19,'2a. Database N flows'!$P:$P,$D$4)</f>
        <v>4</v>
      </c>
      <c r="N20" s="140">
        <f>SUMIFS('2a. Database N flows'!$N:$N,'2a. Database N flows'!$D:$D,'3.1.c N Budget'!$B20,'2a. Database N flows'!$G:$G,"&lt;&gt;"&amp;'3.1.c N Budget'!$B20,'2a. Database N flows'!$M:$M,'3.1.c N Budget'!N$19,'2a. Database N flows'!$P:$P,$D$4)</f>
        <v>4</v>
      </c>
      <c r="O20" s="140">
        <f>SUMIFS('2a. Database N flows'!$N:$N,'2a. Database N flows'!$D:$D,'3.1.c N Budget'!$B20,'2a. Database N flows'!$G:$G,"&lt;&gt;"&amp;'3.1.c N Budget'!$B20,'2a. Database N flows'!$M:$M,'3.1.c N Budget'!O$19,'2a. Database N flows'!$P:$P,$D$4)</f>
        <v>4</v>
      </c>
      <c r="P20" s="140">
        <f>SUMIFS('2a. Database N flows'!$N:$N,'2a. Database N flows'!$D:$D,'3.1.c N Budget'!$B20,'2a. Database N flows'!$G:$G,"&lt;&gt;"&amp;'3.1.c N Budget'!$B20,'2a. Database N flows'!$M:$M,'3.1.c N Budget'!P$19,'2a. Database N flows'!$P:$P,$D$4)</f>
        <v>3</v>
      </c>
      <c r="Q20" s="140">
        <f>SUMIFS('2a. Database N flows'!$N:$N,'2a. Database N flows'!$D:$D,'3.1.c N Budget'!$B20,'2a. Database N flows'!$G:$G,"&lt;&gt;"&amp;'3.1.c N Budget'!$B20,'2a. Database N flows'!$M:$M,'3.1.c N Budget'!Q$19,'2a. Database N flows'!$P:$P,$D$4)</f>
        <v>4</v>
      </c>
      <c r="R20" s="140">
        <f>SUMIFS('2a. Database N flows'!$N:$N,'2a. Database N flows'!$D:$D,'3.1.c N Budget'!$B20,'2a. Database N flows'!$G:$G,"&lt;&gt;"&amp;'3.1.c N Budget'!$B20,'2a. Database N flows'!$M:$M,'3.1.c N Budget'!R$19,'2a. Database N flows'!$P:$P,$D$4)</f>
        <v>0</v>
      </c>
      <c r="S20" s="140">
        <f>SUMIFS('2a. Database N flows'!$N:$N,'2a. Database N flows'!$D:$D,'3.1.c N Budget'!$B20,'2a. Database N flows'!$G:$G,"&lt;&gt;"&amp;'3.1.c N Budget'!$B20,'2a. Database N flows'!$M:$M,'3.1.c N Budget'!S$19,'2a. Database N flows'!$P:$P,$D$4)</f>
        <v>0</v>
      </c>
      <c r="T20" s="139">
        <f>SUMIFS('2a. Database N flows'!$N:$N,'2a. Database N flows'!$D:$D,'3.1.c N Budget'!$B20,'2a. Database N flows'!$G:$G,"&lt;&gt;"&amp;'3.1.c N Budget'!$B20,'2a. Database N flows'!$P:$P,$D$4)</f>
        <v>19</v>
      </c>
      <c r="U20" s="145">
        <f t="shared" ref="U20:U28" si="0">L20-T20</f>
        <v>-2</v>
      </c>
      <c r="V20" s="143"/>
      <c r="W20" s="113"/>
      <c r="X20" s="113"/>
      <c r="Y20" s="113"/>
      <c r="Z20" s="269" t="str">
        <f t="shared" ref="Z20:Z28" si="1">D20</f>
        <v>Energy and fuels</v>
      </c>
      <c r="AA20" s="268">
        <f t="shared" ref="AA20:AA28" si="2">L20</f>
        <v>17</v>
      </c>
      <c r="AB20" s="268">
        <f t="shared" ref="AB20:AB28" si="3">T20</f>
        <v>19</v>
      </c>
      <c r="AC20" s="268">
        <f t="shared" ref="AC20:AC28" si="4">U20</f>
        <v>-2</v>
      </c>
      <c r="AD20" s="113"/>
      <c r="AE20" s="113"/>
      <c r="AF20" s="113"/>
      <c r="AG20" s="113"/>
      <c r="AH20" s="113"/>
      <c r="AI20" s="113"/>
      <c r="AJ20" s="113"/>
      <c r="AK20" s="113"/>
      <c r="AL20" s="113"/>
      <c r="AM20" s="113"/>
      <c r="AN20" s="113"/>
      <c r="AO20" s="113"/>
      <c r="AP20" s="113"/>
      <c r="AQ20" s="113"/>
      <c r="AR20" s="113"/>
      <c r="AS20" s="113"/>
      <c r="AT20" s="113"/>
    </row>
    <row r="21" spans="1:46" s="36" customFormat="1" x14ac:dyDescent="0.25">
      <c r="A21" s="12"/>
      <c r="B21" s="264" t="s">
        <v>72</v>
      </c>
      <c r="C21" s="113"/>
      <c r="D21" s="138" t="s">
        <v>278</v>
      </c>
      <c r="E21" s="139">
        <f>IF($D$11="Year",SUMIFS('2a. Database N flows'!$N:$N,'2a. Database N flows'!$G:$G,'3.1.c N Budget'!$B21,'2a. Database N flows'!$D:$D,"&lt;&gt;"&amp;'3.1.c N Budget'!$B21,'2a. Database N flows'!$M:$M,'3.1.c N Budget'!E$19,'2a. Database N flows'!$P:$P,$D$4),IF(SUMIFS('2a. Database N flows'!$N:$N,'2a. Database N flows'!$G:$G,'3.1.c N Budget'!$B21,'2a. Database N flows'!$D:$D,"&lt;&gt;"&amp;'3.1.c N Budget'!$B21,'2a. Database N flows'!$M:$M,'3.1.c N Budget'!E$19,'2a. Database N flows'!$P:$P,"&gt;="&amp;$D$7,'2a. Database N flows'!$P:$P,"&lt;="&amp;$D$8)&gt;0,SUMIFS('2a. Database N flows'!$N:$N,'2a. Database N flows'!$G:$G,'3.1.c N Budget'!$B21,'2a. Database N flows'!$D:$D,"&lt;&gt;"&amp;'3.1.c N Budget'!$B21,'2a. Database N flows'!$M:$M,'3.1.c N Budget'!E$19,'2a. Database N flows'!$P:$P,"&gt;="&amp;$D$7,'2a. Database N flows'!$P:$P,"&lt;="&amp;$D$8)/$D$9,0))</f>
        <v>0</v>
      </c>
      <c r="F21" s="140">
        <f>IF($D$11="Year",SUMIFS('2a. Database N flows'!$N:$N,'2a. Database N flows'!$G:$G,'3.1.c N Budget'!$B21,'2a. Database N flows'!$D:$D,"&lt;&gt;"&amp;'3.1.c N Budget'!$B21,'2a. Database N flows'!$M:$M,'3.1.c N Budget'!F$19,'2a. Database N flows'!$P:$P,$D$4),IF(SUMIFS('2a. Database N flows'!$N:$N,'2a. Database N flows'!$G:$G,'3.1.c N Budget'!$B21,'2a. Database N flows'!$D:$D,"&lt;&gt;"&amp;'3.1.c N Budget'!$B21,'2a. Database N flows'!$M:$M,'3.1.c N Budget'!F$19,'2a. Database N flows'!$P:$P,"&gt;="&amp;$D$7,'2a. Database N flows'!$P:$P,"&lt;="&amp;$D$8)&gt;0,SUMIFS('2a. Database N flows'!$N:$N,'2a. Database N flows'!$G:$G,'3.1.c N Budget'!$B21,'2a. Database N flows'!$D:$D,"&lt;&gt;"&amp;'3.1.c N Budget'!$B21,'2a. Database N flows'!$M:$M,'3.1.c N Budget'!F$19,'2a. Database N flows'!$P:$P,"&gt;="&amp;$D$7,'2a. Database N flows'!$P:$P,"&lt;="&amp;$D$8)/$D$9,0))</f>
        <v>0</v>
      </c>
      <c r="G21" s="140">
        <f>IF($D$11="Year",SUMIFS('2a. Database N flows'!$N:$N,'2a. Database N flows'!$G:$G,'3.1.c N Budget'!$B21,'2a. Database N flows'!$D:$D,"&lt;&gt;"&amp;'3.1.c N Budget'!$B21,'2a. Database N flows'!$M:$M,'3.1.c N Budget'!G$19,'2a. Database N flows'!$P:$P,$D$4),IF(SUMIFS('2a. Database N flows'!$N:$N,'2a. Database N flows'!$G:$G,'3.1.c N Budget'!$B21,'2a. Database N flows'!$D:$D,"&lt;&gt;"&amp;'3.1.c N Budget'!$B21,'2a. Database N flows'!$M:$M,'3.1.c N Budget'!G$19,'2a. Database N flows'!$P:$P,"&gt;="&amp;$D$7,'2a. Database N flows'!$P:$P,"&lt;="&amp;$D$8)&gt;0,SUMIFS('2a. Database N flows'!$N:$N,'2a. Database N flows'!$G:$G,'3.1.c N Budget'!$B21,'2a. Database N flows'!$D:$D,"&lt;&gt;"&amp;'3.1.c N Budget'!$B21,'2a. Database N flows'!$M:$M,'3.1.c N Budget'!G$19,'2a. Database N flows'!$P:$P,"&gt;="&amp;$D$7,'2a. Database N flows'!$P:$P,"&lt;="&amp;$D$8)/$D$9,0))</f>
        <v>0</v>
      </c>
      <c r="H21" s="140">
        <f>IF($D$11="Year",SUMIFS('2a. Database N flows'!$N:$N,'2a. Database N flows'!$G:$G,'3.1.c N Budget'!$B21,'2a. Database N flows'!$D:$D,"&lt;&gt;"&amp;'3.1.c N Budget'!$B21,'2a. Database N flows'!$M:$M,'3.1.c N Budget'!H$19,'2a. Database N flows'!$P:$P,$D$4),IF(SUMIFS('2a. Database N flows'!$N:$N,'2a. Database N flows'!$G:$G,'3.1.c N Budget'!$B21,'2a. Database N flows'!$D:$D,"&lt;&gt;"&amp;'3.1.c N Budget'!$B21,'2a. Database N flows'!$M:$M,'3.1.c N Budget'!H$19,'2a. Database N flows'!$P:$P,"&gt;="&amp;$D$7,'2a. Database N flows'!$P:$P,"&lt;="&amp;$D$8)&gt;0,SUMIFS('2a. Database N flows'!$N:$N,'2a. Database N flows'!$G:$G,'3.1.c N Budget'!$B21,'2a. Database N flows'!$D:$D,"&lt;&gt;"&amp;'3.1.c N Budget'!$B21,'2a. Database N flows'!$M:$M,'3.1.c N Budget'!H$19,'2a. Database N flows'!$P:$P,"&gt;="&amp;$D$7,'2a. Database N flows'!$P:$P,"&lt;="&amp;$D$8)/$D$9,0))</f>
        <v>14</v>
      </c>
      <c r="I21" s="140">
        <f>IF($D$11="Year",SUMIFS('2a. Database N flows'!$N:$N,'2a. Database N flows'!$G:$G,'3.1.c N Budget'!$B21,'2a. Database N flows'!$D:$D,"&lt;&gt;"&amp;'3.1.c N Budget'!$B21,'2a. Database N flows'!$M:$M,'3.1.c N Budget'!I$19,'2a. Database N flows'!$P:$P,$D$4),IF(SUMIFS('2a. Database N flows'!$N:$N,'2a. Database N flows'!$G:$G,'3.1.c N Budget'!$B21,'2a. Database N flows'!$D:$D,"&lt;&gt;"&amp;'3.1.c N Budget'!$B21,'2a. Database N flows'!$M:$M,'3.1.c N Budget'!I$19,'2a. Database N flows'!$P:$P,"&gt;="&amp;$D$7,'2a. Database N flows'!$P:$P,"&lt;="&amp;$D$8)&gt;0,SUMIFS('2a. Database N flows'!$N:$N,'2a. Database N flows'!$G:$G,'3.1.c N Budget'!$B21,'2a. Database N flows'!$D:$D,"&lt;&gt;"&amp;'3.1.c N Budget'!$B21,'2a. Database N flows'!$M:$M,'3.1.c N Budget'!I$19,'2a. Database N flows'!$P:$P,"&gt;="&amp;$D$7,'2a. Database N flows'!$P:$P,"&lt;="&amp;$D$8)/$D$9,0))</f>
        <v>1</v>
      </c>
      <c r="J21" s="140">
        <f>IF($D$11="Year",SUMIFS('2a. Database N flows'!$N:$N,'2a. Database N flows'!$G:$G,'3.1.c N Budget'!$B21,'2a. Database N flows'!$D:$D,"&lt;&gt;"&amp;'3.1.c N Budget'!$B21,'2a. Database N flows'!$M:$M,'3.1.c N Budget'!J$19,'2a. Database N flows'!$P:$P,$D$4),IF(SUMIFS('2a. Database N flows'!$N:$N,'2a. Database N flows'!$G:$G,'3.1.c N Budget'!$B21,'2a. Database N flows'!$D:$D,"&lt;&gt;"&amp;'3.1.c N Budget'!$B21,'2a. Database N flows'!$M:$M,'3.1.c N Budget'!J$19,'2a. Database N flows'!$P:$P,"&gt;="&amp;$D$7,'2a. Database N flows'!$P:$P,"&lt;="&amp;$D$8)&gt;0,SUMIFS('2a. Database N flows'!$N:$N,'2a. Database N flows'!$G:$G,'3.1.c N Budget'!$B21,'2a. Database N flows'!$D:$D,"&lt;&gt;"&amp;'3.1.c N Budget'!$B21,'2a. Database N flows'!$M:$M,'3.1.c N Budget'!J$19,'2a. Database N flows'!$P:$P,"&gt;="&amp;$D$7,'2a. Database N flows'!$P:$P,"&lt;="&amp;$D$8)/$D$9,0))</f>
        <v>0</v>
      </c>
      <c r="K21" s="140">
        <f>IF($D$11="Year",SUMIFS('2a. Database N flows'!$N:$N,'2a. Database N flows'!$G:$G,'3.1.c N Budget'!$B21,'2a. Database N flows'!$D:$D,"&lt;&gt;"&amp;'3.1.c N Budget'!$B21,'2a. Database N flows'!$M:$M,'3.1.c N Budget'!K$19,'2a. Database N flows'!$P:$P,$D$4),IF(SUMIFS('2a. Database N flows'!$N:$N,'2a. Database N flows'!$G:$G,'3.1.c N Budget'!$B21,'2a. Database N flows'!$D:$D,"&lt;&gt;"&amp;'3.1.c N Budget'!$B21,'2a. Database N flows'!$M:$M,'3.1.c N Budget'!K$19,'2a. Database N flows'!$P:$P,"&gt;="&amp;$D$7,'2a. Database N flows'!$P:$P,"&lt;="&amp;$D$8)&gt;0,SUMIFS('2a. Database N flows'!$N:$N,'2a. Database N flows'!$G:$G,'3.1.c N Budget'!$B21,'2a. Database N flows'!$D:$D,"&lt;&gt;"&amp;'3.1.c N Budget'!$B21,'2a. Database N flows'!$M:$M,'3.1.c N Budget'!K$19,'2a. Database N flows'!$P:$P,"&gt;="&amp;$D$7,'2a. Database N flows'!$P:$P,"&lt;="&amp;$D$8)/$D$9,0))</f>
        <v>0</v>
      </c>
      <c r="L21" s="145">
        <f>SUMIFS('2a. Database N flows'!$N:$N,'2a. Database N flows'!$G:$G,'3.1.c N Budget'!$B21,'2a. Database N flows'!$D:$D,"&lt;&gt;"&amp;'3.1.c N Budget'!$B21,'2a. Database N flows'!$P:$P,$D$4)</f>
        <v>15</v>
      </c>
      <c r="M21" s="139">
        <f>SUMIFS('2a. Database N flows'!$N:$N,'2a. Database N flows'!$D:$D,'3.1.c N Budget'!$B21,'2a. Database N flows'!$G:$G,"&lt;&gt;"&amp;'3.1.c N Budget'!$B21,'2a. Database N flows'!$M:$M,'3.1.c N Budget'!M$19,'2a. Database N flows'!$P:$P,$D$4)</f>
        <v>1</v>
      </c>
      <c r="N21" s="140">
        <f>SUMIFS('2a. Database N flows'!$N:$N,'2a. Database N flows'!$D:$D,'3.1.c N Budget'!$B21,'2a. Database N flows'!$G:$G,"&lt;&gt;"&amp;'3.1.c N Budget'!$B21,'2a. Database N flows'!$M:$M,'3.1.c N Budget'!N$19,'2a. Database N flows'!$P:$P,$D$4)</f>
        <v>2</v>
      </c>
      <c r="O21" s="140">
        <f>SUMIFS('2a. Database N flows'!$N:$N,'2a. Database N flows'!$D:$D,'3.1.c N Budget'!$B21,'2a. Database N flows'!$G:$G,"&lt;&gt;"&amp;'3.1.c N Budget'!$B21,'2a. Database N flows'!$M:$M,'3.1.c N Budget'!O$19,'2a. Database N flows'!$P:$P,$D$4)</f>
        <v>1</v>
      </c>
      <c r="P21" s="140">
        <f>SUMIFS('2a. Database N flows'!$N:$N,'2a. Database N flows'!$D:$D,'3.1.c N Budget'!$B21,'2a. Database N flows'!$G:$G,"&lt;&gt;"&amp;'3.1.c N Budget'!$B21,'2a. Database N flows'!$M:$M,'3.1.c N Budget'!P$19,'2a. Database N flows'!$P:$P,$D$4)</f>
        <v>20</v>
      </c>
      <c r="Q21" s="140">
        <f>SUMIFS('2a. Database N flows'!$N:$N,'2a. Database N flows'!$D:$D,'3.1.c N Budget'!$B21,'2a. Database N flows'!$G:$G,"&lt;&gt;"&amp;'3.1.c N Budget'!$B21,'2a. Database N flows'!$M:$M,'3.1.c N Budget'!Q$19,'2a. Database N flows'!$P:$P,$D$4)</f>
        <v>0</v>
      </c>
      <c r="R21" s="140">
        <f>SUMIFS('2a. Database N flows'!$N:$N,'2a. Database N flows'!$D:$D,'3.1.c N Budget'!$B21,'2a. Database N flows'!$G:$G,"&lt;&gt;"&amp;'3.1.c N Budget'!$B21,'2a. Database N flows'!$M:$M,'3.1.c N Budget'!R$19,'2a. Database N flows'!$P:$P,$D$4)</f>
        <v>0</v>
      </c>
      <c r="S21" s="140">
        <f>SUMIFS('2a. Database N flows'!$N:$N,'2a. Database N flows'!$D:$D,'3.1.c N Budget'!$B21,'2a. Database N flows'!$G:$G,"&lt;&gt;"&amp;'3.1.c N Budget'!$B21,'2a. Database N flows'!$M:$M,'3.1.c N Budget'!S$19,'2a. Database N flows'!$P:$P,$D$4)</f>
        <v>0</v>
      </c>
      <c r="T21" s="139">
        <f>SUMIFS('2a. Database N flows'!$N:$N,'2a. Database N flows'!$D:$D,'3.1.c N Budget'!$B21,'2a. Database N flows'!$G:$G,"&lt;&gt;"&amp;'3.1.c N Budget'!$B21,'2a. Database N flows'!$P:$P,$D$4)</f>
        <v>24</v>
      </c>
      <c r="U21" s="145">
        <f t="shared" si="0"/>
        <v>-9</v>
      </c>
      <c r="V21" s="143"/>
      <c r="W21" s="113"/>
      <c r="X21" s="113"/>
      <c r="Y21" s="113"/>
      <c r="Z21" s="269" t="str">
        <f t="shared" si="1"/>
        <v>Materials and products in industry</v>
      </c>
      <c r="AA21" s="268">
        <f t="shared" si="2"/>
        <v>15</v>
      </c>
      <c r="AB21" s="268">
        <f t="shared" si="3"/>
        <v>24</v>
      </c>
      <c r="AC21" s="268">
        <f t="shared" si="4"/>
        <v>-9</v>
      </c>
      <c r="AD21" s="113"/>
      <c r="AE21" s="113"/>
      <c r="AF21" s="113"/>
      <c r="AG21" s="113"/>
      <c r="AH21" s="113"/>
      <c r="AI21" s="113"/>
      <c r="AJ21" s="113"/>
      <c r="AK21" s="113"/>
      <c r="AL21" s="113"/>
      <c r="AM21" s="113"/>
      <c r="AN21" s="113"/>
      <c r="AO21" s="113"/>
      <c r="AP21" s="113"/>
      <c r="AQ21" s="113"/>
      <c r="AR21" s="113"/>
      <c r="AS21" s="113"/>
      <c r="AT21" s="113"/>
    </row>
    <row r="22" spans="1:46" s="36" customFormat="1" x14ac:dyDescent="0.25">
      <c r="A22" s="12"/>
      <c r="B22" s="264" t="s">
        <v>86</v>
      </c>
      <c r="C22" s="113"/>
      <c r="D22" s="138" t="s">
        <v>110</v>
      </c>
      <c r="E22" s="139">
        <f>IF($D$11="Year",SUMIFS('2a. Database N flows'!$N:$N,'2a. Database N flows'!$G:$G,'3.1.c N Budget'!$B22,'2a. Database N flows'!$D:$D,"&lt;&gt;"&amp;'3.1.c N Budget'!$B22,'2a. Database N flows'!$M:$M,'3.1.c N Budget'!E$19,'2a. Database N flows'!$P:$P,$D$4),IF(SUMIFS('2a. Database N flows'!$N:$N,'2a. Database N flows'!$G:$G,'3.1.c N Budget'!$B22,'2a. Database N flows'!$D:$D,"&lt;&gt;"&amp;'3.1.c N Budget'!$B22,'2a. Database N flows'!$M:$M,'3.1.c N Budget'!E$19,'2a. Database N flows'!$P:$P,"&gt;="&amp;$D$7,'2a. Database N flows'!$P:$P,"&lt;="&amp;$D$8)&gt;0,SUMIFS('2a. Database N flows'!$N:$N,'2a. Database N flows'!$G:$G,'3.1.c N Budget'!$B22,'2a. Database N flows'!$D:$D,"&lt;&gt;"&amp;'3.1.c N Budget'!$B22,'2a. Database N flows'!$M:$M,'3.1.c N Budget'!E$19,'2a. Database N flows'!$P:$P,"&gt;="&amp;$D$7,'2a. Database N flows'!$P:$P,"&lt;="&amp;$D$8)/$D$9,0))</f>
        <v>0</v>
      </c>
      <c r="F22" s="140">
        <f>IF($D$11="Year",SUMIFS('2a. Database N flows'!$N:$N,'2a. Database N flows'!$G:$G,'3.1.c N Budget'!$B22,'2a. Database N flows'!$D:$D,"&lt;&gt;"&amp;'3.1.c N Budget'!$B22,'2a. Database N flows'!$M:$M,'3.1.c N Budget'!F$19,'2a. Database N flows'!$P:$P,$D$4),IF(SUMIFS('2a. Database N flows'!$N:$N,'2a. Database N flows'!$G:$G,'3.1.c N Budget'!$B22,'2a. Database N flows'!$D:$D,"&lt;&gt;"&amp;'3.1.c N Budget'!$B22,'2a. Database N flows'!$M:$M,'3.1.c N Budget'!F$19,'2a. Database N flows'!$P:$P,"&gt;="&amp;$D$7,'2a. Database N flows'!$P:$P,"&lt;="&amp;$D$8)&gt;0,SUMIFS('2a. Database N flows'!$N:$N,'2a. Database N flows'!$G:$G,'3.1.c N Budget'!$B22,'2a. Database N flows'!$D:$D,"&lt;&gt;"&amp;'3.1.c N Budget'!$B22,'2a. Database N flows'!$M:$M,'3.1.c N Budget'!F$19,'2a. Database N flows'!$P:$P,"&gt;="&amp;$D$7,'2a. Database N flows'!$P:$P,"&lt;="&amp;$D$8)/$D$9,0))</f>
        <v>0</v>
      </c>
      <c r="G22" s="140">
        <f>IF($D$11="Year",SUMIFS('2a. Database N flows'!$N:$N,'2a. Database N flows'!$G:$G,'3.1.c N Budget'!$B22,'2a. Database N flows'!$D:$D,"&lt;&gt;"&amp;'3.1.c N Budget'!$B22,'2a. Database N flows'!$M:$M,'3.1.c N Budget'!G$19,'2a. Database N flows'!$P:$P,$D$4),IF(SUMIFS('2a. Database N flows'!$N:$N,'2a. Database N flows'!$G:$G,'3.1.c N Budget'!$B22,'2a. Database N flows'!$D:$D,"&lt;&gt;"&amp;'3.1.c N Budget'!$B22,'2a. Database N flows'!$M:$M,'3.1.c N Budget'!G$19,'2a. Database N flows'!$P:$P,"&gt;="&amp;$D$7,'2a. Database N flows'!$P:$P,"&lt;="&amp;$D$8)&gt;0,SUMIFS('2a. Database N flows'!$N:$N,'2a. Database N flows'!$G:$G,'3.1.c N Budget'!$B22,'2a. Database N flows'!$D:$D,"&lt;&gt;"&amp;'3.1.c N Budget'!$B22,'2a. Database N flows'!$M:$M,'3.1.c N Budget'!G$19,'2a. Database N flows'!$P:$P,"&gt;="&amp;$D$7,'2a. Database N flows'!$P:$P,"&lt;="&amp;$D$8)/$D$9,0))</f>
        <v>0</v>
      </c>
      <c r="H22" s="140">
        <f>IF($D$11="Year",SUMIFS('2a. Database N flows'!$N:$N,'2a. Database N flows'!$G:$G,'3.1.c N Budget'!$B22,'2a. Database N flows'!$D:$D,"&lt;&gt;"&amp;'3.1.c N Budget'!$B22,'2a. Database N flows'!$M:$M,'3.1.c N Budget'!H$19,'2a. Database N flows'!$P:$P,$D$4),IF(SUMIFS('2a. Database N flows'!$N:$N,'2a. Database N flows'!$G:$G,'3.1.c N Budget'!$B22,'2a. Database N flows'!$D:$D,"&lt;&gt;"&amp;'3.1.c N Budget'!$B22,'2a. Database N flows'!$M:$M,'3.1.c N Budget'!H$19,'2a. Database N flows'!$P:$P,"&gt;="&amp;$D$7,'2a. Database N flows'!$P:$P,"&lt;="&amp;$D$8)&gt;0,SUMIFS('2a. Database N flows'!$N:$N,'2a. Database N flows'!$G:$G,'3.1.c N Budget'!$B22,'2a. Database N flows'!$D:$D,"&lt;&gt;"&amp;'3.1.c N Budget'!$B22,'2a. Database N flows'!$M:$M,'3.1.c N Budget'!H$19,'2a. Database N flows'!$P:$P,"&gt;="&amp;$D$7,'2a. Database N flows'!$P:$P,"&lt;="&amp;$D$8)/$D$9,0))</f>
        <v>13</v>
      </c>
      <c r="I22" s="140">
        <f>IF($D$11="Year",SUMIFS('2a. Database N flows'!$N:$N,'2a. Database N flows'!$G:$G,'3.1.c N Budget'!$B22,'2a. Database N flows'!$D:$D,"&lt;&gt;"&amp;'3.1.c N Budget'!$B22,'2a. Database N flows'!$M:$M,'3.1.c N Budget'!I$19,'2a. Database N flows'!$P:$P,$D$4),IF(SUMIFS('2a. Database N flows'!$N:$N,'2a. Database N flows'!$G:$G,'3.1.c N Budget'!$B22,'2a. Database N flows'!$D:$D,"&lt;&gt;"&amp;'3.1.c N Budget'!$B22,'2a. Database N flows'!$M:$M,'3.1.c N Budget'!I$19,'2a. Database N flows'!$P:$P,"&gt;="&amp;$D$7,'2a. Database N flows'!$P:$P,"&lt;="&amp;$D$8)&gt;0,SUMIFS('2a. Database N flows'!$N:$N,'2a. Database N flows'!$G:$G,'3.1.c N Budget'!$B22,'2a. Database N flows'!$D:$D,"&lt;&gt;"&amp;'3.1.c N Budget'!$B22,'2a. Database N flows'!$M:$M,'3.1.c N Budget'!I$19,'2a. Database N flows'!$P:$P,"&gt;="&amp;$D$7,'2a. Database N flows'!$P:$P,"&lt;="&amp;$D$8)/$D$9,0))</f>
        <v>1</v>
      </c>
      <c r="J22" s="140">
        <f>IF($D$11="Year",SUMIFS('2a. Database N flows'!$N:$N,'2a. Database N flows'!$G:$G,'3.1.c N Budget'!$B22,'2a. Database N flows'!$D:$D,"&lt;&gt;"&amp;'3.1.c N Budget'!$B22,'2a. Database N flows'!$M:$M,'3.1.c N Budget'!J$19,'2a. Database N flows'!$P:$P,$D$4),IF(SUMIFS('2a. Database N flows'!$N:$N,'2a. Database N flows'!$G:$G,'3.1.c N Budget'!$B22,'2a. Database N flows'!$D:$D,"&lt;&gt;"&amp;'3.1.c N Budget'!$B22,'2a. Database N flows'!$M:$M,'3.1.c N Budget'!J$19,'2a. Database N flows'!$P:$P,"&gt;="&amp;$D$7,'2a. Database N flows'!$P:$P,"&lt;="&amp;$D$8)&gt;0,SUMIFS('2a. Database N flows'!$N:$N,'2a. Database N flows'!$G:$G,'3.1.c N Budget'!$B22,'2a. Database N flows'!$D:$D,"&lt;&gt;"&amp;'3.1.c N Budget'!$B22,'2a. Database N flows'!$M:$M,'3.1.c N Budget'!J$19,'2a. Database N flows'!$P:$P,"&gt;="&amp;$D$7,'2a. Database N flows'!$P:$P,"&lt;="&amp;$D$8)/$D$9,0))</f>
        <v>0</v>
      </c>
      <c r="K22" s="140">
        <f>IF($D$11="Year",SUMIFS('2a. Database N flows'!$N:$N,'2a. Database N flows'!$G:$G,'3.1.c N Budget'!$B22,'2a. Database N flows'!$D:$D,"&lt;&gt;"&amp;'3.1.c N Budget'!$B22,'2a. Database N flows'!$M:$M,'3.1.c N Budget'!K$19,'2a. Database N flows'!$P:$P,$D$4),IF(SUMIFS('2a. Database N flows'!$N:$N,'2a. Database N flows'!$G:$G,'3.1.c N Budget'!$B22,'2a. Database N flows'!$D:$D,"&lt;&gt;"&amp;'3.1.c N Budget'!$B22,'2a. Database N flows'!$M:$M,'3.1.c N Budget'!K$19,'2a. Database N flows'!$P:$P,"&gt;="&amp;$D$7,'2a. Database N flows'!$P:$P,"&lt;="&amp;$D$8)&gt;0,SUMIFS('2a. Database N flows'!$N:$N,'2a. Database N flows'!$G:$G,'3.1.c N Budget'!$B22,'2a. Database N flows'!$D:$D,"&lt;&gt;"&amp;'3.1.c N Budget'!$B22,'2a. Database N flows'!$M:$M,'3.1.c N Budget'!K$19,'2a. Database N flows'!$P:$P,"&gt;="&amp;$D$7,'2a. Database N flows'!$P:$P,"&lt;="&amp;$D$8)/$D$9,0))</f>
        <v>0</v>
      </c>
      <c r="L22" s="145">
        <f>SUMIFS('2a. Database N flows'!$N:$N,'2a. Database N flows'!$G:$G,'3.1.c N Budget'!$B22,'2a. Database N flows'!$D:$D,"&lt;&gt;"&amp;'3.1.c N Budget'!$B22,'2a. Database N flows'!$P:$P,$D$4)</f>
        <v>16</v>
      </c>
      <c r="M22" s="139">
        <f>SUMIFS('2a. Database N flows'!$N:$N,'2a. Database N flows'!$D:$D,'3.1.c N Budget'!$B22,'2a. Database N flows'!$G:$G,"&lt;&gt;"&amp;'3.1.c N Budget'!$B22,'2a. Database N flows'!$M:$M,'3.1.c N Budget'!M$19,'2a. Database N flows'!$P:$P,$D$4)</f>
        <v>3</v>
      </c>
      <c r="N22" s="140">
        <f>SUMIFS('2a. Database N flows'!$N:$N,'2a. Database N flows'!$D:$D,'3.1.c N Budget'!$B22,'2a. Database N flows'!$G:$G,"&lt;&gt;"&amp;'3.1.c N Budget'!$B22,'2a. Database N flows'!$M:$M,'3.1.c N Budget'!N$19,'2a. Database N flows'!$P:$P,$D$4)</f>
        <v>3</v>
      </c>
      <c r="O22" s="140">
        <f>SUMIFS('2a. Database N flows'!$N:$N,'2a. Database N flows'!$D:$D,'3.1.c N Budget'!$B22,'2a. Database N flows'!$G:$G,"&lt;&gt;"&amp;'3.1.c N Budget'!$B22,'2a. Database N flows'!$M:$M,'3.1.c N Budget'!O$19,'2a. Database N flows'!$P:$P,$D$4)</f>
        <v>3</v>
      </c>
      <c r="P22" s="140">
        <f>SUMIFS('2a. Database N flows'!$N:$N,'2a. Database N flows'!$D:$D,'3.1.c N Budget'!$B22,'2a. Database N flows'!$G:$G,"&lt;&gt;"&amp;'3.1.c N Budget'!$B22,'2a. Database N flows'!$M:$M,'3.1.c N Budget'!P$19,'2a. Database N flows'!$P:$P,$D$4)</f>
        <v>17</v>
      </c>
      <c r="Q22" s="140">
        <f>SUMIFS('2a. Database N flows'!$N:$N,'2a. Database N flows'!$D:$D,'3.1.c N Budget'!$B22,'2a. Database N flows'!$G:$G,"&lt;&gt;"&amp;'3.1.c N Budget'!$B22,'2a. Database N flows'!$M:$M,'3.1.c N Budget'!Q$19,'2a. Database N flows'!$P:$P,$D$4)</f>
        <v>1</v>
      </c>
      <c r="R22" s="140">
        <f>SUMIFS('2a. Database N flows'!$N:$N,'2a. Database N flows'!$D:$D,'3.1.c N Budget'!$B22,'2a. Database N flows'!$G:$G,"&lt;&gt;"&amp;'3.1.c N Budget'!$B22,'2a. Database N flows'!$M:$M,'3.1.c N Budget'!R$19,'2a. Database N flows'!$P:$P,$D$4)</f>
        <v>0</v>
      </c>
      <c r="S22" s="140">
        <f>SUMIFS('2a. Database N flows'!$N:$N,'2a. Database N flows'!$D:$D,'3.1.c N Budget'!$B22,'2a. Database N flows'!$G:$G,"&lt;&gt;"&amp;'3.1.c N Budget'!$B22,'2a. Database N flows'!$M:$M,'3.1.c N Budget'!S$19,'2a. Database N flows'!$P:$P,$D$4)</f>
        <v>0</v>
      </c>
      <c r="T22" s="139">
        <f>SUMIFS('2a. Database N flows'!$N:$N,'2a. Database N flows'!$D:$D,'3.1.c N Budget'!$B22,'2a. Database N flows'!$G:$G,"&lt;&gt;"&amp;'3.1.c N Budget'!$B22,'2a. Database N flows'!$P:$P,$D$4)</f>
        <v>27</v>
      </c>
      <c r="U22" s="145">
        <f t="shared" si="0"/>
        <v>-11</v>
      </c>
      <c r="V22" s="143"/>
      <c r="W22" s="113"/>
      <c r="X22" s="113"/>
      <c r="Y22" s="113"/>
      <c r="Z22" s="269" t="str">
        <f t="shared" si="1"/>
        <v>Agriculture</v>
      </c>
      <c r="AA22" s="268">
        <f t="shared" si="2"/>
        <v>16</v>
      </c>
      <c r="AB22" s="268">
        <f t="shared" si="3"/>
        <v>27</v>
      </c>
      <c r="AC22" s="268">
        <f t="shared" si="4"/>
        <v>-11</v>
      </c>
      <c r="AD22" s="113"/>
      <c r="AE22" s="113"/>
      <c r="AF22" s="113"/>
      <c r="AG22" s="113"/>
      <c r="AH22" s="113"/>
      <c r="AI22" s="113"/>
      <c r="AJ22" s="113"/>
      <c r="AK22" s="113"/>
      <c r="AL22" s="113"/>
      <c r="AM22" s="113"/>
      <c r="AN22" s="113"/>
      <c r="AO22" s="113"/>
      <c r="AP22" s="113"/>
      <c r="AQ22" s="113"/>
      <c r="AR22" s="113"/>
      <c r="AS22" s="113"/>
      <c r="AT22" s="113"/>
    </row>
    <row r="23" spans="1:46" s="36" customFormat="1" x14ac:dyDescent="0.25">
      <c r="A23" s="12"/>
      <c r="B23" s="264" t="s">
        <v>115</v>
      </c>
      <c r="C23" s="113"/>
      <c r="D23" s="138" t="s">
        <v>893</v>
      </c>
      <c r="E23" s="139">
        <f>IF($D$11="Year",SUMIFS('2a. Database N flows'!$N:$N,'2a. Database N flows'!$G:$G,'3.1.c N Budget'!$B23,'2a. Database N flows'!$D:$D,"&lt;&gt;"&amp;'3.1.c N Budget'!$B23,'2a. Database N flows'!$M:$M,'3.1.c N Budget'!E$19,'2a. Database N flows'!$P:$P,$D$4),IF(SUMIFS('2a. Database N flows'!$N:$N,'2a. Database N flows'!$G:$G,'3.1.c N Budget'!$B23,'2a. Database N flows'!$D:$D,"&lt;&gt;"&amp;'3.1.c N Budget'!$B23,'2a. Database N flows'!$M:$M,'3.1.c N Budget'!E$19,'2a. Database N flows'!$P:$P,"&gt;="&amp;$D$7,'2a. Database N flows'!$P:$P,"&lt;="&amp;$D$8)&gt;0,SUMIFS('2a. Database N flows'!$N:$N,'2a. Database N flows'!$G:$G,'3.1.c N Budget'!$B23,'2a. Database N flows'!$D:$D,"&lt;&gt;"&amp;'3.1.c N Budget'!$B23,'2a. Database N flows'!$M:$M,'3.1.c N Budget'!E$19,'2a. Database N flows'!$P:$P,"&gt;="&amp;$D$7,'2a. Database N flows'!$P:$P,"&lt;="&amp;$D$8)/$D$9,0))</f>
        <v>0</v>
      </c>
      <c r="F23" s="140">
        <f>IF($D$11="Year",SUMIFS('2a. Database N flows'!$N:$N,'2a. Database N flows'!$G:$G,'3.1.c N Budget'!$B23,'2a. Database N flows'!$D:$D,"&lt;&gt;"&amp;'3.1.c N Budget'!$B23,'2a. Database N flows'!$M:$M,'3.1.c N Budget'!F$19,'2a. Database N flows'!$P:$P,$D$4),IF(SUMIFS('2a. Database N flows'!$N:$N,'2a. Database N flows'!$G:$G,'3.1.c N Budget'!$B23,'2a. Database N flows'!$D:$D,"&lt;&gt;"&amp;'3.1.c N Budget'!$B23,'2a. Database N flows'!$M:$M,'3.1.c N Budget'!F$19,'2a. Database N flows'!$P:$P,"&gt;="&amp;$D$7,'2a. Database N flows'!$P:$P,"&lt;="&amp;$D$8)&gt;0,SUMIFS('2a. Database N flows'!$N:$N,'2a. Database N flows'!$G:$G,'3.1.c N Budget'!$B23,'2a. Database N flows'!$D:$D,"&lt;&gt;"&amp;'3.1.c N Budget'!$B23,'2a. Database N flows'!$M:$M,'3.1.c N Budget'!F$19,'2a. Database N flows'!$P:$P,"&gt;="&amp;$D$7,'2a. Database N flows'!$P:$P,"&lt;="&amp;$D$8)/$D$9,0))</f>
        <v>0</v>
      </c>
      <c r="G23" s="140">
        <f>IF($D$11="Year",SUMIFS('2a. Database N flows'!$N:$N,'2a. Database N flows'!$G:$G,'3.1.c N Budget'!$B23,'2a. Database N flows'!$D:$D,"&lt;&gt;"&amp;'3.1.c N Budget'!$B23,'2a. Database N flows'!$M:$M,'3.1.c N Budget'!G$19,'2a. Database N flows'!$P:$P,$D$4),IF(SUMIFS('2a. Database N flows'!$N:$N,'2a. Database N flows'!$G:$G,'3.1.c N Budget'!$B23,'2a. Database N flows'!$D:$D,"&lt;&gt;"&amp;'3.1.c N Budget'!$B23,'2a. Database N flows'!$M:$M,'3.1.c N Budget'!G$19,'2a. Database N flows'!$P:$P,"&gt;="&amp;$D$7,'2a. Database N flows'!$P:$P,"&lt;="&amp;$D$8)&gt;0,SUMIFS('2a. Database N flows'!$N:$N,'2a. Database N flows'!$G:$G,'3.1.c N Budget'!$B23,'2a. Database N flows'!$D:$D,"&lt;&gt;"&amp;'3.1.c N Budget'!$B23,'2a. Database N flows'!$M:$M,'3.1.c N Budget'!G$19,'2a. Database N flows'!$P:$P,"&gt;="&amp;$D$7,'2a. Database N flows'!$P:$P,"&lt;="&amp;$D$8)/$D$9,0))</f>
        <v>0</v>
      </c>
      <c r="H23" s="140">
        <f>IF($D$11="Year",SUMIFS('2a. Database N flows'!$N:$N,'2a. Database N flows'!$G:$G,'3.1.c N Budget'!$B23,'2a. Database N flows'!$D:$D,"&lt;&gt;"&amp;'3.1.c N Budget'!$B23,'2a. Database N flows'!$M:$M,'3.1.c N Budget'!H$19,'2a. Database N flows'!$P:$P,$D$4),IF(SUMIFS('2a. Database N flows'!$N:$N,'2a. Database N flows'!$G:$G,'3.1.c N Budget'!$B23,'2a. Database N flows'!$D:$D,"&lt;&gt;"&amp;'3.1.c N Budget'!$B23,'2a. Database N flows'!$M:$M,'3.1.c N Budget'!H$19,'2a. Database N flows'!$P:$P,"&gt;="&amp;$D$7,'2a. Database N flows'!$P:$P,"&lt;="&amp;$D$8)&gt;0,SUMIFS('2a. Database N flows'!$N:$N,'2a. Database N flows'!$G:$G,'3.1.c N Budget'!$B23,'2a. Database N flows'!$D:$D,"&lt;&gt;"&amp;'3.1.c N Budget'!$B23,'2a. Database N flows'!$M:$M,'3.1.c N Budget'!H$19,'2a. Database N flows'!$P:$P,"&gt;="&amp;$D$7,'2a. Database N flows'!$P:$P,"&lt;="&amp;$D$8)/$D$9,0))</f>
        <v>3</v>
      </c>
      <c r="I23" s="140">
        <f>IF($D$11="Year",SUMIFS('2a. Database N flows'!$N:$N,'2a. Database N flows'!$G:$G,'3.1.c N Budget'!$B23,'2a. Database N flows'!$D:$D,"&lt;&gt;"&amp;'3.1.c N Budget'!$B23,'2a. Database N flows'!$M:$M,'3.1.c N Budget'!I$19,'2a. Database N flows'!$P:$P,$D$4),IF(SUMIFS('2a. Database N flows'!$N:$N,'2a. Database N flows'!$G:$G,'3.1.c N Budget'!$B23,'2a. Database N flows'!$D:$D,"&lt;&gt;"&amp;'3.1.c N Budget'!$B23,'2a. Database N flows'!$M:$M,'3.1.c N Budget'!I$19,'2a. Database N flows'!$P:$P,"&gt;="&amp;$D$7,'2a. Database N flows'!$P:$P,"&lt;="&amp;$D$8)&gt;0,SUMIFS('2a. Database N flows'!$N:$N,'2a. Database N flows'!$G:$G,'3.1.c N Budget'!$B23,'2a. Database N flows'!$D:$D,"&lt;&gt;"&amp;'3.1.c N Budget'!$B23,'2a. Database N flows'!$M:$M,'3.1.c N Budget'!I$19,'2a. Database N flows'!$P:$P,"&gt;="&amp;$D$7,'2a. Database N flows'!$P:$P,"&lt;="&amp;$D$8)/$D$9,0))</f>
        <v>3</v>
      </c>
      <c r="J23" s="140">
        <f>IF($D$11="Year",SUMIFS('2a. Database N flows'!$N:$N,'2a. Database N flows'!$G:$G,'3.1.c N Budget'!$B23,'2a. Database N flows'!$D:$D,"&lt;&gt;"&amp;'3.1.c N Budget'!$B23,'2a. Database N flows'!$M:$M,'3.1.c N Budget'!J$19,'2a. Database N flows'!$P:$P,$D$4),IF(SUMIFS('2a. Database N flows'!$N:$N,'2a. Database N flows'!$G:$G,'3.1.c N Budget'!$B23,'2a. Database N flows'!$D:$D,"&lt;&gt;"&amp;'3.1.c N Budget'!$B23,'2a. Database N flows'!$M:$M,'3.1.c N Budget'!J$19,'2a. Database N flows'!$P:$P,"&gt;="&amp;$D$7,'2a. Database N flows'!$P:$P,"&lt;="&amp;$D$8)&gt;0,SUMIFS('2a. Database N flows'!$N:$N,'2a. Database N flows'!$G:$G,'3.1.c N Budget'!$B23,'2a. Database N flows'!$D:$D,"&lt;&gt;"&amp;'3.1.c N Budget'!$B23,'2a. Database N flows'!$M:$M,'3.1.c N Budget'!J$19,'2a. Database N flows'!$P:$P,"&gt;="&amp;$D$7,'2a. Database N flows'!$P:$P,"&lt;="&amp;$D$8)/$D$9,0))</f>
        <v>0</v>
      </c>
      <c r="K23" s="140">
        <f>IF($D$11="Year",SUMIFS('2a. Database N flows'!$N:$N,'2a. Database N flows'!$G:$G,'3.1.c N Budget'!$B23,'2a. Database N flows'!$D:$D,"&lt;&gt;"&amp;'3.1.c N Budget'!$B23,'2a. Database N flows'!$M:$M,'3.1.c N Budget'!K$19,'2a. Database N flows'!$P:$P,$D$4),IF(SUMIFS('2a. Database N flows'!$N:$N,'2a. Database N flows'!$G:$G,'3.1.c N Budget'!$B23,'2a. Database N flows'!$D:$D,"&lt;&gt;"&amp;'3.1.c N Budget'!$B23,'2a. Database N flows'!$M:$M,'3.1.c N Budget'!K$19,'2a. Database N flows'!$P:$P,"&gt;="&amp;$D$7,'2a. Database N flows'!$P:$P,"&lt;="&amp;$D$8)&gt;0,SUMIFS('2a. Database N flows'!$N:$N,'2a. Database N flows'!$G:$G,'3.1.c N Budget'!$B23,'2a. Database N flows'!$D:$D,"&lt;&gt;"&amp;'3.1.c N Budget'!$B23,'2a. Database N flows'!$M:$M,'3.1.c N Budget'!K$19,'2a. Database N flows'!$P:$P,"&gt;="&amp;$D$7,'2a. Database N flows'!$P:$P,"&lt;="&amp;$D$8)/$D$9,0))</f>
        <v>0</v>
      </c>
      <c r="L23" s="145">
        <f>SUMIFS('2a. Database N flows'!$N:$N,'2a. Database N flows'!$G:$G,'3.1.c N Budget'!$B23,'2a. Database N flows'!$D:$D,"&lt;&gt;"&amp;'3.1.c N Budget'!$B23,'2a. Database N flows'!$P:$P,$D$4)</f>
        <v>12</v>
      </c>
      <c r="M23" s="139">
        <f>SUMIFS('2a. Database N flows'!$N:$N,'2a. Database N flows'!$D:$D,'3.1.c N Budget'!$B23,'2a. Database N flows'!$G:$G,"&lt;&gt;"&amp;'3.1.c N Budget'!$B23,'2a. Database N flows'!$M:$M,'3.1.c N Budget'!M$19,'2a. Database N flows'!$P:$P,$D$4)</f>
        <v>3</v>
      </c>
      <c r="N23" s="140">
        <f>SUMIFS('2a. Database N flows'!$N:$N,'2a. Database N flows'!$D:$D,'3.1.c N Budget'!$B23,'2a. Database N flows'!$G:$G,"&lt;&gt;"&amp;'3.1.c N Budget'!$B23,'2a. Database N flows'!$M:$M,'3.1.c N Budget'!N$19,'2a. Database N flows'!$P:$P,$D$4)</f>
        <v>0</v>
      </c>
      <c r="O23" s="140">
        <f>SUMIFS('2a. Database N flows'!$N:$N,'2a. Database N flows'!$D:$D,'3.1.c N Budget'!$B23,'2a. Database N flows'!$G:$G,"&lt;&gt;"&amp;'3.1.c N Budget'!$B23,'2a. Database N flows'!$M:$M,'3.1.c N Budget'!O$19,'2a. Database N flows'!$P:$P,$D$4)</f>
        <v>3</v>
      </c>
      <c r="P23" s="140">
        <f>SUMIFS('2a. Database N flows'!$N:$N,'2a. Database N flows'!$D:$D,'3.1.c N Budget'!$B23,'2a. Database N flows'!$G:$G,"&lt;&gt;"&amp;'3.1.c N Budget'!$B23,'2a. Database N flows'!$M:$M,'3.1.c N Budget'!P$19,'2a. Database N flows'!$P:$P,$D$4)</f>
        <v>7</v>
      </c>
      <c r="Q23" s="140">
        <f>SUMIFS('2a. Database N flows'!$N:$N,'2a. Database N flows'!$D:$D,'3.1.c N Budget'!$B23,'2a. Database N flows'!$G:$G,"&lt;&gt;"&amp;'3.1.c N Budget'!$B23,'2a. Database N flows'!$M:$M,'3.1.c N Budget'!Q$19,'2a. Database N flows'!$P:$P,$D$4)</f>
        <v>3</v>
      </c>
      <c r="R23" s="140">
        <f>SUMIFS('2a. Database N flows'!$N:$N,'2a. Database N flows'!$D:$D,'3.1.c N Budget'!$B23,'2a. Database N flows'!$G:$G,"&lt;&gt;"&amp;'3.1.c N Budget'!$B23,'2a. Database N flows'!$M:$M,'3.1.c N Budget'!R$19,'2a. Database N flows'!$P:$P,$D$4)</f>
        <v>0</v>
      </c>
      <c r="S23" s="140">
        <f>SUMIFS('2a. Database N flows'!$N:$N,'2a. Database N flows'!$D:$D,'3.1.c N Budget'!$B23,'2a. Database N flows'!$G:$G,"&lt;&gt;"&amp;'3.1.c N Budget'!$B23,'2a. Database N flows'!$M:$M,'3.1.c N Budget'!S$19,'2a. Database N flows'!$P:$P,$D$4)</f>
        <v>0</v>
      </c>
      <c r="T23" s="139">
        <f>SUMIFS('2a. Database N flows'!$N:$N,'2a. Database N flows'!$D:$D,'3.1.c N Budget'!$B23,'2a. Database N flows'!$G:$G,"&lt;&gt;"&amp;'3.1.c N Budget'!$B23,'2a. Database N flows'!$P:$P,$D$4)</f>
        <v>16</v>
      </c>
      <c r="U23" s="145">
        <f t="shared" si="0"/>
        <v>-4</v>
      </c>
      <c r="V23" s="143"/>
      <c r="W23" s="113"/>
      <c r="X23" s="113"/>
      <c r="Y23" s="113"/>
      <c r="Z23" s="269" t="str">
        <f t="shared" si="1"/>
        <v>Forests and semi-natural vegetation</v>
      </c>
      <c r="AA23" s="268">
        <f t="shared" si="2"/>
        <v>12</v>
      </c>
      <c r="AB23" s="268">
        <f t="shared" si="3"/>
        <v>16</v>
      </c>
      <c r="AC23" s="268">
        <f t="shared" si="4"/>
        <v>-4</v>
      </c>
      <c r="AD23" s="113"/>
      <c r="AE23" s="113"/>
      <c r="AF23" s="113"/>
      <c r="AG23" s="113"/>
      <c r="AH23" s="113"/>
      <c r="AI23" s="113"/>
      <c r="AJ23" s="113"/>
      <c r="AK23" s="113"/>
      <c r="AL23" s="113"/>
      <c r="AM23" s="113"/>
      <c r="AN23" s="113"/>
      <c r="AO23" s="113"/>
      <c r="AP23" s="113"/>
      <c r="AQ23" s="113"/>
      <c r="AR23" s="113"/>
      <c r="AS23" s="113"/>
      <c r="AT23" s="113"/>
    </row>
    <row r="24" spans="1:46" s="36" customFormat="1" x14ac:dyDescent="0.25">
      <c r="A24" s="12"/>
      <c r="B24" s="264" t="s">
        <v>892</v>
      </c>
      <c r="C24" s="113"/>
      <c r="D24" s="138" t="s">
        <v>891</v>
      </c>
      <c r="E24" s="139">
        <f>IF($D$11="Year",SUMIFS('2a. Database N flows'!$N:$N,'2a. Database N flows'!$G:$G,'3.1.c N Budget'!$B24,'2a. Database N flows'!$D:$D,"&lt;&gt;"&amp;'3.1.c N Budget'!$B24,'2a. Database N flows'!$M:$M,'3.1.c N Budget'!E$19,'2a. Database N flows'!$P:$P,$D$4),IF(SUMIFS('2a. Database N flows'!$N:$N,'2a. Database N flows'!$G:$G,'3.1.c N Budget'!$B24,'2a. Database N flows'!$D:$D,"&lt;&gt;"&amp;'3.1.c N Budget'!$B24,'2a. Database N flows'!$M:$M,'3.1.c N Budget'!E$19,'2a. Database N flows'!$P:$P,"&gt;="&amp;$D$7,'2a. Database N flows'!$P:$P,"&lt;="&amp;$D$8)&gt;0,SUMIFS('2a. Database N flows'!$N:$N,'2a. Database N flows'!$G:$G,'3.1.c N Budget'!$B24,'2a. Database N flows'!$D:$D,"&lt;&gt;"&amp;'3.1.c N Budget'!$B24,'2a. Database N flows'!$M:$M,'3.1.c N Budget'!E$19,'2a. Database N flows'!$P:$P,"&gt;="&amp;$D$7,'2a. Database N flows'!$P:$P,"&lt;="&amp;$D$8)/$D$9,0))</f>
        <v>0</v>
      </c>
      <c r="F24" s="140">
        <f>IF($D$11="Year",SUMIFS('2a. Database N flows'!$N:$N,'2a. Database N flows'!$G:$G,'3.1.c N Budget'!$B24,'2a. Database N flows'!$D:$D,"&lt;&gt;"&amp;'3.1.c N Budget'!$B24,'2a. Database N flows'!$M:$M,'3.1.c N Budget'!F$19,'2a. Database N flows'!$P:$P,$D$4),IF(SUMIFS('2a. Database N flows'!$N:$N,'2a. Database N flows'!$G:$G,'3.1.c N Budget'!$B24,'2a. Database N flows'!$D:$D,"&lt;&gt;"&amp;'3.1.c N Budget'!$B24,'2a. Database N flows'!$M:$M,'3.1.c N Budget'!F$19,'2a. Database N flows'!$P:$P,"&gt;="&amp;$D$7,'2a. Database N flows'!$P:$P,"&lt;="&amp;$D$8)&gt;0,SUMIFS('2a. Database N flows'!$N:$N,'2a. Database N flows'!$G:$G,'3.1.c N Budget'!$B24,'2a. Database N flows'!$D:$D,"&lt;&gt;"&amp;'3.1.c N Budget'!$B24,'2a. Database N flows'!$M:$M,'3.1.c N Budget'!F$19,'2a. Database N flows'!$P:$P,"&gt;="&amp;$D$7,'2a. Database N flows'!$P:$P,"&lt;="&amp;$D$8)/$D$9,0))</f>
        <v>0</v>
      </c>
      <c r="G24" s="140">
        <f>IF($D$11="Year",SUMIFS('2a. Database N flows'!$N:$N,'2a. Database N flows'!$G:$G,'3.1.c N Budget'!$B24,'2a. Database N flows'!$D:$D,"&lt;&gt;"&amp;'3.1.c N Budget'!$B24,'2a. Database N flows'!$M:$M,'3.1.c N Budget'!G$19,'2a. Database N flows'!$P:$P,$D$4),IF(SUMIFS('2a. Database N flows'!$N:$N,'2a. Database N flows'!$G:$G,'3.1.c N Budget'!$B24,'2a. Database N flows'!$D:$D,"&lt;&gt;"&amp;'3.1.c N Budget'!$B24,'2a. Database N flows'!$M:$M,'3.1.c N Budget'!G$19,'2a. Database N flows'!$P:$P,"&gt;="&amp;$D$7,'2a. Database N flows'!$P:$P,"&lt;="&amp;$D$8)&gt;0,SUMIFS('2a. Database N flows'!$N:$N,'2a. Database N flows'!$G:$G,'3.1.c N Budget'!$B24,'2a. Database N flows'!$D:$D,"&lt;&gt;"&amp;'3.1.c N Budget'!$B24,'2a. Database N flows'!$M:$M,'3.1.c N Budget'!G$19,'2a. Database N flows'!$P:$P,"&gt;="&amp;$D$7,'2a. Database N flows'!$P:$P,"&lt;="&amp;$D$8)/$D$9,0))</f>
        <v>0</v>
      </c>
      <c r="H24" s="140">
        <f>IF($D$11="Year",SUMIFS('2a. Database N flows'!$N:$N,'2a. Database N flows'!$G:$G,'3.1.c N Budget'!$B24,'2a. Database N flows'!$D:$D,"&lt;&gt;"&amp;'3.1.c N Budget'!$B24,'2a. Database N flows'!$M:$M,'3.1.c N Budget'!H$19,'2a. Database N flows'!$P:$P,$D$4),IF(SUMIFS('2a. Database N flows'!$N:$N,'2a. Database N flows'!$G:$G,'3.1.c N Budget'!$B24,'2a. Database N flows'!$D:$D,"&lt;&gt;"&amp;'3.1.c N Budget'!$B24,'2a. Database N flows'!$M:$M,'3.1.c N Budget'!H$19,'2a. Database N flows'!$P:$P,"&gt;="&amp;$D$7,'2a. Database N flows'!$P:$P,"&lt;="&amp;$D$8)&gt;0,SUMIFS('2a. Database N flows'!$N:$N,'2a. Database N flows'!$G:$G,'3.1.c N Budget'!$B24,'2a. Database N flows'!$D:$D,"&lt;&gt;"&amp;'3.1.c N Budget'!$B24,'2a. Database N flows'!$M:$M,'3.1.c N Budget'!H$19,'2a. Database N flows'!$P:$P,"&gt;="&amp;$D$7,'2a. Database N flows'!$P:$P,"&lt;="&amp;$D$8)/$D$9,0))</f>
        <v>12</v>
      </c>
      <c r="I24" s="140">
        <f>IF($D$11="Year",SUMIFS('2a. Database N flows'!$N:$N,'2a. Database N flows'!$G:$G,'3.1.c N Budget'!$B24,'2a. Database N flows'!$D:$D,"&lt;&gt;"&amp;'3.1.c N Budget'!$B24,'2a. Database N flows'!$M:$M,'3.1.c N Budget'!I$19,'2a. Database N flows'!$P:$P,$D$4),IF(SUMIFS('2a. Database N flows'!$N:$N,'2a. Database N flows'!$G:$G,'3.1.c N Budget'!$B24,'2a. Database N flows'!$D:$D,"&lt;&gt;"&amp;'3.1.c N Budget'!$B24,'2a. Database N flows'!$M:$M,'3.1.c N Budget'!I$19,'2a. Database N flows'!$P:$P,"&gt;="&amp;$D$7,'2a. Database N flows'!$P:$P,"&lt;="&amp;$D$8)&gt;0,SUMIFS('2a. Database N flows'!$N:$N,'2a. Database N flows'!$G:$G,'3.1.c N Budget'!$B24,'2a. Database N flows'!$D:$D,"&lt;&gt;"&amp;'3.1.c N Budget'!$B24,'2a. Database N flows'!$M:$M,'3.1.c N Budget'!I$19,'2a. Database N flows'!$P:$P,"&gt;="&amp;$D$7,'2a. Database N flows'!$P:$P,"&lt;="&amp;$D$8)/$D$9,0))</f>
        <v>0</v>
      </c>
      <c r="J24" s="140">
        <f>IF($D$11="Year",SUMIFS('2a. Database N flows'!$N:$N,'2a. Database N flows'!$G:$G,'3.1.c N Budget'!$B24,'2a. Database N flows'!$D:$D,"&lt;&gt;"&amp;'3.1.c N Budget'!$B24,'2a. Database N flows'!$M:$M,'3.1.c N Budget'!J$19,'2a. Database N flows'!$P:$P,$D$4),IF(SUMIFS('2a. Database N flows'!$N:$N,'2a. Database N flows'!$G:$G,'3.1.c N Budget'!$B24,'2a. Database N flows'!$D:$D,"&lt;&gt;"&amp;'3.1.c N Budget'!$B24,'2a. Database N flows'!$M:$M,'3.1.c N Budget'!J$19,'2a. Database N flows'!$P:$P,"&gt;="&amp;$D$7,'2a. Database N flows'!$P:$P,"&lt;="&amp;$D$8)&gt;0,SUMIFS('2a. Database N flows'!$N:$N,'2a. Database N flows'!$G:$G,'3.1.c N Budget'!$B24,'2a. Database N flows'!$D:$D,"&lt;&gt;"&amp;'3.1.c N Budget'!$B24,'2a. Database N flows'!$M:$M,'3.1.c N Budget'!J$19,'2a. Database N flows'!$P:$P,"&gt;="&amp;$D$7,'2a. Database N flows'!$P:$P,"&lt;="&amp;$D$8)/$D$9,0))</f>
        <v>0</v>
      </c>
      <c r="K24" s="140">
        <f>IF($D$11="Year",SUMIFS('2a. Database N flows'!$N:$N,'2a. Database N flows'!$G:$G,'3.1.c N Budget'!$B24,'2a. Database N flows'!$D:$D,"&lt;&gt;"&amp;'3.1.c N Budget'!$B24,'2a. Database N flows'!$M:$M,'3.1.c N Budget'!K$19,'2a. Database N flows'!$P:$P,$D$4),IF(SUMIFS('2a. Database N flows'!$N:$N,'2a. Database N flows'!$G:$G,'3.1.c N Budget'!$B24,'2a. Database N flows'!$D:$D,"&lt;&gt;"&amp;'3.1.c N Budget'!$B24,'2a. Database N flows'!$M:$M,'3.1.c N Budget'!K$19,'2a. Database N flows'!$P:$P,"&gt;="&amp;$D$7,'2a. Database N flows'!$P:$P,"&lt;="&amp;$D$8)&gt;0,SUMIFS('2a. Database N flows'!$N:$N,'2a. Database N flows'!$G:$G,'3.1.c N Budget'!$B24,'2a. Database N flows'!$D:$D,"&lt;&gt;"&amp;'3.1.c N Budget'!$B24,'2a. Database N flows'!$M:$M,'3.1.c N Budget'!K$19,'2a. Database N flows'!$P:$P,"&gt;="&amp;$D$7,'2a. Database N flows'!$P:$P,"&lt;="&amp;$D$8)/$D$9,0))</f>
        <v>0</v>
      </c>
      <c r="L24" s="145">
        <f>SUMIFS('2a. Database N flows'!$N:$N,'2a. Database N flows'!$G:$G,'3.1.c N Budget'!$B24,'2a. Database N flows'!$D:$D,"&lt;&gt;"&amp;'3.1.c N Budget'!$B24,'2a. Database N flows'!$P:$P,$D$4)</f>
        <v>12</v>
      </c>
      <c r="M24" s="139">
        <f>SUMIFS('2a. Database N flows'!$N:$N,'2a. Database N flows'!$D:$D,'3.1.c N Budget'!$B24,'2a. Database N flows'!$G:$G,"&lt;&gt;"&amp;'3.1.c N Budget'!$B24,'2a. Database N flows'!$M:$M,'3.1.c N Budget'!M$19,'2a. Database N flows'!$P:$P,$D$4)</f>
        <v>2</v>
      </c>
      <c r="N24" s="140">
        <f>SUMIFS('2a. Database N flows'!$N:$N,'2a. Database N flows'!$D:$D,'3.1.c N Budget'!$B24,'2a. Database N flows'!$G:$G,"&lt;&gt;"&amp;'3.1.c N Budget'!$B24,'2a. Database N flows'!$M:$M,'3.1.c N Budget'!N$19,'2a. Database N flows'!$P:$P,$D$4)</f>
        <v>2</v>
      </c>
      <c r="O24" s="140">
        <f>SUMIFS('2a. Database N flows'!$N:$N,'2a. Database N flows'!$D:$D,'3.1.c N Budget'!$B24,'2a. Database N flows'!$G:$G,"&lt;&gt;"&amp;'3.1.c N Budget'!$B24,'2a. Database N flows'!$M:$M,'3.1.c N Budget'!O$19,'2a. Database N flows'!$P:$P,$D$4)</f>
        <v>2</v>
      </c>
      <c r="P24" s="140">
        <f>SUMIFS('2a. Database N flows'!$N:$N,'2a. Database N flows'!$D:$D,'3.1.c N Budget'!$B24,'2a. Database N flows'!$G:$G,"&lt;&gt;"&amp;'3.1.c N Budget'!$B24,'2a. Database N flows'!$M:$M,'3.1.c N Budget'!P$19,'2a. Database N flows'!$P:$P,$D$4)</f>
        <v>10</v>
      </c>
      <c r="Q24" s="140">
        <f>SUMIFS('2a. Database N flows'!$N:$N,'2a. Database N flows'!$D:$D,'3.1.c N Budget'!$B24,'2a. Database N flows'!$G:$G,"&lt;&gt;"&amp;'3.1.c N Budget'!$B24,'2a. Database N flows'!$M:$M,'3.1.c N Budget'!Q$19,'2a. Database N flows'!$P:$P,$D$4)</f>
        <v>1</v>
      </c>
      <c r="R24" s="140">
        <f>SUMIFS('2a. Database N flows'!$N:$N,'2a. Database N flows'!$D:$D,'3.1.c N Budget'!$B24,'2a. Database N flows'!$G:$G,"&lt;&gt;"&amp;'3.1.c N Budget'!$B24,'2a. Database N flows'!$M:$M,'3.1.c N Budget'!R$19,'2a. Database N flows'!$P:$P,$D$4)</f>
        <v>0</v>
      </c>
      <c r="S24" s="140">
        <f>SUMIFS('2a. Database N flows'!$N:$N,'2a. Database N flows'!$D:$D,'3.1.c N Budget'!$B24,'2a. Database N flows'!$G:$G,"&lt;&gt;"&amp;'3.1.c N Budget'!$B24,'2a. Database N flows'!$M:$M,'3.1.c N Budget'!S$19,'2a. Database N flows'!$P:$P,$D$4)</f>
        <v>0</v>
      </c>
      <c r="T24" s="139">
        <f>SUMIFS('2a. Database N flows'!$N:$N,'2a. Database N flows'!$D:$D,'3.1.c N Budget'!$B24,'2a. Database N flows'!$G:$G,"&lt;&gt;"&amp;'3.1.c N Budget'!$B24,'2a. Database N flows'!$P:$P,$D$4)</f>
        <v>17</v>
      </c>
      <c r="U24" s="145">
        <f t="shared" si="0"/>
        <v>-5</v>
      </c>
      <c r="V24" s="143"/>
      <c r="W24" s="113"/>
      <c r="X24" s="113"/>
      <c r="Y24" s="113"/>
      <c r="Z24" s="269" t="str">
        <f t="shared" si="1"/>
        <v>Processing of residues</v>
      </c>
      <c r="AA24" s="268">
        <f t="shared" si="2"/>
        <v>12</v>
      </c>
      <c r="AB24" s="268">
        <f t="shared" si="3"/>
        <v>17</v>
      </c>
      <c r="AC24" s="268">
        <f t="shared" si="4"/>
        <v>-5</v>
      </c>
      <c r="AD24" s="113"/>
      <c r="AE24" s="113"/>
      <c r="AF24" s="113"/>
      <c r="AG24" s="113"/>
      <c r="AH24" s="113"/>
      <c r="AI24" s="113"/>
      <c r="AJ24" s="113"/>
      <c r="AK24" s="113"/>
      <c r="AL24" s="113"/>
      <c r="AM24" s="113"/>
      <c r="AN24" s="113"/>
      <c r="AO24" s="113"/>
      <c r="AP24" s="113"/>
      <c r="AQ24" s="113"/>
      <c r="AR24" s="113"/>
      <c r="AS24" s="113"/>
      <c r="AT24" s="113"/>
    </row>
    <row r="25" spans="1:46" s="36" customFormat="1" x14ac:dyDescent="0.25">
      <c r="A25" s="12"/>
      <c r="B25" s="264" t="s">
        <v>95</v>
      </c>
      <c r="C25" s="113"/>
      <c r="D25" s="138" t="s">
        <v>316</v>
      </c>
      <c r="E25" s="139">
        <f>IF($D$11="Year",SUMIFS('2a. Database N flows'!$N:$N,'2a. Database N flows'!$G:$G,'3.1.c N Budget'!$B25,'2a. Database N flows'!$D:$D,"&lt;&gt;"&amp;'3.1.c N Budget'!$B25,'2a. Database N flows'!$M:$M,'3.1.c N Budget'!E$19,'2a. Database N flows'!$P:$P,$D$4),IF(SUMIFS('2a. Database N flows'!$N:$N,'2a. Database N flows'!$G:$G,'3.1.c N Budget'!$B25,'2a. Database N flows'!$D:$D,"&lt;&gt;"&amp;'3.1.c N Budget'!$B25,'2a. Database N flows'!$M:$M,'3.1.c N Budget'!E$19,'2a. Database N flows'!$P:$P,"&gt;="&amp;$D$7,'2a. Database N flows'!$P:$P,"&lt;="&amp;$D$8)&gt;0,SUMIFS('2a. Database N flows'!$N:$N,'2a. Database N flows'!$G:$G,'3.1.c N Budget'!$B25,'2a. Database N flows'!$D:$D,"&lt;&gt;"&amp;'3.1.c N Budget'!$B25,'2a. Database N flows'!$M:$M,'3.1.c N Budget'!E$19,'2a. Database N flows'!$P:$P,"&gt;="&amp;$D$7,'2a. Database N flows'!$P:$P,"&lt;="&amp;$D$8)/$D$9,0))</f>
        <v>0</v>
      </c>
      <c r="F25" s="140">
        <f>IF($D$11="Year",SUMIFS('2a. Database N flows'!$N:$N,'2a. Database N flows'!$G:$G,'3.1.c N Budget'!$B25,'2a. Database N flows'!$D:$D,"&lt;&gt;"&amp;'3.1.c N Budget'!$B25,'2a. Database N flows'!$M:$M,'3.1.c N Budget'!F$19,'2a. Database N flows'!$P:$P,$D$4),IF(SUMIFS('2a. Database N flows'!$N:$N,'2a. Database N flows'!$G:$G,'3.1.c N Budget'!$B25,'2a. Database N flows'!$D:$D,"&lt;&gt;"&amp;'3.1.c N Budget'!$B25,'2a. Database N flows'!$M:$M,'3.1.c N Budget'!F$19,'2a. Database N flows'!$P:$P,"&gt;="&amp;$D$7,'2a. Database N flows'!$P:$P,"&lt;="&amp;$D$8)&gt;0,SUMIFS('2a. Database N flows'!$N:$N,'2a. Database N flows'!$G:$G,'3.1.c N Budget'!$B25,'2a. Database N flows'!$D:$D,"&lt;&gt;"&amp;'3.1.c N Budget'!$B25,'2a. Database N flows'!$M:$M,'3.1.c N Budget'!F$19,'2a. Database N flows'!$P:$P,"&gt;="&amp;$D$7,'2a. Database N flows'!$P:$P,"&lt;="&amp;$D$8)/$D$9,0))</f>
        <v>0</v>
      </c>
      <c r="G25" s="140">
        <f>IF($D$11="Year",SUMIFS('2a. Database N flows'!$N:$N,'2a. Database N flows'!$G:$G,'3.1.c N Budget'!$B25,'2a. Database N flows'!$D:$D,"&lt;&gt;"&amp;'3.1.c N Budget'!$B25,'2a. Database N flows'!$M:$M,'3.1.c N Budget'!G$19,'2a. Database N flows'!$P:$P,$D$4),IF(SUMIFS('2a. Database N flows'!$N:$N,'2a. Database N flows'!$G:$G,'3.1.c N Budget'!$B25,'2a. Database N flows'!$D:$D,"&lt;&gt;"&amp;'3.1.c N Budget'!$B25,'2a. Database N flows'!$M:$M,'3.1.c N Budget'!G$19,'2a. Database N flows'!$P:$P,"&gt;="&amp;$D$7,'2a. Database N flows'!$P:$P,"&lt;="&amp;$D$8)&gt;0,SUMIFS('2a. Database N flows'!$N:$N,'2a. Database N flows'!$G:$G,'3.1.c N Budget'!$B25,'2a. Database N flows'!$D:$D,"&lt;&gt;"&amp;'3.1.c N Budget'!$B25,'2a. Database N flows'!$M:$M,'3.1.c N Budget'!G$19,'2a. Database N flows'!$P:$P,"&gt;="&amp;$D$7,'2a. Database N flows'!$P:$P,"&lt;="&amp;$D$8)/$D$9,0))</f>
        <v>0</v>
      </c>
      <c r="H25" s="140">
        <f>IF($D$11="Year",SUMIFS('2a. Database N flows'!$N:$N,'2a. Database N flows'!$G:$G,'3.1.c N Budget'!$B25,'2a. Database N flows'!$D:$D,"&lt;&gt;"&amp;'3.1.c N Budget'!$B25,'2a. Database N flows'!$M:$M,'3.1.c N Budget'!H$19,'2a. Database N flows'!$P:$P,$D$4),IF(SUMIFS('2a. Database N flows'!$N:$N,'2a. Database N flows'!$G:$G,'3.1.c N Budget'!$B25,'2a. Database N flows'!$D:$D,"&lt;&gt;"&amp;'3.1.c N Budget'!$B25,'2a. Database N flows'!$M:$M,'3.1.c N Budget'!H$19,'2a. Database N flows'!$P:$P,"&gt;="&amp;$D$7,'2a. Database N flows'!$P:$P,"&lt;="&amp;$D$8)&gt;0,SUMIFS('2a. Database N flows'!$N:$N,'2a. Database N flows'!$G:$G,'3.1.c N Budget'!$B25,'2a. Database N flows'!$D:$D,"&lt;&gt;"&amp;'3.1.c N Budget'!$B25,'2a. Database N flows'!$M:$M,'3.1.c N Budget'!H$19,'2a. Database N flows'!$P:$P,"&gt;="&amp;$D$7,'2a. Database N flows'!$P:$P,"&lt;="&amp;$D$8)/$D$9,0))</f>
        <v>6</v>
      </c>
      <c r="I25" s="140">
        <f>IF($D$11="Year",SUMIFS('2a. Database N flows'!$N:$N,'2a. Database N flows'!$G:$G,'3.1.c N Budget'!$B25,'2a. Database N flows'!$D:$D,"&lt;&gt;"&amp;'3.1.c N Budget'!$B25,'2a. Database N flows'!$M:$M,'3.1.c N Budget'!I$19,'2a. Database N flows'!$P:$P,$D$4),IF(SUMIFS('2a. Database N flows'!$N:$N,'2a. Database N flows'!$G:$G,'3.1.c N Budget'!$B25,'2a. Database N flows'!$D:$D,"&lt;&gt;"&amp;'3.1.c N Budget'!$B25,'2a. Database N flows'!$M:$M,'3.1.c N Budget'!I$19,'2a. Database N flows'!$P:$P,"&gt;="&amp;$D$7,'2a. Database N flows'!$P:$P,"&lt;="&amp;$D$8)&gt;0,SUMIFS('2a. Database N flows'!$N:$N,'2a. Database N flows'!$G:$G,'3.1.c N Budget'!$B25,'2a. Database N flows'!$D:$D,"&lt;&gt;"&amp;'3.1.c N Budget'!$B25,'2a. Database N flows'!$M:$M,'3.1.c N Budget'!I$19,'2a. Database N flows'!$P:$P,"&gt;="&amp;$D$7,'2a. Database N flows'!$P:$P,"&lt;="&amp;$D$8)/$D$9,0))</f>
        <v>0</v>
      </c>
      <c r="J25" s="140">
        <f>IF($D$11="Year",SUMIFS('2a. Database N flows'!$N:$N,'2a. Database N flows'!$G:$G,'3.1.c N Budget'!$B25,'2a. Database N flows'!$D:$D,"&lt;&gt;"&amp;'3.1.c N Budget'!$B25,'2a. Database N flows'!$M:$M,'3.1.c N Budget'!J$19,'2a. Database N flows'!$P:$P,$D$4),IF(SUMIFS('2a. Database N flows'!$N:$N,'2a. Database N flows'!$G:$G,'3.1.c N Budget'!$B25,'2a. Database N flows'!$D:$D,"&lt;&gt;"&amp;'3.1.c N Budget'!$B25,'2a. Database N flows'!$M:$M,'3.1.c N Budget'!J$19,'2a. Database N flows'!$P:$P,"&gt;="&amp;$D$7,'2a. Database N flows'!$P:$P,"&lt;="&amp;$D$8)&gt;0,SUMIFS('2a. Database N flows'!$N:$N,'2a. Database N flows'!$G:$G,'3.1.c N Budget'!$B25,'2a. Database N flows'!$D:$D,"&lt;&gt;"&amp;'3.1.c N Budget'!$B25,'2a. Database N flows'!$M:$M,'3.1.c N Budget'!J$19,'2a. Database N flows'!$P:$P,"&gt;="&amp;$D$7,'2a. Database N flows'!$P:$P,"&lt;="&amp;$D$8)/$D$9,0))</f>
        <v>0</v>
      </c>
      <c r="K25" s="140">
        <f>IF($D$11="Year",SUMIFS('2a. Database N flows'!$N:$N,'2a. Database N flows'!$G:$G,'3.1.c N Budget'!$B25,'2a. Database N flows'!$D:$D,"&lt;&gt;"&amp;'3.1.c N Budget'!$B25,'2a. Database N flows'!$M:$M,'3.1.c N Budget'!K$19,'2a. Database N flows'!$P:$P,$D$4),IF(SUMIFS('2a. Database N flows'!$N:$N,'2a. Database N flows'!$G:$G,'3.1.c N Budget'!$B25,'2a. Database N flows'!$D:$D,"&lt;&gt;"&amp;'3.1.c N Budget'!$B25,'2a. Database N flows'!$M:$M,'3.1.c N Budget'!K$19,'2a. Database N flows'!$P:$P,"&gt;="&amp;$D$7,'2a. Database N flows'!$P:$P,"&lt;="&amp;$D$8)&gt;0,SUMIFS('2a. Database N flows'!$N:$N,'2a. Database N flows'!$G:$G,'3.1.c N Budget'!$B25,'2a. Database N flows'!$D:$D,"&lt;&gt;"&amp;'3.1.c N Budget'!$B25,'2a. Database N flows'!$M:$M,'3.1.c N Budget'!K$19,'2a. Database N flows'!$P:$P,"&gt;="&amp;$D$7,'2a. Database N flows'!$P:$P,"&lt;="&amp;$D$8)/$D$9,0))</f>
        <v>0</v>
      </c>
      <c r="L25" s="145">
        <f>SUMIFS('2a. Database N flows'!$N:$N,'2a. Database N flows'!$G:$G,'3.1.c N Budget'!$B25,'2a. Database N flows'!$D:$D,"&lt;&gt;"&amp;'3.1.c N Budget'!$B25,'2a. Database N flows'!$P:$P,$D$4)</f>
        <v>8</v>
      </c>
      <c r="M25" s="139">
        <f>SUMIFS('2a. Database N flows'!$N:$N,'2a. Database N flows'!$D:$D,'3.1.c N Budget'!$B25,'2a. Database N flows'!$G:$G,"&lt;&gt;"&amp;'3.1.c N Budget'!$B25,'2a. Database N flows'!$M:$M,'3.1.c N Budget'!M$19,'2a. Database N flows'!$P:$P,$D$4)</f>
        <v>1</v>
      </c>
      <c r="N25" s="140">
        <f>SUMIFS('2a. Database N flows'!$N:$N,'2a. Database N flows'!$D:$D,'3.1.c N Budget'!$B25,'2a. Database N flows'!$G:$G,"&lt;&gt;"&amp;'3.1.c N Budget'!$B25,'2a. Database N flows'!$M:$M,'3.1.c N Budget'!N$19,'2a. Database N flows'!$P:$P,$D$4)</f>
        <v>2</v>
      </c>
      <c r="O25" s="140">
        <f>SUMIFS('2a. Database N flows'!$N:$N,'2a. Database N flows'!$D:$D,'3.1.c N Budget'!$B25,'2a. Database N flows'!$G:$G,"&lt;&gt;"&amp;'3.1.c N Budget'!$B25,'2a. Database N flows'!$M:$M,'3.1.c N Budget'!O$19,'2a. Database N flows'!$P:$P,$D$4)</f>
        <v>1</v>
      </c>
      <c r="P25" s="140">
        <f>SUMIFS('2a. Database N flows'!$N:$N,'2a. Database N flows'!$D:$D,'3.1.c N Budget'!$B25,'2a. Database N flows'!$G:$G,"&lt;&gt;"&amp;'3.1.c N Budget'!$B25,'2a. Database N flows'!$M:$M,'3.1.c N Budget'!P$19,'2a. Database N flows'!$P:$P,$D$4)</f>
        <v>8</v>
      </c>
      <c r="Q25" s="140">
        <f>SUMIFS('2a. Database N flows'!$N:$N,'2a. Database N flows'!$D:$D,'3.1.c N Budget'!$B25,'2a. Database N flows'!$G:$G,"&lt;&gt;"&amp;'3.1.c N Budget'!$B25,'2a. Database N flows'!$M:$M,'3.1.c N Budget'!Q$19,'2a. Database N flows'!$P:$P,$D$4)</f>
        <v>0</v>
      </c>
      <c r="R25" s="140">
        <f>SUMIFS('2a. Database N flows'!$N:$N,'2a. Database N flows'!$D:$D,'3.1.c N Budget'!$B25,'2a. Database N flows'!$G:$G,"&lt;&gt;"&amp;'3.1.c N Budget'!$B25,'2a. Database N flows'!$M:$M,'3.1.c N Budget'!R$19,'2a. Database N flows'!$P:$P,$D$4)</f>
        <v>0</v>
      </c>
      <c r="S25" s="140">
        <f>SUMIFS('2a. Database N flows'!$N:$N,'2a. Database N flows'!$D:$D,'3.1.c N Budget'!$B25,'2a. Database N flows'!$G:$G,"&lt;&gt;"&amp;'3.1.c N Budget'!$B25,'2a. Database N flows'!$M:$M,'3.1.c N Budget'!S$19,'2a. Database N flows'!$P:$P,$D$4)</f>
        <v>0</v>
      </c>
      <c r="T25" s="139">
        <f>SUMIFS('2a. Database N flows'!$N:$N,'2a. Database N flows'!$D:$D,'3.1.c N Budget'!$B25,'2a. Database N flows'!$G:$G,"&lt;&gt;"&amp;'3.1.c N Budget'!$B25,'2a. Database N flows'!$P:$P,$D$4)</f>
        <v>12</v>
      </c>
      <c r="U25" s="145">
        <f t="shared" si="0"/>
        <v>-4</v>
      </c>
      <c r="V25" s="143"/>
      <c r="W25" s="113"/>
      <c r="X25" s="113"/>
      <c r="Y25" s="113"/>
      <c r="Z25" s="269" t="str">
        <f t="shared" si="1"/>
        <v>Humans and settlements</v>
      </c>
      <c r="AA25" s="268">
        <f t="shared" si="2"/>
        <v>8</v>
      </c>
      <c r="AB25" s="268">
        <f t="shared" si="3"/>
        <v>12</v>
      </c>
      <c r="AC25" s="268">
        <f t="shared" si="4"/>
        <v>-4</v>
      </c>
      <c r="AD25" s="113"/>
      <c r="AE25" s="113"/>
      <c r="AF25" s="113"/>
      <c r="AG25" s="113"/>
      <c r="AH25" s="113"/>
      <c r="AI25" s="113"/>
      <c r="AJ25" s="113"/>
      <c r="AK25" s="113"/>
      <c r="AL25" s="113"/>
      <c r="AM25" s="113"/>
      <c r="AN25" s="113"/>
      <c r="AO25" s="113"/>
      <c r="AP25" s="113"/>
      <c r="AQ25" s="113"/>
      <c r="AR25" s="113"/>
      <c r="AS25" s="113"/>
      <c r="AT25" s="113"/>
    </row>
    <row r="26" spans="1:46" s="36" customFormat="1" x14ac:dyDescent="0.25">
      <c r="A26" s="12"/>
      <c r="B26" s="264" t="s">
        <v>75</v>
      </c>
      <c r="C26" s="113"/>
      <c r="D26" s="138" t="s">
        <v>213</v>
      </c>
      <c r="E26" s="139">
        <f>IF($D$11="Year",SUMIFS('2a. Database N flows'!$N:$N,'2a. Database N flows'!$G:$G,'3.1.c N Budget'!$B26,'2a. Database N flows'!$D:$D,"&lt;&gt;"&amp;'3.1.c N Budget'!$B26,'2a. Database N flows'!$M:$M,'3.1.c N Budget'!E$19,'2a. Database N flows'!$P:$P,$D$4),IF(SUMIFS('2a. Database N flows'!$N:$N,'2a. Database N flows'!$G:$G,'3.1.c N Budget'!$B26,'2a. Database N flows'!$D:$D,"&lt;&gt;"&amp;'3.1.c N Budget'!$B26,'2a. Database N flows'!$M:$M,'3.1.c N Budget'!E$19,'2a. Database N flows'!$P:$P,"&gt;="&amp;$D$7,'2a. Database N flows'!$P:$P,"&lt;="&amp;$D$8)&gt;0,SUMIFS('2a. Database N flows'!$N:$N,'2a. Database N flows'!$G:$G,'3.1.c N Budget'!$B26,'2a. Database N flows'!$D:$D,"&lt;&gt;"&amp;'3.1.c N Budget'!$B26,'2a. Database N flows'!$M:$M,'3.1.c N Budget'!E$19,'2a. Database N flows'!$P:$P,"&gt;="&amp;$D$7,'2a. Database N flows'!$P:$P,"&lt;="&amp;$D$8)/$D$9,0))</f>
        <v>17</v>
      </c>
      <c r="F26" s="140">
        <f>IF($D$11="Year",SUMIFS('2a. Database N flows'!$N:$N,'2a. Database N flows'!$G:$G,'3.1.c N Budget'!$B26,'2a. Database N flows'!$D:$D,"&lt;&gt;"&amp;'3.1.c N Budget'!$B26,'2a. Database N flows'!$M:$M,'3.1.c N Budget'!F$19,'2a. Database N flows'!$P:$P,$D$4),IF(SUMIFS('2a. Database N flows'!$N:$N,'2a. Database N flows'!$G:$G,'3.1.c N Budget'!$B26,'2a. Database N flows'!$D:$D,"&lt;&gt;"&amp;'3.1.c N Budget'!$B26,'2a. Database N flows'!$M:$M,'3.1.c N Budget'!F$19,'2a. Database N flows'!$P:$P,"&gt;="&amp;$D$7,'2a. Database N flows'!$P:$P,"&lt;="&amp;$D$8)&gt;0,SUMIFS('2a. Database N flows'!$N:$N,'2a. Database N flows'!$G:$G,'3.1.c N Budget'!$B26,'2a. Database N flows'!$D:$D,"&lt;&gt;"&amp;'3.1.c N Budget'!$B26,'2a. Database N flows'!$M:$M,'3.1.c N Budget'!F$19,'2a. Database N flows'!$P:$P,"&gt;="&amp;$D$7,'2a. Database N flows'!$P:$P,"&lt;="&amp;$D$8)/$D$9,0))</f>
        <v>13</v>
      </c>
      <c r="G26" s="140">
        <f>IF($D$11="Year",SUMIFS('2a. Database N flows'!$N:$N,'2a. Database N flows'!$G:$G,'3.1.c N Budget'!$B26,'2a. Database N flows'!$D:$D,"&lt;&gt;"&amp;'3.1.c N Budget'!$B26,'2a. Database N flows'!$M:$M,'3.1.c N Budget'!G$19,'2a. Database N flows'!$P:$P,$D$4),IF(SUMIFS('2a. Database N flows'!$N:$N,'2a. Database N flows'!$G:$G,'3.1.c N Budget'!$B26,'2a. Database N flows'!$D:$D,"&lt;&gt;"&amp;'3.1.c N Budget'!$B26,'2a. Database N flows'!$M:$M,'3.1.c N Budget'!G$19,'2a. Database N flows'!$P:$P,"&gt;="&amp;$D$7,'2a. Database N flows'!$P:$P,"&lt;="&amp;$D$8)&gt;0,SUMIFS('2a. Database N flows'!$N:$N,'2a. Database N flows'!$G:$G,'3.1.c N Budget'!$B26,'2a. Database N flows'!$D:$D,"&lt;&gt;"&amp;'3.1.c N Budget'!$B26,'2a. Database N flows'!$M:$M,'3.1.c N Budget'!G$19,'2a. Database N flows'!$P:$P,"&gt;="&amp;$D$7,'2a. Database N flows'!$P:$P,"&lt;="&amp;$D$8)/$D$9,0))</f>
        <v>17</v>
      </c>
      <c r="H26" s="140">
        <f>IF($D$11="Year",SUMIFS('2a. Database N flows'!$N:$N,'2a. Database N flows'!$G:$G,'3.1.c N Budget'!$B26,'2a. Database N flows'!$D:$D,"&lt;&gt;"&amp;'3.1.c N Budget'!$B26,'2a. Database N flows'!$M:$M,'3.1.c N Budget'!H$19,'2a. Database N flows'!$P:$P,$D$4),IF(SUMIFS('2a. Database N flows'!$N:$N,'2a. Database N flows'!$G:$G,'3.1.c N Budget'!$B26,'2a. Database N flows'!$D:$D,"&lt;&gt;"&amp;'3.1.c N Budget'!$B26,'2a. Database N flows'!$M:$M,'3.1.c N Budget'!H$19,'2a. Database N flows'!$P:$P,"&gt;="&amp;$D$7,'2a. Database N flows'!$P:$P,"&lt;="&amp;$D$8)&gt;0,SUMIFS('2a. Database N flows'!$N:$N,'2a. Database N flows'!$G:$G,'3.1.c N Budget'!$B26,'2a. Database N flows'!$D:$D,"&lt;&gt;"&amp;'3.1.c N Budget'!$B26,'2a. Database N flows'!$M:$M,'3.1.c N Budget'!H$19,'2a. Database N flows'!$P:$P,"&gt;="&amp;$D$7,'2a. Database N flows'!$P:$P,"&lt;="&amp;$D$8)/$D$9,0))</f>
        <v>0</v>
      </c>
      <c r="I26" s="140">
        <f>IF($D$11="Year",SUMIFS('2a. Database N flows'!$N:$N,'2a. Database N flows'!$G:$G,'3.1.c N Budget'!$B26,'2a. Database N flows'!$D:$D,"&lt;&gt;"&amp;'3.1.c N Budget'!$B26,'2a. Database N flows'!$M:$M,'3.1.c N Budget'!I$19,'2a. Database N flows'!$P:$P,$D$4),IF(SUMIFS('2a. Database N flows'!$N:$N,'2a. Database N flows'!$G:$G,'3.1.c N Budget'!$B26,'2a. Database N flows'!$D:$D,"&lt;&gt;"&amp;'3.1.c N Budget'!$B26,'2a. Database N flows'!$M:$M,'3.1.c N Budget'!I$19,'2a. Database N flows'!$P:$P,"&gt;="&amp;$D$7,'2a. Database N flows'!$P:$P,"&lt;="&amp;$D$8)&gt;0,SUMIFS('2a. Database N flows'!$N:$N,'2a. Database N flows'!$G:$G,'3.1.c N Budget'!$B26,'2a. Database N flows'!$D:$D,"&lt;&gt;"&amp;'3.1.c N Budget'!$B26,'2a. Database N flows'!$M:$M,'3.1.c N Budget'!I$19,'2a. Database N flows'!$P:$P,"&gt;="&amp;$D$7,'2a. Database N flows'!$P:$P,"&lt;="&amp;$D$8)/$D$9,0))</f>
        <v>12</v>
      </c>
      <c r="J26" s="140">
        <f>IF($D$11="Year",SUMIFS('2a. Database N flows'!$N:$N,'2a. Database N flows'!$G:$G,'3.1.c N Budget'!$B26,'2a. Database N flows'!$D:$D,"&lt;&gt;"&amp;'3.1.c N Budget'!$B26,'2a. Database N flows'!$M:$M,'3.1.c N Budget'!J$19,'2a. Database N flows'!$P:$P,$D$4),IF(SUMIFS('2a. Database N flows'!$N:$N,'2a. Database N flows'!$G:$G,'3.1.c N Budget'!$B26,'2a. Database N flows'!$D:$D,"&lt;&gt;"&amp;'3.1.c N Budget'!$B26,'2a. Database N flows'!$M:$M,'3.1.c N Budget'!J$19,'2a. Database N flows'!$P:$P,"&gt;="&amp;$D$7,'2a. Database N flows'!$P:$P,"&lt;="&amp;$D$8)&gt;0,SUMIFS('2a. Database N flows'!$N:$N,'2a. Database N flows'!$G:$G,'3.1.c N Budget'!$B26,'2a. Database N flows'!$D:$D,"&lt;&gt;"&amp;'3.1.c N Budget'!$B26,'2a. Database N flows'!$M:$M,'3.1.c N Budget'!J$19,'2a. Database N flows'!$P:$P,"&gt;="&amp;$D$7,'2a. Database N flows'!$P:$P,"&lt;="&amp;$D$8)/$D$9,0))</f>
        <v>0</v>
      </c>
      <c r="K26" s="140">
        <f>IF($D$11="Year",SUMIFS('2a. Database N flows'!$N:$N,'2a. Database N flows'!$G:$G,'3.1.c N Budget'!$B26,'2a. Database N flows'!$D:$D,"&lt;&gt;"&amp;'3.1.c N Budget'!$B26,'2a. Database N flows'!$M:$M,'3.1.c N Budget'!K$19,'2a. Database N flows'!$P:$P,$D$4),IF(SUMIFS('2a. Database N flows'!$N:$N,'2a. Database N flows'!$G:$G,'3.1.c N Budget'!$B26,'2a. Database N flows'!$D:$D,"&lt;&gt;"&amp;'3.1.c N Budget'!$B26,'2a. Database N flows'!$M:$M,'3.1.c N Budget'!K$19,'2a. Database N flows'!$P:$P,"&gt;="&amp;$D$7,'2a. Database N flows'!$P:$P,"&lt;="&amp;$D$8)&gt;0,SUMIFS('2a. Database N flows'!$N:$N,'2a. Database N flows'!$G:$G,'3.1.c N Budget'!$B26,'2a. Database N flows'!$D:$D,"&lt;&gt;"&amp;'3.1.c N Budget'!$B26,'2a. Database N flows'!$M:$M,'3.1.c N Budget'!K$19,'2a. Database N flows'!$P:$P,"&gt;="&amp;$D$7,'2a. Database N flows'!$P:$P,"&lt;="&amp;$D$8)/$D$9,0))</f>
        <v>0</v>
      </c>
      <c r="L26" s="145">
        <f>SUMIFS('2a. Database N flows'!$N:$N,'2a. Database N flows'!$G:$G,'3.1.c N Budget'!$B26,'2a. Database N flows'!$D:$D,"&lt;&gt;"&amp;'3.1.c N Budget'!$B26,'2a. Database N flows'!$P:$P,$D$4)</f>
        <v>61</v>
      </c>
      <c r="M26" s="139">
        <f>SUMIFS('2a. Database N flows'!$N:$N,'2a. Database N flows'!$D:$D,'3.1.c N Budget'!$B26,'2a. Database N flows'!$G:$G,"&lt;&gt;"&amp;'3.1.c N Budget'!$B26,'2a. Database N flows'!$M:$M,'3.1.c N Budget'!M$19,'2a. Database N flows'!$P:$P,$D$4)</f>
        <v>0</v>
      </c>
      <c r="N26" s="140">
        <f>SUMIFS('2a. Database N flows'!$N:$N,'2a. Database N flows'!$D:$D,'3.1.c N Budget'!$B26,'2a. Database N flows'!$G:$G,"&lt;&gt;"&amp;'3.1.c N Budget'!$B26,'2a. Database N flows'!$M:$M,'3.1.c N Budget'!N$19,'2a. Database N flows'!$P:$P,$D$4)</f>
        <v>0</v>
      </c>
      <c r="O26" s="140">
        <f>SUMIFS('2a. Database N flows'!$N:$N,'2a. Database N flows'!$D:$D,'3.1.c N Budget'!$B26,'2a. Database N flows'!$G:$G,"&lt;&gt;"&amp;'3.1.c N Budget'!$B26,'2a. Database N flows'!$M:$M,'3.1.c N Budget'!O$19,'2a. Database N flows'!$P:$P,$D$4)</f>
        <v>0</v>
      </c>
      <c r="P26" s="140">
        <f>SUMIFS('2a. Database N flows'!$N:$N,'2a. Database N flows'!$D:$D,'3.1.c N Budget'!$B26,'2a. Database N flows'!$G:$G,"&lt;&gt;"&amp;'3.1.c N Budget'!$B26,'2a. Database N flows'!$M:$M,'3.1.c N Budget'!P$19,'2a. Database N flows'!$P:$P,$D$4)</f>
        <v>0</v>
      </c>
      <c r="Q26" s="140">
        <f>SUMIFS('2a. Database N flows'!$N:$N,'2a. Database N flows'!$D:$D,'3.1.c N Budget'!$B26,'2a. Database N flows'!$G:$G,"&lt;&gt;"&amp;'3.1.c N Budget'!$B26,'2a. Database N flows'!$M:$M,'3.1.c N Budget'!Q$19,'2a. Database N flows'!$P:$P,$D$4)</f>
        <v>11</v>
      </c>
      <c r="R26" s="140">
        <f>SUMIFS('2a. Database N flows'!$N:$N,'2a. Database N flows'!$D:$D,'3.1.c N Budget'!$B26,'2a. Database N flows'!$G:$G,"&lt;&gt;"&amp;'3.1.c N Budget'!$B26,'2a. Database N flows'!$M:$M,'3.1.c N Budget'!R$19,'2a. Database N flows'!$P:$P,$D$4)</f>
        <v>0</v>
      </c>
      <c r="S26" s="140">
        <f>SUMIFS('2a. Database N flows'!$N:$N,'2a. Database N flows'!$D:$D,'3.1.c N Budget'!$B26,'2a. Database N flows'!$G:$G,"&lt;&gt;"&amp;'3.1.c N Budget'!$B26,'2a. Database N flows'!$M:$M,'3.1.c N Budget'!S$19,'2a. Database N flows'!$P:$P,$D$4)</f>
        <v>0</v>
      </c>
      <c r="T26" s="139">
        <f>SUMIFS('2a. Database N flows'!$N:$N,'2a. Database N flows'!$D:$D,'3.1.c N Budget'!$B26,'2a. Database N flows'!$G:$G,"&lt;&gt;"&amp;'3.1.c N Budget'!$B26,'2a. Database N flows'!$P:$P,$D$4)</f>
        <v>27</v>
      </c>
      <c r="U26" s="145">
        <f t="shared" si="0"/>
        <v>34</v>
      </c>
      <c r="V26" s="143"/>
      <c r="W26" s="113"/>
      <c r="X26" s="113"/>
      <c r="Y26" s="113"/>
      <c r="Z26" s="269" t="str">
        <f t="shared" si="1"/>
        <v>Atmosphere</v>
      </c>
      <c r="AA26" s="268">
        <f t="shared" si="2"/>
        <v>61</v>
      </c>
      <c r="AB26" s="268">
        <f t="shared" si="3"/>
        <v>27</v>
      </c>
      <c r="AC26" s="268">
        <f t="shared" si="4"/>
        <v>34</v>
      </c>
      <c r="AD26" s="113"/>
      <c r="AE26" s="113"/>
      <c r="AF26" s="113"/>
      <c r="AG26" s="113"/>
      <c r="AH26" s="113"/>
      <c r="AI26" s="113"/>
      <c r="AJ26" s="113"/>
      <c r="AK26" s="113"/>
      <c r="AL26" s="113"/>
      <c r="AM26" s="113"/>
      <c r="AN26" s="113"/>
      <c r="AO26" s="113"/>
      <c r="AP26" s="113"/>
      <c r="AQ26" s="113"/>
      <c r="AR26" s="113"/>
      <c r="AS26" s="113"/>
      <c r="AT26" s="113"/>
    </row>
    <row r="27" spans="1:46" s="36" customFormat="1" x14ac:dyDescent="0.25">
      <c r="A27" s="12"/>
      <c r="B27" s="264" t="s">
        <v>97</v>
      </c>
      <c r="C27" s="113"/>
      <c r="D27" s="138" t="s">
        <v>152</v>
      </c>
      <c r="E27" s="139">
        <f>IF($D$11="Year",SUMIFS('2a. Database N flows'!$N:$N,'2a. Database N flows'!$G:$G,'3.1.c N Budget'!$B27,'2a. Database N flows'!$D:$D,"&lt;&gt;"&amp;'3.1.c N Budget'!$B27,'2a. Database N flows'!$M:$M,'3.1.c N Budget'!E$19,'2a. Database N flows'!$P:$P,$D$4),IF(SUMIFS('2a. Database N flows'!$N:$N,'2a. Database N flows'!$G:$G,'3.1.c N Budget'!$B27,'2a. Database N flows'!$D:$D,"&lt;&gt;"&amp;'3.1.c N Budget'!$B27,'2a. Database N flows'!$M:$M,'3.1.c N Budget'!E$19,'2a. Database N flows'!$P:$P,"&gt;="&amp;$D$7,'2a. Database N flows'!$P:$P,"&lt;="&amp;$D$8)&gt;0,SUMIFS('2a. Database N flows'!$N:$N,'2a. Database N flows'!$G:$G,'3.1.c N Budget'!$B27,'2a. Database N flows'!$D:$D,"&lt;&gt;"&amp;'3.1.c N Budget'!$B27,'2a. Database N flows'!$M:$M,'3.1.c N Budget'!E$19,'2a. Database N flows'!$P:$P,"&gt;="&amp;$D$7,'2a. Database N flows'!$P:$P,"&lt;="&amp;$D$8)/$D$9,0))</f>
        <v>0</v>
      </c>
      <c r="F27" s="140">
        <f>IF($D$11="Year",SUMIFS('2a. Database N flows'!$N:$N,'2a. Database N flows'!$G:$G,'3.1.c N Budget'!$B27,'2a. Database N flows'!$D:$D,"&lt;&gt;"&amp;'3.1.c N Budget'!$B27,'2a. Database N flows'!$M:$M,'3.1.c N Budget'!F$19,'2a. Database N flows'!$P:$P,$D$4),IF(SUMIFS('2a. Database N flows'!$N:$N,'2a. Database N flows'!$G:$G,'3.1.c N Budget'!$B27,'2a. Database N flows'!$D:$D,"&lt;&gt;"&amp;'3.1.c N Budget'!$B27,'2a. Database N flows'!$M:$M,'3.1.c N Budget'!F$19,'2a. Database N flows'!$P:$P,"&gt;="&amp;$D$7,'2a. Database N flows'!$P:$P,"&lt;="&amp;$D$8)&gt;0,SUMIFS('2a. Database N flows'!$N:$N,'2a. Database N flows'!$G:$G,'3.1.c N Budget'!$B27,'2a. Database N flows'!$D:$D,"&lt;&gt;"&amp;'3.1.c N Budget'!$B27,'2a. Database N flows'!$M:$M,'3.1.c N Budget'!F$19,'2a. Database N flows'!$P:$P,"&gt;="&amp;$D$7,'2a. Database N flows'!$P:$P,"&lt;="&amp;$D$8)/$D$9,0))</f>
        <v>0</v>
      </c>
      <c r="G27" s="140">
        <f>IF($D$11="Year",SUMIFS('2a. Database N flows'!$N:$N,'2a. Database N flows'!$G:$G,'3.1.c N Budget'!$B27,'2a. Database N flows'!$D:$D,"&lt;&gt;"&amp;'3.1.c N Budget'!$B27,'2a. Database N flows'!$M:$M,'3.1.c N Budget'!G$19,'2a. Database N flows'!$P:$P,$D$4),IF(SUMIFS('2a. Database N flows'!$N:$N,'2a. Database N flows'!$G:$G,'3.1.c N Budget'!$B27,'2a. Database N flows'!$D:$D,"&lt;&gt;"&amp;'3.1.c N Budget'!$B27,'2a. Database N flows'!$M:$M,'3.1.c N Budget'!G$19,'2a. Database N flows'!$P:$P,"&gt;="&amp;$D$7,'2a. Database N flows'!$P:$P,"&lt;="&amp;$D$8)&gt;0,SUMIFS('2a. Database N flows'!$N:$N,'2a. Database N flows'!$G:$G,'3.1.c N Budget'!$B27,'2a. Database N flows'!$D:$D,"&lt;&gt;"&amp;'3.1.c N Budget'!$B27,'2a. Database N flows'!$M:$M,'3.1.c N Budget'!G$19,'2a. Database N flows'!$P:$P,"&gt;="&amp;$D$7,'2a. Database N flows'!$P:$P,"&lt;="&amp;$D$8)/$D$9,0))</f>
        <v>0</v>
      </c>
      <c r="H27" s="140">
        <f>IF($D$11="Year",SUMIFS('2a. Database N flows'!$N:$N,'2a. Database N flows'!$G:$G,'3.1.c N Budget'!$B27,'2a. Database N flows'!$D:$D,"&lt;&gt;"&amp;'3.1.c N Budget'!$B27,'2a. Database N flows'!$M:$M,'3.1.c N Budget'!H$19,'2a. Database N flows'!$P:$P,$D$4),IF(SUMIFS('2a. Database N flows'!$N:$N,'2a. Database N flows'!$G:$G,'3.1.c N Budget'!$B27,'2a. Database N flows'!$D:$D,"&lt;&gt;"&amp;'3.1.c N Budget'!$B27,'2a. Database N flows'!$M:$M,'3.1.c N Budget'!H$19,'2a. Database N flows'!$P:$P,"&gt;="&amp;$D$7,'2a. Database N flows'!$P:$P,"&lt;="&amp;$D$8)&gt;0,SUMIFS('2a. Database N flows'!$N:$N,'2a. Database N flows'!$G:$G,'3.1.c N Budget'!$B27,'2a. Database N flows'!$D:$D,"&lt;&gt;"&amp;'3.1.c N Budget'!$B27,'2a. Database N flows'!$M:$M,'3.1.c N Budget'!H$19,'2a. Database N flows'!$P:$P,"&gt;="&amp;$D$7,'2a. Database N flows'!$P:$P,"&lt;="&amp;$D$8)/$D$9,0))</f>
        <v>18</v>
      </c>
      <c r="I27" s="140">
        <f>IF($D$11="Year",SUMIFS('2a. Database N flows'!$N:$N,'2a. Database N flows'!$G:$G,'3.1.c N Budget'!$B27,'2a. Database N flows'!$D:$D,"&lt;&gt;"&amp;'3.1.c N Budget'!$B27,'2a. Database N flows'!$M:$M,'3.1.c N Budget'!I$19,'2a. Database N flows'!$P:$P,$D$4),IF(SUMIFS('2a. Database N flows'!$N:$N,'2a. Database N flows'!$G:$G,'3.1.c N Budget'!$B27,'2a. Database N flows'!$D:$D,"&lt;&gt;"&amp;'3.1.c N Budget'!$B27,'2a. Database N flows'!$M:$M,'3.1.c N Budget'!I$19,'2a. Database N flows'!$P:$P,"&gt;="&amp;$D$7,'2a. Database N flows'!$P:$P,"&lt;="&amp;$D$8)&gt;0,SUMIFS('2a. Database N flows'!$N:$N,'2a. Database N flows'!$G:$G,'3.1.c N Budget'!$B27,'2a. Database N flows'!$D:$D,"&lt;&gt;"&amp;'3.1.c N Budget'!$B27,'2a. Database N flows'!$M:$M,'3.1.c N Budget'!I$19,'2a. Database N flows'!$P:$P,"&gt;="&amp;$D$7,'2a. Database N flows'!$P:$P,"&lt;="&amp;$D$8)/$D$9,0))</f>
        <v>2</v>
      </c>
      <c r="J27" s="140">
        <f>IF($D$11="Year",SUMIFS('2a. Database N flows'!$N:$N,'2a. Database N flows'!$G:$G,'3.1.c N Budget'!$B27,'2a. Database N flows'!$D:$D,"&lt;&gt;"&amp;'3.1.c N Budget'!$B27,'2a. Database N flows'!$M:$M,'3.1.c N Budget'!J$19,'2a. Database N flows'!$P:$P,$D$4),IF(SUMIFS('2a. Database N flows'!$N:$N,'2a. Database N flows'!$G:$G,'3.1.c N Budget'!$B27,'2a. Database N flows'!$D:$D,"&lt;&gt;"&amp;'3.1.c N Budget'!$B27,'2a. Database N flows'!$M:$M,'3.1.c N Budget'!J$19,'2a. Database N flows'!$P:$P,"&gt;="&amp;$D$7,'2a. Database N flows'!$P:$P,"&lt;="&amp;$D$8)&gt;0,SUMIFS('2a. Database N flows'!$N:$N,'2a. Database N flows'!$G:$G,'3.1.c N Budget'!$B27,'2a. Database N flows'!$D:$D,"&lt;&gt;"&amp;'3.1.c N Budget'!$B27,'2a. Database N flows'!$M:$M,'3.1.c N Budget'!J$19,'2a. Database N flows'!$P:$P,"&gt;="&amp;$D$7,'2a. Database N flows'!$P:$P,"&lt;="&amp;$D$8)/$D$9,0))</f>
        <v>0</v>
      </c>
      <c r="K27" s="140">
        <f>IF($D$11="Year",SUMIFS('2a. Database N flows'!$N:$N,'2a. Database N flows'!$G:$G,'3.1.c N Budget'!$B27,'2a. Database N flows'!$D:$D,"&lt;&gt;"&amp;'3.1.c N Budget'!$B27,'2a. Database N flows'!$M:$M,'3.1.c N Budget'!K$19,'2a. Database N flows'!$P:$P,$D$4),IF(SUMIFS('2a. Database N flows'!$N:$N,'2a. Database N flows'!$G:$G,'3.1.c N Budget'!$B27,'2a. Database N flows'!$D:$D,"&lt;&gt;"&amp;'3.1.c N Budget'!$B27,'2a. Database N flows'!$M:$M,'3.1.c N Budget'!K$19,'2a. Database N flows'!$P:$P,"&gt;="&amp;$D$7,'2a. Database N flows'!$P:$P,"&lt;="&amp;$D$8)&gt;0,SUMIFS('2a. Database N flows'!$N:$N,'2a. Database N flows'!$G:$G,'3.1.c N Budget'!$B27,'2a. Database N flows'!$D:$D,"&lt;&gt;"&amp;'3.1.c N Budget'!$B27,'2a. Database N flows'!$M:$M,'3.1.c N Budget'!K$19,'2a. Database N flows'!$P:$P,"&gt;="&amp;$D$7,'2a. Database N flows'!$P:$P,"&lt;="&amp;$D$8)/$D$9,0))</f>
        <v>0</v>
      </c>
      <c r="L27" s="145">
        <f>SUMIFS('2a. Database N flows'!$N:$N,'2a. Database N flows'!$G:$G,'3.1.c N Budget'!$B27,'2a. Database N flows'!$D:$D,"&lt;&gt;"&amp;'3.1.c N Budget'!$B27,'2a. Database N flows'!$P:$P,$D$4)</f>
        <v>24</v>
      </c>
      <c r="M27" s="139">
        <f>SUMIFS('2a. Database N flows'!$N:$N,'2a. Database N flows'!$D:$D,'3.1.c N Budget'!$B27,'2a. Database N flows'!$G:$G,"&lt;&gt;"&amp;'3.1.c N Budget'!$B27,'2a. Database N flows'!$M:$M,'3.1.c N Budget'!M$19,'2a. Database N flows'!$P:$P,$D$4)</f>
        <v>3</v>
      </c>
      <c r="N27" s="140">
        <f>SUMIFS('2a. Database N flows'!$N:$N,'2a. Database N flows'!$D:$D,'3.1.c N Budget'!$B27,'2a. Database N flows'!$G:$G,"&lt;&gt;"&amp;'3.1.c N Budget'!$B27,'2a. Database N flows'!$M:$M,'3.1.c N Budget'!N$19,'2a. Database N flows'!$P:$P,$D$4)</f>
        <v>1</v>
      </c>
      <c r="O27" s="140">
        <f>SUMIFS('2a. Database N flows'!$N:$N,'2a. Database N flows'!$D:$D,'3.1.c N Budget'!$B27,'2a. Database N flows'!$G:$G,"&lt;&gt;"&amp;'3.1.c N Budget'!$B27,'2a. Database N flows'!$M:$M,'3.1.c N Budget'!O$19,'2a. Database N flows'!$P:$P,$D$4)</f>
        <v>3</v>
      </c>
      <c r="P27" s="140">
        <f>SUMIFS('2a. Database N flows'!$N:$N,'2a. Database N flows'!$D:$D,'3.1.c N Budget'!$B27,'2a. Database N flows'!$G:$G,"&lt;&gt;"&amp;'3.1.c N Budget'!$B27,'2a. Database N flows'!$M:$M,'3.1.c N Budget'!P$19,'2a. Database N flows'!$P:$P,$D$4)</f>
        <v>11</v>
      </c>
      <c r="Q27" s="140">
        <f>SUMIFS('2a. Database N flows'!$N:$N,'2a. Database N flows'!$D:$D,'3.1.c N Budget'!$B27,'2a. Database N flows'!$G:$G,"&lt;&gt;"&amp;'3.1.c N Budget'!$B27,'2a. Database N flows'!$M:$M,'3.1.c N Budget'!Q$19,'2a. Database N flows'!$P:$P,$D$4)</f>
        <v>3</v>
      </c>
      <c r="R27" s="140">
        <f>SUMIFS('2a. Database N flows'!$N:$N,'2a. Database N flows'!$D:$D,'3.1.c N Budget'!$B27,'2a. Database N flows'!$G:$G,"&lt;&gt;"&amp;'3.1.c N Budget'!$B27,'2a. Database N flows'!$M:$M,'3.1.c N Budget'!R$19,'2a. Database N flows'!$P:$P,$D$4)</f>
        <v>0</v>
      </c>
      <c r="S27" s="140">
        <f>SUMIFS('2a. Database N flows'!$N:$N,'2a. Database N flows'!$D:$D,'3.1.c N Budget'!$B27,'2a. Database N flows'!$G:$G,"&lt;&gt;"&amp;'3.1.c N Budget'!$B27,'2a. Database N flows'!$M:$M,'3.1.c N Budget'!S$19,'2a. Database N flows'!$P:$P,$D$4)</f>
        <v>0</v>
      </c>
      <c r="T27" s="139">
        <f>SUMIFS('2a. Database N flows'!$N:$N,'2a. Database N flows'!$D:$D,'3.1.c N Budget'!$B27,'2a. Database N flows'!$G:$G,"&lt;&gt;"&amp;'3.1.c N Budget'!$B27,'2a. Database N flows'!$P:$P,$D$4)</f>
        <v>21</v>
      </c>
      <c r="U27" s="145">
        <f t="shared" si="0"/>
        <v>3</v>
      </c>
      <c r="V27" s="143"/>
      <c r="W27" s="113"/>
      <c r="X27" s="113"/>
      <c r="Y27" s="113"/>
      <c r="Z27" s="269" t="str">
        <f t="shared" si="1"/>
        <v>Hydrosphere</v>
      </c>
      <c r="AA27" s="268">
        <f t="shared" si="2"/>
        <v>24</v>
      </c>
      <c r="AB27" s="268">
        <f t="shared" si="3"/>
        <v>21</v>
      </c>
      <c r="AC27" s="268">
        <f t="shared" si="4"/>
        <v>3</v>
      </c>
      <c r="AD27" s="113"/>
      <c r="AE27" s="113"/>
      <c r="AF27" s="113"/>
      <c r="AG27" s="113"/>
      <c r="AH27" s="113"/>
      <c r="AI27" s="113"/>
      <c r="AJ27" s="113"/>
      <c r="AK27" s="113"/>
      <c r="AL27" s="113"/>
      <c r="AM27" s="113"/>
      <c r="AN27" s="113"/>
      <c r="AO27" s="113"/>
      <c r="AP27" s="113"/>
      <c r="AQ27" s="113"/>
      <c r="AR27" s="113"/>
      <c r="AS27" s="113"/>
      <c r="AT27" s="113"/>
    </row>
    <row r="28" spans="1:46" s="36" customFormat="1" x14ac:dyDescent="0.25">
      <c r="A28" s="12"/>
      <c r="B28" s="264" t="s">
        <v>81</v>
      </c>
      <c r="C28" s="113"/>
      <c r="D28" s="138" t="s">
        <v>160</v>
      </c>
      <c r="E28" s="139">
        <f>IF($D$11="Year",SUMIFS('2a. Database N flows'!$N:$N,'2a. Database N flows'!$G:$G,'3.1.c N Budget'!$B28,'2a. Database N flows'!$D:$D,"&lt;&gt;"&amp;'3.1.c N Budget'!$B28,'2a. Database N flows'!$M:$M,'3.1.c N Budget'!E$19,'2a. Database N flows'!$P:$P,$D$4),IF(SUMIFS('2a. Database N flows'!$N:$N,'2a. Database N flows'!$G:$G,'3.1.c N Budget'!$B28,'2a. Database N flows'!$D:$D,"&lt;&gt;"&amp;'3.1.c N Budget'!$B28,'2a. Database N flows'!$M:$M,'3.1.c N Budget'!E$19,'2a. Database N flows'!$P:$P,"&gt;="&amp;$D$7,'2a. Database N flows'!$P:$P,"&lt;="&amp;$D$8)&gt;0,SUMIFS('2a. Database N flows'!$N:$N,'2a. Database N flows'!$G:$G,'3.1.c N Budget'!$B28,'2a. Database N flows'!$D:$D,"&lt;&gt;"&amp;'3.1.c N Budget'!$B28,'2a. Database N flows'!$M:$M,'3.1.c N Budget'!E$19,'2a. Database N flows'!$P:$P,"&gt;="&amp;$D$7,'2a. Database N flows'!$P:$P,"&lt;="&amp;$D$8)/$D$9,0))</f>
        <v>0</v>
      </c>
      <c r="F28" s="140">
        <f>IF($D$11="Year",SUMIFS('2a. Database N flows'!$N:$N,'2a. Database N flows'!$G:$G,'3.1.c N Budget'!$B28,'2a. Database N flows'!$D:$D,"&lt;&gt;"&amp;'3.1.c N Budget'!$B28,'2a. Database N flows'!$M:$M,'3.1.c N Budget'!F$19,'2a. Database N flows'!$P:$P,$D$4),IF(SUMIFS('2a. Database N flows'!$N:$N,'2a. Database N flows'!$G:$G,'3.1.c N Budget'!$B28,'2a. Database N flows'!$D:$D,"&lt;&gt;"&amp;'3.1.c N Budget'!$B28,'2a. Database N flows'!$M:$M,'3.1.c N Budget'!F$19,'2a. Database N flows'!$P:$P,"&gt;="&amp;$D$7,'2a. Database N flows'!$P:$P,"&lt;="&amp;$D$8)&gt;0,SUMIFS('2a. Database N flows'!$N:$N,'2a. Database N flows'!$G:$G,'3.1.c N Budget'!$B28,'2a. Database N flows'!$D:$D,"&lt;&gt;"&amp;'3.1.c N Budget'!$B28,'2a. Database N flows'!$M:$M,'3.1.c N Budget'!F$19,'2a. Database N flows'!$P:$P,"&gt;="&amp;$D$7,'2a. Database N flows'!$P:$P,"&lt;="&amp;$D$8)/$D$9,0))</f>
        <v>0</v>
      </c>
      <c r="G28" s="140">
        <f>IF($D$11="Year",SUMIFS('2a. Database N flows'!$N:$N,'2a. Database N flows'!$G:$G,'3.1.c N Budget'!$B28,'2a. Database N flows'!$D:$D,"&lt;&gt;"&amp;'3.1.c N Budget'!$B28,'2a. Database N flows'!$M:$M,'3.1.c N Budget'!G$19,'2a. Database N flows'!$P:$P,$D$4),IF(SUMIFS('2a. Database N flows'!$N:$N,'2a. Database N flows'!$G:$G,'3.1.c N Budget'!$B28,'2a. Database N flows'!$D:$D,"&lt;&gt;"&amp;'3.1.c N Budget'!$B28,'2a. Database N flows'!$M:$M,'3.1.c N Budget'!G$19,'2a. Database N flows'!$P:$P,"&gt;="&amp;$D$7,'2a. Database N flows'!$P:$P,"&lt;="&amp;$D$8)&gt;0,SUMIFS('2a. Database N flows'!$N:$N,'2a. Database N flows'!$G:$G,'3.1.c N Budget'!$B28,'2a. Database N flows'!$D:$D,"&lt;&gt;"&amp;'3.1.c N Budget'!$B28,'2a. Database N flows'!$M:$M,'3.1.c N Budget'!G$19,'2a. Database N flows'!$P:$P,"&gt;="&amp;$D$7,'2a. Database N flows'!$P:$P,"&lt;="&amp;$D$8)/$D$9,0))</f>
        <v>0</v>
      </c>
      <c r="H28" s="140">
        <f>IF($D$11="Year",SUMIFS('2a. Database N flows'!$N:$N,'2a. Database N flows'!$G:$G,'3.1.c N Budget'!$B28,'2a. Database N flows'!$D:$D,"&lt;&gt;"&amp;'3.1.c N Budget'!$B28,'2a. Database N flows'!$M:$M,'3.1.c N Budget'!H$19,'2a. Database N flows'!$P:$P,$D$4),IF(SUMIFS('2a. Database N flows'!$N:$N,'2a. Database N flows'!$G:$G,'3.1.c N Budget'!$B28,'2a. Database N flows'!$D:$D,"&lt;&gt;"&amp;'3.1.c N Budget'!$B28,'2a. Database N flows'!$M:$M,'3.1.c N Budget'!H$19,'2a. Database N flows'!$P:$P,"&gt;="&amp;$D$7,'2a. Database N flows'!$P:$P,"&lt;="&amp;$D$8)&gt;0,SUMIFS('2a. Database N flows'!$N:$N,'2a. Database N flows'!$G:$G,'3.1.c N Budget'!$B28,'2a. Database N flows'!$D:$D,"&lt;&gt;"&amp;'3.1.c N Budget'!$B28,'2a. Database N flows'!$M:$M,'3.1.c N Budget'!H$19,'2a. Database N flows'!$P:$P,"&gt;="&amp;$D$7,'2a. Database N flows'!$P:$P,"&lt;="&amp;$D$8)/$D$9,0))</f>
        <v>10</v>
      </c>
      <c r="I28" s="140">
        <f>IF($D$11="Year",SUMIFS('2a. Database N flows'!$N:$N,'2a. Database N flows'!$G:$G,'3.1.c N Budget'!$B28,'2a. Database N flows'!$D:$D,"&lt;&gt;"&amp;'3.1.c N Budget'!$B28,'2a. Database N flows'!$M:$M,'3.1.c N Budget'!I$19,'2a. Database N flows'!$P:$P,$D$4),IF(SUMIFS('2a. Database N flows'!$N:$N,'2a. Database N flows'!$G:$G,'3.1.c N Budget'!$B28,'2a. Database N flows'!$D:$D,"&lt;&gt;"&amp;'3.1.c N Budget'!$B28,'2a. Database N flows'!$M:$M,'3.1.c N Budget'!I$19,'2a. Database N flows'!$P:$P,"&gt;="&amp;$D$7,'2a. Database N flows'!$P:$P,"&lt;="&amp;$D$8)&gt;0,SUMIFS('2a. Database N flows'!$N:$N,'2a. Database N flows'!$G:$G,'3.1.c N Budget'!$B28,'2a. Database N flows'!$D:$D,"&lt;&gt;"&amp;'3.1.c N Budget'!$B28,'2a. Database N flows'!$M:$M,'3.1.c N Budget'!I$19,'2a. Database N flows'!$P:$P,"&gt;="&amp;$D$7,'2a. Database N flows'!$P:$P,"&lt;="&amp;$D$8)/$D$9,0))</f>
        <v>0</v>
      </c>
      <c r="J28" s="140">
        <f>IF($D$11="Year",SUMIFS('2a. Database N flows'!$N:$N,'2a. Database N flows'!$G:$G,'3.1.c N Budget'!$B28,'2a. Database N flows'!$D:$D,"&lt;&gt;"&amp;'3.1.c N Budget'!$B28,'2a. Database N flows'!$M:$M,'3.1.c N Budget'!J$19,'2a. Database N flows'!$P:$P,$D$4),IF(SUMIFS('2a. Database N flows'!$N:$N,'2a. Database N flows'!$G:$G,'3.1.c N Budget'!$B28,'2a. Database N flows'!$D:$D,"&lt;&gt;"&amp;'3.1.c N Budget'!$B28,'2a. Database N flows'!$M:$M,'3.1.c N Budget'!J$19,'2a. Database N flows'!$P:$P,"&gt;="&amp;$D$7,'2a. Database N flows'!$P:$P,"&lt;="&amp;$D$8)&gt;0,SUMIFS('2a. Database N flows'!$N:$N,'2a. Database N flows'!$G:$G,'3.1.c N Budget'!$B28,'2a. Database N flows'!$D:$D,"&lt;&gt;"&amp;'3.1.c N Budget'!$B28,'2a. Database N flows'!$M:$M,'3.1.c N Budget'!J$19,'2a. Database N flows'!$P:$P,"&gt;="&amp;$D$7,'2a. Database N flows'!$P:$P,"&lt;="&amp;$D$8)/$D$9,0))</f>
        <v>0</v>
      </c>
      <c r="K28" s="140">
        <f>IF($D$11="Year",SUMIFS('2a. Database N flows'!$N:$N,'2a. Database N flows'!$G:$G,'3.1.c N Budget'!$B28,'2a. Database N flows'!$D:$D,"&lt;&gt;"&amp;'3.1.c N Budget'!$B28,'2a. Database N flows'!$M:$M,'3.1.c N Budget'!K$19,'2a. Database N flows'!$P:$P,$D$4),IF(SUMIFS('2a. Database N flows'!$N:$N,'2a. Database N flows'!$G:$G,'3.1.c N Budget'!$B28,'2a. Database N flows'!$D:$D,"&lt;&gt;"&amp;'3.1.c N Budget'!$B28,'2a. Database N flows'!$M:$M,'3.1.c N Budget'!K$19,'2a. Database N flows'!$P:$P,"&gt;="&amp;$D$7,'2a. Database N flows'!$P:$P,"&lt;="&amp;$D$8)&gt;0,SUMIFS('2a. Database N flows'!$N:$N,'2a. Database N flows'!$G:$G,'3.1.c N Budget'!$B28,'2a. Database N flows'!$D:$D,"&lt;&gt;"&amp;'3.1.c N Budget'!$B28,'2a. Database N flows'!$M:$M,'3.1.c N Budget'!K$19,'2a. Database N flows'!$P:$P,"&gt;="&amp;$D$7,'2a. Database N flows'!$P:$P,"&lt;="&amp;$D$8)/$D$9,0))</f>
        <v>0</v>
      </c>
      <c r="L28" s="145">
        <f>SUMIFS('2a. Database N flows'!$N:$N,'2a. Database N flows'!$G:$G,'3.1.c N Budget'!$B28,'2a. Database N flows'!$D:$D,"&lt;&gt;"&amp;'3.1.c N Budget'!$B28,'2a. Database N flows'!$P:$P,$D$4)</f>
        <v>12</v>
      </c>
      <c r="M28" s="139">
        <f>SUMIFS('2a. Database N flows'!$N:$N,'2a. Database N flows'!$D:$D,'3.1.c N Budget'!$B28,'2a. Database N flows'!$G:$G,"&lt;&gt;"&amp;'3.1.c N Budget'!$B28,'2a. Database N flows'!$M:$M,'3.1.c N Budget'!M$19,'2a. Database N flows'!$P:$P,$D$4)</f>
        <v>0</v>
      </c>
      <c r="N28" s="140">
        <f>SUMIFS('2a. Database N flows'!$N:$N,'2a. Database N flows'!$D:$D,'3.1.c N Budget'!$B28,'2a. Database N flows'!$G:$G,"&lt;&gt;"&amp;'3.1.c N Budget'!$B28,'2a. Database N flows'!$M:$M,'3.1.c N Budget'!N$19,'2a. Database N flows'!$P:$P,$D$4)</f>
        <v>0</v>
      </c>
      <c r="O28" s="140">
        <f>SUMIFS('2a. Database N flows'!$N:$N,'2a. Database N flows'!$D:$D,'3.1.c N Budget'!$B28,'2a. Database N flows'!$G:$G,"&lt;&gt;"&amp;'3.1.c N Budget'!$B28,'2a. Database N flows'!$M:$M,'3.1.c N Budget'!O$19,'2a. Database N flows'!$P:$P,$D$4)</f>
        <v>0</v>
      </c>
      <c r="P28" s="140">
        <f>SUMIFS('2a. Database N flows'!$N:$N,'2a. Database N flows'!$D:$D,'3.1.c N Budget'!$B28,'2a. Database N flows'!$G:$G,"&lt;&gt;"&amp;'3.1.c N Budget'!$B28,'2a. Database N flows'!$M:$M,'3.1.c N Budget'!P$19,'2a. Database N flows'!$P:$P,$D$4)</f>
        <v>12</v>
      </c>
      <c r="Q28" s="140">
        <f>SUMIFS('2a. Database N flows'!$N:$N,'2a. Database N flows'!$D:$D,'3.1.c N Budget'!$B28,'2a. Database N flows'!$G:$G,"&lt;&gt;"&amp;'3.1.c N Budget'!$B28,'2a. Database N flows'!$M:$M,'3.1.c N Budget'!Q$19,'2a. Database N flows'!$P:$P,$D$4)</f>
        <v>0</v>
      </c>
      <c r="R28" s="140">
        <f>SUMIFS('2a. Database N flows'!$N:$N,'2a. Database N flows'!$D:$D,'3.1.c N Budget'!$B28,'2a. Database N flows'!$G:$G,"&lt;&gt;"&amp;'3.1.c N Budget'!$B28,'2a. Database N flows'!$M:$M,'3.1.c N Budget'!R$19,'2a. Database N flows'!$P:$P,$D$4)</f>
        <v>0</v>
      </c>
      <c r="S28" s="140">
        <f>SUMIFS('2a. Database N flows'!$N:$N,'2a. Database N flows'!$D:$D,'3.1.c N Budget'!$B28,'2a. Database N flows'!$G:$G,"&lt;&gt;"&amp;'3.1.c N Budget'!$B28,'2a. Database N flows'!$M:$M,'3.1.c N Budget'!S$19,'2a. Database N flows'!$P:$P,$D$4)</f>
        <v>0</v>
      </c>
      <c r="T28" s="139">
        <f>SUMIFS('2a. Database N flows'!$N:$N,'2a. Database N flows'!$D:$D,'3.1.c N Budget'!$B28,'2a. Database N flows'!$G:$G,"&lt;&gt;"&amp;'3.1.c N Budget'!$B28,'2a. Database N flows'!$P:$P,$D$4)</f>
        <v>14</v>
      </c>
      <c r="U28" s="145">
        <f t="shared" si="0"/>
        <v>-2</v>
      </c>
      <c r="V28" s="143"/>
      <c r="W28" s="113"/>
      <c r="X28" s="113"/>
      <c r="Y28" s="113"/>
      <c r="Z28" s="269" t="str">
        <f t="shared" si="1"/>
        <v>Rest of the world</v>
      </c>
      <c r="AA28" s="268">
        <f t="shared" si="2"/>
        <v>12</v>
      </c>
      <c r="AB28" s="268">
        <f t="shared" si="3"/>
        <v>14</v>
      </c>
      <c r="AC28" s="268">
        <f t="shared" si="4"/>
        <v>-2</v>
      </c>
      <c r="AD28" s="113"/>
      <c r="AE28" s="113"/>
      <c r="AF28" s="113"/>
      <c r="AG28" s="113"/>
      <c r="AH28" s="113"/>
      <c r="AI28" s="113"/>
      <c r="AJ28" s="113"/>
      <c r="AK28" s="113"/>
      <c r="AL28" s="113"/>
      <c r="AM28" s="113"/>
      <c r="AN28" s="113"/>
      <c r="AO28" s="113"/>
      <c r="AP28" s="113"/>
      <c r="AQ28" s="113"/>
      <c r="AR28" s="113"/>
      <c r="AS28" s="113"/>
      <c r="AT28" s="113"/>
    </row>
    <row r="29" spans="1:46" s="36" customFormat="1" x14ac:dyDescent="0.25">
      <c r="A29" s="12"/>
      <c r="B29" s="12"/>
      <c r="C29" s="113"/>
      <c r="D29" s="113"/>
      <c r="E29" s="113"/>
      <c r="F29" s="113"/>
      <c r="G29" s="113"/>
      <c r="H29" s="113"/>
      <c r="I29" s="113"/>
      <c r="J29" s="113"/>
      <c r="K29" s="113"/>
      <c r="L29" s="113"/>
      <c r="M29" s="113"/>
      <c r="N29" s="113"/>
      <c r="O29" s="113"/>
      <c r="P29" s="113"/>
      <c r="Q29" s="113"/>
      <c r="R29" s="113"/>
      <c r="S29" s="113"/>
      <c r="T29" s="113"/>
      <c r="U29" s="113"/>
      <c r="V29" s="14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row>
    <row r="30" spans="1:46" s="36" customFormat="1" x14ac:dyDescent="0.25">
      <c r="A30" s="12"/>
      <c r="B30" s="12"/>
      <c r="C30" s="113"/>
      <c r="D30" s="149"/>
      <c r="E30" s="113"/>
      <c r="F30" s="113"/>
      <c r="G30" s="113"/>
      <c r="H30" s="113"/>
      <c r="I30" s="113"/>
      <c r="J30" s="113"/>
      <c r="K30" s="113"/>
      <c r="L30" s="149"/>
      <c r="M30" s="113"/>
      <c r="N30" s="113"/>
      <c r="O30" s="113"/>
      <c r="P30" s="113"/>
      <c r="Q30" s="113"/>
      <c r="R30" s="113"/>
      <c r="S30" s="113"/>
      <c r="T30" s="149"/>
      <c r="U30" s="149"/>
      <c r="V30" s="14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row>
    <row r="31" spans="1:46" s="36" customFormat="1" x14ac:dyDescent="0.25">
      <c r="A31" s="12"/>
      <c r="B31" s="12"/>
      <c r="C31" s="113"/>
      <c r="D31" s="16"/>
      <c r="E31" s="12"/>
      <c r="F31" s="12"/>
      <c r="G31" s="12"/>
      <c r="H31" s="12"/>
      <c r="I31" s="12"/>
      <c r="J31" s="12"/>
      <c r="K31" s="12"/>
      <c r="L31" s="16"/>
      <c r="M31" s="12"/>
      <c r="N31" s="12"/>
      <c r="O31" s="12"/>
      <c r="P31" s="12"/>
      <c r="Q31" s="12"/>
      <c r="R31" s="12"/>
      <c r="S31" s="12"/>
      <c r="T31" s="16"/>
      <c r="U31" s="16"/>
      <c r="V31" s="218"/>
      <c r="W31" s="113"/>
      <c r="X31" s="113"/>
      <c r="Y31" s="113"/>
      <c r="Z31" s="199"/>
      <c r="AA31" s="199"/>
      <c r="AB31" s="199"/>
      <c r="AC31" s="199"/>
      <c r="AD31" s="113"/>
      <c r="AE31" s="113"/>
      <c r="AF31" s="113"/>
      <c r="AG31" s="113"/>
      <c r="AH31" s="113"/>
      <c r="AI31" s="113"/>
      <c r="AJ31" s="113"/>
      <c r="AK31" s="113"/>
      <c r="AL31" s="113"/>
      <c r="AM31" s="113"/>
      <c r="AN31" s="113"/>
      <c r="AO31" s="113"/>
      <c r="AP31" s="113"/>
      <c r="AQ31" s="113"/>
      <c r="AR31" s="113"/>
      <c r="AS31" s="113"/>
      <c r="AT31" s="113"/>
    </row>
    <row r="32" spans="1:46" s="36" customFormat="1" x14ac:dyDescent="0.25">
      <c r="A32" s="12"/>
      <c r="B32" s="12"/>
      <c r="C32" s="113"/>
      <c r="D32" s="16"/>
      <c r="E32" s="12"/>
      <c r="F32" s="12"/>
      <c r="G32" s="12"/>
      <c r="H32" s="12"/>
      <c r="I32" s="12"/>
      <c r="J32" s="12"/>
      <c r="K32" s="12"/>
      <c r="L32" s="16"/>
      <c r="M32" s="12"/>
      <c r="N32" s="12"/>
      <c r="O32" s="12"/>
      <c r="P32" s="12"/>
      <c r="Q32" s="12"/>
      <c r="R32" s="12"/>
      <c r="S32" s="12"/>
      <c r="T32" s="16"/>
      <c r="U32" s="16"/>
      <c r="V32" s="218"/>
      <c r="W32" s="113"/>
      <c r="X32" s="113"/>
      <c r="Y32" s="113"/>
      <c r="Z32" s="199"/>
      <c r="AA32" s="199"/>
      <c r="AB32" s="199"/>
      <c r="AC32" s="199"/>
      <c r="AD32" s="113"/>
      <c r="AE32" s="113"/>
      <c r="AF32" s="113"/>
      <c r="AG32" s="113"/>
      <c r="AH32" s="113"/>
      <c r="AI32" s="113"/>
      <c r="AJ32" s="113"/>
      <c r="AK32" s="113"/>
      <c r="AL32" s="113"/>
      <c r="AM32" s="113"/>
      <c r="AN32" s="113"/>
      <c r="AO32" s="113"/>
      <c r="AP32" s="113"/>
      <c r="AQ32" s="113"/>
      <c r="AR32" s="113"/>
      <c r="AS32" s="113"/>
      <c r="AT32" s="113"/>
    </row>
    <row r="33" spans="1:46" s="36" customFormat="1" x14ac:dyDescent="0.25">
      <c r="A33" s="12"/>
      <c r="B33" s="12"/>
      <c r="C33" s="113"/>
      <c r="D33" s="16"/>
      <c r="E33" s="12"/>
      <c r="F33" s="12"/>
      <c r="G33" s="12"/>
      <c r="H33" s="12"/>
      <c r="I33" s="12"/>
      <c r="J33" s="12"/>
      <c r="K33" s="12"/>
      <c r="L33" s="16"/>
      <c r="M33" s="12"/>
      <c r="N33" s="12"/>
      <c r="O33" s="12"/>
      <c r="P33" s="12"/>
      <c r="Q33" s="12"/>
      <c r="R33" s="12"/>
      <c r="S33" s="12"/>
      <c r="T33" s="16"/>
      <c r="U33" s="16"/>
      <c r="V33" s="218"/>
      <c r="W33" s="113"/>
      <c r="X33" s="113"/>
      <c r="Y33" s="113"/>
      <c r="Z33" s="199"/>
      <c r="AA33" s="199"/>
      <c r="AB33" s="199"/>
      <c r="AC33" s="199"/>
      <c r="AD33" s="113"/>
      <c r="AE33" s="113"/>
      <c r="AF33" s="113"/>
      <c r="AG33" s="113"/>
      <c r="AH33" s="113"/>
      <c r="AI33" s="113"/>
      <c r="AJ33" s="113"/>
      <c r="AK33" s="113"/>
      <c r="AL33" s="113"/>
      <c r="AM33" s="113"/>
      <c r="AN33" s="113"/>
      <c r="AO33" s="113"/>
      <c r="AP33" s="113"/>
      <c r="AQ33" s="113"/>
      <c r="AR33" s="113"/>
      <c r="AS33" s="113"/>
      <c r="AT33" s="113"/>
    </row>
    <row r="34" spans="1:46" s="36" customFormat="1" x14ac:dyDescent="0.25">
      <c r="A34" s="12"/>
      <c r="B34" s="12"/>
      <c r="C34" s="113"/>
      <c r="D34" s="16"/>
      <c r="E34" s="12"/>
      <c r="F34" s="12"/>
      <c r="G34" s="12"/>
      <c r="H34" s="12"/>
      <c r="I34" s="12"/>
      <c r="J34" s="12"/>
      <c r="K34" s="12"/>
      <c r="L34" s="16"/>
      <c r="M34" s="12"/>
      <c r="N34" s="12"/>
      <c r="O34" s="12"/>
      <c r="P34" s="12"/>
      <c r="Q34" s="12"/>
      <c r="R34" s="12"/>
      <c r="S34" s="12"/>
      <c r="T34" s="16"/>
      <c r="U34" s="16"/>
      <c r="V34" s="218"/>
      <c r="W34" s="113"/>
      <c r="X34" s="113"/>
      <c r="Y34" s="113"/>
      <c r="Z34" s="199"/>
      <c r="AA34" s="199"/>
      <c r="AB34" s="199"/>
      <c r="AC34" s="199"/>
      <c r="AD34" s="113"/>
      <c r="AE34" s="113"/>
      <c r="AF34" s="113"/>
      <c r="AG34" s="113"/>
      <c r="AH34" s="113"/>
      <c r="AI34" s="113"/>
      <c r="AJ34" s="113"/>
      <c r="AK34" s="113"/>
      <c r="AL34" s="113"/>
      <c r="AM34" s="113"/>
      <c r="AN34" s="113"/>
      <c r="AO34" s="113"/>
      <c r="AP34" s="113"/>
      <c r="AQ34" s="113"/>
      <c r="AR34" s="113"/>
      <c r="AS34" s="113"/>
      <c r="AT34" s="113"/>
    </row>
    <row r="35" spans="1:46" s="36" customFormat="1" x14ac:dyDescent="0.25">
      <c r="A35" s="12"/>
      <c r="B35" s="12"/>
      <c r="C35" s="113"/>
      <c r="D35" s="16"/>
      <c r="E35" s="12"/>
      <c r="F35" s="12"/>
      <c r="G35" s="12"/>
      <c r="H35" s="12"/>
      <c r="I35" s="12"/>
      <c r="J35" s="12"/>
      <c r="K35" s="12"/>
      <c r="L35" s="16"/>
      <c r="M35" s="12"/>
      <c r="N35" s="12"/>
      <c r="O35" s="12"/>
      <c r="P35" s="12"/>
      <c r="Q35" s="12"/>
      <c r="R35" s="12"/>
      <c r="S35" s="12"/>
      <c r="T35" s="16"/>
      <c r="U35" s="16"/>
      <c r="V35" s="218"/>
      <c r="W35" s="113"/>
      <c r="X35" s="113"/>
      <c r="Y35" s="113"/>
      <c r="Z35" s="199"/>
      <c r="AA35" s="199"/>
      <c r="AB35" s="199"/>
      <c r="AC35" s="199"/>
      <c r="AD35" s="113"/>
      <c r="AE35" s="113"/>
      <c r="AF35" s="113"/>
      <c r="AG35" s="113"/>
      <c r="AH35" s="113"/>
      <c r="AI35" s="113"/>
      <c r="AJ35" s="113"/>
      <c r="AK35" s="113"/>
      <c r="AL35" s="113"/>
      <c r="AM35" s="113"/>
      <c r="AN35" s="113"/>
      <c r="AO35" s="113"/>
      <c r="AP35" s="113"/>
      <c r="AQ35" s="113"/>
      <c r="AR35" s="113"/>
      <c r="AS35" s="113"/>
      <c r="AT35" s="113"/>
    </row>
    <row r="36" spans="1:46" s="36" customFormat="1" x14ac:dyDescent="0.25">
      <c r="A36" s="12"/>
      <c r="B36" s="12"/>
      <c r="C36" s="113"/>
      <c r="D36" s="16"/>
      <c r="E36" s="12"/>
      <c r="F36" s="12"/>
      <c r="G36" s="12"/>
      <c r="H36" s="12"/>
      <c r="I36" s="12"/>
      <c r="J36" s="12"/>
      <c r="K36" s="12"/>
      <c r="L36" s="16"/>
      <c r="M36" s="12"/>
      <c r="N36" s="12"/>
      <c r="O36" s="12"/>
      <c r="P36" s="12"/>
      <c r="Q36" s="12"/>
      <c r="R36" s="12"/>
      <c r="S36" s="12"/>
      <c r="T36" s="16"/>
      <c r="U36" s="16"/>
      <c r="V36" s="218"/>
      <c r="W36" s="113"/>
      <c r="X36" s="113"/>
      <c r="Y36" s="113"/>
      <c r="Z36" s="199"/>
      <c r="AA36" s="199"/>
      <c r="AB36" s="199"/>
      <c r="AC36" s="199"/>
      <c r="AD36" s="113"/>
      <c r="AE36" s="113"/>
      <c r="AF36" s="113"/>
      <c r="AG36" s="113"/>
      <c r="AH36" s="113"/>
      <c r="AI36" s="113"/>
      <c r="AJ36" s="113"/>
      <c r="AK36" s="113"/>
      <c r="AL36" s="113"/>
      <c r="AM36" s="113"/>
      <c r="AN36" s="113"/>
      <c r="AO36" s="113"/>
      <c r="AP36" s="113"/>
      <c r="AQ36" s="113"/>
      <c r="AR36" s="113"/>
      <c r="AS36" s="113"/>
      <c r="AT36" s="113"/>
    </row>
    <row r="37" spans="1:46" s="36" customFormat="1" x14ac:dyDescent="0.25">
      <c r="A37" s="12"/>
      <c r="B37" s="12"/>
      <c r="C37" s="113"/>
      <c r="D37" s="16"/>
      <c r="E37" s="12"/>
      <c r="F37" s="12"/>
      <c r="G37" s="12"/>
      <c r="H37" s="12"/>
      <c r="I37" s="12"/>
      <c r="J37" s="12"/>
      <c r="K37" s="12"/>
      <c r="L37" s="16"/>
      <c r="M37" s="12"/>
      <c r="N37" s="12"/>
      <c r="O37" s="12"/>
      <c r="P37" s="12"/>
      <c r="Q37" s="12"/>
      <c r="R37" s="12"/>
      <c r="S37" s="12"/>
      <c r="T37" s="16"/>
      <c r="U37" s="16"/>
      <c r="V37" s="218"/>
      <c r="W37" s="113"/>
      <c r="X37" s="113"/>
      <c r="Y37" s="113"/>
      <c r="Z37" s="199"/>
      <c r="AA37" s="199"/>
      <c r="AB37" s="199"/>
      <c r="AC37" s="199"/>
      <c r="AD37" s="113"/>
      <c r="AE37" s="113"/>
      <c r="AF37" s="113"/>
      <c r="AG37" s="113"/>
      <c r="AH37" s="113"/>
      <c r="AI37" s="113"/>
      <c r="AJ37" s="113"/>
      <c r="AK37" s="113"/>
      <c r="AL37" s="113"/>
      <c r="AM37" s="113"/>
      <c r="AN37" s="113"/>
      <c r="AO37" s="113"/>
      <c r="AP37" s="113"/>
      <c r="AQ37" s="113"/>
      <c r="AR37" s="113"/>
      <c r="AS37" s="113"/>
      <c r="AT37" s="113"/>
    </row>
    <row r="38" spans="1:46" s="36" customFormat="1" x14ac:dyDescent="0.25">
      <c r="A38" s="12"/>
      <c r="B38" s="12"/>
      <c r="C38" s="113"/>
      <c r="D38" s="16"/>
      <c r="E38" s="12"/>
      <c r="F38" s="12"/>
      <c r="G38" s="12"/>
      <c r="H38" s="12"/>
      <c r="I38" s="12"/>
      <c r="J38" s="12"/>
      <c r="K38" s="12"/>
      <c r="L38" s="16"/>
      <c r="M38" s="12"/>
      <c r="N38" s="12"/>
      <c r="O38" s="12"/>
      <c r="P38" s="12"/>
      <c r="Q38" s="12"/>
      <c r="R38" s="12"/>
      <c r="S38" s="12"/>
      <c r="T38" s="16"/>
      <c r="U38" s="16"/>
      <c r="V38" s="218"/>
      <c r="W38" s="113"/>
      <c r="X38" s="113"/>
      <c r="Y38" s="113"/>
      <c r="Z38" s="199"/>
      <c r="AA38" s="199"/>
      <c r="AB38" s="199"/>
      <c r="AC38" s="199"/>
      <c r="AD38" s="113"/>
      <c r="AE38" s="113"/>
      <c r="AF38" s="113"/>
      <c r="AG38" s="113"/>
      <c r="AH38" s="113"/>
      <c r="AI38" s="113"/>
      <c r="AJ38" s="113"/>
      <c r="AK38" s="113"/>
      <c r="AL38" s="113"/>
      <c r="AM38" s="113"/>
      <c r="AN38" s="113"/>
      <c r="AO38" s="113"/>
      <c r="AP38" s="113"/>
      <c r="AQ38" s="113"/>
      <c r="AR38" s="113"/>
      <c r="AS38" s="113"/>
      <c r="AT38" s="113"/>
    </row>
    <row r="39" spans="1:46" s="36" customFormat="1" x14ac:dyDescent="0.25">
      <c r="A39" s="12"/>
      <c r="B39" s="12"/>
      <c r="C39" s="113"/>
      <c r="D39" s="16"/>
      <c r="E39" s="12"/>
      <c r="F39" s="12"/>
      <c r="G39" s="12"/>
      <c r="H39" s="12"/>
      <c r="I39" s="12"/>
      <c r="J39" s="12"/>
      <c r="K39" s="12"/>
      <c r="L39" s="16"/>
      <c r="M39" s="12"/>
      <c r="N39" s="12"/>
      <c r="O39" s="12"/>
      <c r="P39" s="12"/>
      <c r="Q39" s="12"/>
      <c r="R39" s="12"/>
      <c r="S39" s="12"/>
      <c r="T39" s="16"/>
      <c r="U39" s="16"/>
      <c r="V39" s="218"/>
      <c r="W39" s="113"/>
      <c r="X39" s="113"/>
      <c r="Y39" s="113"/>
      <c r="Z39" s="199"/>
      <c r="AA39" s="199"/>
      <c r="AB39" s="199"/>
      <c r="AC39" s="199"/>
      <c r="AD39" s="113"/>
      <c r="AE39" s="113"/>
      <c r="AF39" s="113"/>
      <c r="AG39" s="113"/>
      <c r="AH39" s="113"/>
      <c r="AI39" s="113"/>
      <c r="AJ39" s="113"/>
      <c r="AK39" s="113"/>
      <c r="AL39" s="113"/>
      <c r="AM39" s="113"/>
      <c r="AN39" s="113"/>
      <c r="AO39" s="113"/>
      <c r="AP39" s="113"/>
      <c r="AQ39" s="113"/>
      <c r="AR39" s="113"/>
      <c r="AS39" s="113"/>
      <c r="AT39" s="113"/>
    </row>
    <row r="40" spans="1:46" s="36" customFormat="1" x14ac:dyDescent="0.25">
      <c r="A40" s="12"/>
      <c r="B40" s="12"/>
      <c r="C40" s="113"/>
      <c r="D40" s="16"/>
      <c r="E40" s="12"/>
      <c r="F40" s="12"/>
      <c r="G40" s="12"/>
      <c r="H40" s="12"/>
      <c r="I40" s="12"/>
      <c r="J40" s="12"/>
      <c r="K40" s="12"/>
      <c r="L40" s="16"/>
      <c r="M40" s="12"/>
      <c r="N40" s="12"/>
      <c r="O40" s="12"/>
      <c r="P40" s="12"/>
      <c r="Q40" s="12"/>
      <c r="R40" s="12"/>
      <c r="S40" s="12"/>
      <c r="T40" s="16"/>
      <c r="U40" s="16"/>
      <c r="V40" s="218"/>
      <c r="W40" s="113"/>
      <c r="X40" s="113"/>
      <c r="Y40" s="113"/>
      <c r="Z40" s="199"/>
      <c r="AA40" s="199"/>
      <c r="AB40" s="199"/>
      <c r="AC40" s="199"/>
      <c r="AD40" s="113"/>
      <c r="AE40" s="113"/>
      <c r="AF40" s="113"/>
      <c r="AG40" s="113"/>
      <c r="AH40" s="113"/>
      <c r="AI40" s="113"/>
      <c r="AJ40" s="113"/>
      <c r="AK40" s="113"/>
      <c r="AL40" s="113"/>
      <c r="AM40" s="113"/>
      <c r="AN40" s="113"/>
      <c r="AO40" s="113"/>
      <c r="AP40" s="113"/>
      <c r="AQ40" s="113"/>
      <c r="AR40" s="113"/>
      <c r="AS40" s="113"/>
      <c r="AT40" s="113"/>
    </row>
    <row r="41" spans="1:46" s="36" customFormat="1" x14ac:dyDescent="0.25">
      <c r="A41" s="12"/>
      <c r="B41" s="12"/>
      <c r="C41" s="113"/>
      <c r="D41" s="16"/>
      <c r="E41" s="12"/>
      <c r="F41" s="12"/>
      <c r="G41" s="12"/>
      <c r="H41" s="12"/>
      <c r="I41" s="12"/>
      <c r="J41" s="12"/>
      <c r="K41" s="12"/>
      <c r="L41" s="16"/>
      <c r="M41" s="12"/>
      <c r="N41" s="12"/>
      <c r="O41" s="12"/>
      <c r="P41" s="12"/>
      <c r="Q41" s="12"/>
      <c r="R41" s="12"/>
      <c r="S41" s="12"/>
      <c r="T41" s="16"/>
      <c r="U41" s="16"/>
      <c r="V41" s="218"/>
      <c r="W41" s="113"/>
      <c r="X41" s="113"/>
      <c r="Y41" s="113"/>
      <c r="Z41" s="199"/>
      <c r="AA41" s="199"/>
      <c r="AB41" s="199"/>
      <c r="AC41" s="199"/>
      <c r="AD41" s="113"/>
      <c r="AE41" s="113"/>
      <c r="AF41" s="113"/>
      <c r="AG41" s="113"/>
      <c r="AH41" s="113"/>
      <c r="AI41" s="113"/>
      <c r="AJ41" s="113"/>
      <c r="AK41" s="113"/>
      <c r="AL41" s="113"/>
      <c r="AM41" s="113"/>
      <c r="AN41" s="113"/>
      <c r="AO41" s="113"/>
      <c r="AP41" s="113"/>
      <c r="AQ41" s="113"/>
      <c r="AR41" s="113"/>
      <c r="AS41" s="113"/>
      <c r="AT41" s="113"/>
    </row>
    <row r="42" spans="1:46" s="36" customFormat="1" x14ac:dyDescent="0.25">
      <c r="A42" s="12"/>
      <c r="B42" s="12"/>
      <c r="C42" s="113"/>
      <c r="D42" s="16"/>
      <c r="E42" s="12"/>
      <c r="F42" s="12"/>
      <c r="G42" s="12"/>
      <c r="H42" s="12"/>
      <c r="I42" s="12"/>
      <c r="J42" s="12"/>
      <c r="K42" s="12"/>
      <c r="L42" s="16"/>
      <c r="M42" s="12"/>
      <c r="N42" s="12"/>
      <c r="O42" s="12"/>
      <c r="P42" s="12"/>
      <c r="Q42" s="12"/>
      <c r="R42" s="12"/>
      <c r="S42" s="12"/>
      <c r="T42" s="16"/>
      <c r="U42" s="16"/>
      <c r="V42" s="218"/>
      <c r="W42" s="113"/>
      <c r="X42" s="113"/>
      <c r="Y42" s="113"/>
      <c r="Z42" s="199"/>
      <c r="AA42" s="199"/>
      <c r="AB42" s="199"/>
      <c r="AC42" s="199"/>
      <c r="AD42" s="113"/>
      <c r="AE42" s="113"/>
      <c r="AF42" s="113"/>
      <c r="AG42" s="113"/>
      <c r="AH42" s="113"/>
      <c r="AI42" s="113"/>
      <c r="AJ42" s="113"/>
      <c r="AK42" s="113"/>
      <c r="AL42" s="113"/>
      <c r="AM42" s="113"/>
      <c r="AN42" s="113"/>
      <c r="AO42" s="113"/>
      <c r="AP42" s="113"/>
      <c r="AQ42" s="113"/>
      <c r="AR42" s="113"/>
      <c r="AS42" s="113"/>
      <c r="AT42" s="113"/>
    </row>
    <row r="43" spans="1:46" s="36" customFormat="1" x14ac:dyDescent="0.25">
      <c r="A43" s="12"/>
      <c r="B43" s="12"/>
      <c r="C43" s="113"/>
      <c r="D43" s="16"/>
      <c r="E43" s="12"/>
      <c r="F43" s="12"/>
      <c r="G43" s="12"/>
      <c r="H43" s="12"/>
      <c r="I43" s="12"/>
      <c r="J43" s="12"/>
      <c r="K43" s="12"/>
      <c r="L43" s="16"/>
      <c r="M43" s="12"/>
      <c r="N43" s="12"/>
      <c r="O43" s="12"/>
      <c r="P43" s="12"/>
      <c r="Q43" s="12"/>
      <c r="R43" s="12"/>
      <c r="S43" s="12"/>
      <c r="T43" s="16"/>
      <c r="U43" s="16"/>
      <c r="V43" s="218"/>
      <c r="W43" s="113"/>
      <c r="X43" s="113"/>
      <c r="Y43" s="113"/>
      <c r="Z43" s="199"/>
      <c r="AA43" s="199"/>
      <c r="AB43" s="199"/>
      <c r="AC43" s="199"/>
      <c r="AD43" s="113"/>
      <c r="AE43" s="113"/>
      <c r="AF43" s="113"/>
      <c r="AG43" s="113"/>
      <c r="AH43" s="113"/>
      <c r="AI43" s="113"/>
      <c r="AJ43" s="113"/>
      <c r="AK43" s="113"/>
      <c r="AL43" s="113"/>
      <c r="AM43" s="113"/>
      <c r="AN43" s="113"/>
      <c r="AO43" s="113"/>
      <c r="AP43" s="113"/>
      <c r="AQ43" s="113"/>
      <c r="AR43" s="113"/>
      <c r="AS43" s="113"/>
      <c r="AT43" s="113"/>
    </row>
    <row r="44" spans="1:46" s="36" customFormat="1" x14ac:dyDescent="0.25">
      <c r="A44" s="12"/>
      <c r="B44" s="12"/>
      <c r="C44" s="113"/>
      <c r="D44" s="16"/>
      <c r="E44" s="12"/>
      <c r="F44" s="12"/>
      <c r="G44" s="12"/>
      <c r="H44" s="12"/>
      <c r="I44" s="12"/>
      <c r="J44" s="12"/>
      <c r="K44" s="12"/>
      <c r="L44" s="16"/>
      <c r="M44" s="12"/>
      <c r="N44" s="12"/>
      <c r="O44" s="12"/>
      <c r="P44" s="12"/>
      <c r="Q44" s="12"/>
      <c r="R44" s="12"/>
      <c r="S44" s="12"/>
      <c r="T44" s="16"/>
      <c r="U44" s="16"/>
      <c r="V44" s="218"/>
      <c r="W44" s="113"/>
      <c r="X44" s="113"/>
      <c r="Y44" s="113"/>
      <c r="Z44" s="199"/>
      <c r="AA44" s="199"/>
      <c r="AB44" s="199"/>
      <c r="AC44" s="199"/>
      <c r="AD44" s="113"/>
      <c r="AE44" s="113"/>
      <c r="AF44" s="113"/>
      <c r="AG44" s="113"/>
      <c r="AH44" s="113"/>
      <c r="AI44" s="113"/>
      <c r="AJ44" s="113"/>
      <c r="AK44" s="113"/>
      <c r="AL44" s="113"/>
      <c r="AM44" s="113"/>
      <c r="AN44" s="113"/>
      <c r="AO44" s="113"/>
      <c r="AP44" s="113"/>
      <c r="AQ44" s="113"/>
      <c r="AR44" s="113"/>
      <c r="AS44" s="113"/>
      <c r="AT44" s="113"/>
    </row>
    <row r="45" spans="1:46" s="36" customFormat="1" x14ac:dyDescent="0.25">
      <c r="A45" s="12"/>
      <c r="B45" s="12"/>
      <c r="C45" s="113"/>
      <c r="D45" s="16"/>
      <c r="E45" s="12"/>
      <c r="F45" s="12"/>
      <c r="G45" s="12"/>
      <c r="H45" s="12"/>
      <c r="I45" s="12"/>
      <c r="J45" s="12"/>
      <c r="K45" s="12"/>
      <c r="L45" s="16"/>
      <c r="M45" s="12"/>
      <c r="N45" s="12"/>
      <c r="O45" s="12"/>
      <c r="P45" s="12"/>
      <c r="Q45" s="12"/>
      <c r="R45" s="12"/>
      <c r="S45" s="12"/>
      <c r="T45" s="16"/>
      <c r="U45" s="16"/>
      <c r="V45" s="218"/>
      <c r="W45" s="113"/>
      <c r="X45" s="113"/>
      <c r="Y45" s="113"/>
      <c r="Z45" s="199"/>
      <c r="AA45" s="199"/>
      <c r="AB45" s="199"/>
      <c r="AC45" s="199"/>
      <c r="AD45" s="113"/>
      <c r="AE45" s="113"/>
      <c r="AF45" s="113"/>
      <c r="AG45" s="113"/>
      <c r="AH45" s="113"/>
      <c r="AI45" s="113"/>
      <c r="AJ45" s="113"/>
      <c r="AK45" s="113"/>
      <c r="AL45" s="113"/>
      <c r="AM45" s="113"/>
      <c r="AN45" s="113"/>
      <c r="AO45" s="113"/>
      <c r="AP45" s="113"/>
      <c r="AQ45" s="113"/>
      <c r="AR45" s="113"/>
      <c r="AS45" s="113"/>
      <c r="AT45" s="113"/>
    </row>
    <row r="46" spans="1:46" s="36" customFormat="1" x14ac:dyDescent="0.25">
      <c r="A46" s="12"/>
      <c r="B46" s="12"/>
      <c r="C46" s="113"/>
      <c r="D46" s="16"/>
      <c r="E46" s="12"/>
      <c r="F46" s="12"/>
      <c r="G46" s="12"/>
      <c r="H46" s="12"/>
      <c r="I46" s="12"/>
      <c r="J46" s="12"/>
      <c r="K46" s="12"/>
      <c r="L46" s="16"/>
      <c r="M46" s="12"/>
      <c r="N46" s="12"/>
      <c r="O46" s="12"/>
      <c r="P46" s="12"/>
      <c r="Q46" s="12"/>
      <c r="R46" s="12"/>
      <c r="S46" s="12"/>
      <c r="T46" s="16"/>
      <c r="U46" s="16"/>
      <c r="V46" s="218"/>
      <c r="W46" s="113"/>
      <c r="X46" s="113"/>
      <c r="Y46" s="113"/>
      <c r="Z46" s="199"/>
      <c r="AA46" s="199"/>
      <c r="AB46" s="199"/>
      <c r="AC46" s="199"/>
      <c r="AD46" s="113"/>
      <c r="AE46" s="113"/>
      <c r="AF46" s="113"/>
      <c r="AG46" s="113"/>
      <c r="AH46" s="113"/>
      <c r="AI46" s="113"/>
      <c r="AJ46" s="113"/>
      <c r="AK46" s="113"/>
      <c r="AL46" s="113"/>
      <c r="AM46" s="113"/>
      <c r="AN46" s="113"/>
      <c r="AO46" s="113"/>
      <c r="AP46" s="113"/>
      <c r="AQ46" s="113"/>
      <c r="AR46" s="113"/>
      <c r="AS46" s="113"/>
      <c r="AT46" s="113"/>
    </row>
    <row r="47" spans="1:46" s="36" customFormat="1" x14ac:dyDescent="0.25">
      <c r="A47" s="12"/>
      <c r="B47" s="12"/>
      <c r="C47" s="113"/>
      <c r="D47" s="16"/>
      <c r="E47" s="12"/>
      <c r="F47" s="12"/>
      <c r="G47" s="12"/>
      <c r="H47" s="12"/>
      <c r="I47" s="12"/>
      <c r="J47" s="12"/>
      <c r="K47" s="12"/>
      <c r="L47" s="16"/>
      <c r="M47" s="12"/>
      <c r="N47" s="12"/>
      <c r="O47" s="12"/>
      <c r="P47" s="12"/>
      <c r="Q47" s="12"/>
      <c r="R47" s="12"/>
      <c r="S47" s="12"/>
      <c r="T47" s="16"/>
      <c r="U47" s="16"/>
      <c r="V47" s="218"/>
      <c r="W47" s="113"/>
      <c r="X47" s="113"/>
      <c r="Y47" s="113"/>
      <c r="Z47" s="199"/>
      <c r="AA47" s="199"/>
      <c r="AB47" s="199"/>
      <c r="AC47" s="199"/>
      <c r="AD47" s="113"/>
      <c r="AE47" s="113"/>
      <c r="AF47" s="113"/>
      <c r="AG47" s="113"/>
      <c r="AH47" s="113"/>
      <c r="AI47" s="113"/>
      <c r="AJ47" s="113"/>
      <c r="AK47" s="113"/>
      <c r="AL47" s="113"/>
      <c r="AM47" s="113"/>
      <c r="AN47" s="113"/>
      <c r="AO47" s="113"/>
      <c r="AP47" s="113"/>
      <c r="AQ47" s="113"/>
      <c r="AR47" s="113"/>
      <c r="AS47" s="113"/>
      <c r="AT47" s="113"/>
    </row>
    <row r="48" spans="1:46" s="36" customFormat="1" x14ac:dyDescent="0.25">
      <c r="A48" s="12"/>
      <c r="B48" s="12"/>
      <c r="C48" s="113"/>
      <c r="D48" s="16"/>
      <c r="E48" s="12"/>
      <c r="F48" s="12"/>
      <c r="G48" s="12"/>
      <c r="H48" s="12"/>
      <c r="I48" s="12"/>
      <c r="J48" s="12"/>
      <c r="K48" s="12"/>
      <c r="L48" s="16"/>
      <c r="M48" s="12"/>
      <c r="N48" s="12"/>
      <c r="O48" s="12"/>
      <c r="P48" s="12"/>
      <c r="Q48" s="12"/>
      <c r="R48" s="12"/>
      <c r="S48" s="12"/>
      <c r="T48" s="16"/>
      <c r="U48" s="16"/>
      <c r="V48" s="218"/>
      <c r="W48" s="113"/>
      <c r="X48" s="113"/>
      <c r="Y48" s="113"/>
      <c r="Z48" s="199"/>
      <c r="AA48" s="199"/>
      <c r="AB48" s="199"/>
      <c r="AC48" s="199"/>
      <c r="AD48" s="113"/>
      <c r="AE48" s="113"/>
      <c r="AF48" s="113"/>
      <c r="AG48" s="113"/>
      <c r="AH48" s="113"/>
      <c r="AI48" s="113"/>
      <c r="AJ48" s="113"/>
      <c r="AK48" s="113"/>
      <c r="AL48" s="113"/>
      <c r="AM48" s="113"/>
      <c r="AN48" s="113"/>
      <c r="AO48" s="113"/>
      <c r="AP48" s="113"/>
      <c r="AQ48" s="113"/>
      <c r="AR48" s="113"/>
      <c r="AS48" s="113"/>
      <c r="AT48" s="113"/>
    </row>
    <row r="49" spans="1:46" s="36" customFormat="1" x14ac:dyDescent="0.25">
      <c r="A49" s="12"/>
      <c r="B49" s="12"/>
      <c r="C49" s="113"/>
      <c r="D49" s="16"/>
      <c r="E49" s="12"/>
      <c r="F49" s="12"/>
      <c r="G49" s="12"/>
      <c r="H49" s="12"/>
      <c r="I49" s="12"/>
      <c r="J49" s="12"/>
      <c r="K49" s="12"/>
      <c r="L49" s="16"/>
      <c r="M49" s="12"/>
      <c r="N49" s="12"/>
      <c r="O49" s="12"/>
      <c r="P49" s="12"/>
      <c r="Q49" s="12"/>
      <c r="R49" s="12"/>
      <c r="S49" s="12"/>
      <c r="T49" s="16"/>
      <c r="U49" s="16"/>
      <c r="V49" s="218"/>
      <c r="W49" s="113"/>
      <c r="X49" s="113"/>
      <c r="Y49" s="113"/>
      <c r="Z49" s="199"/>
      <c r="AA49" s="199"/>
      <c r="AB49" s="199"/>
      <c r="AC49" s="199"/>
      <c r="AD49" s="113"/>
      <c r="AE49" s="113"/>
      <c r="AF49" s="113"/>
      <c r="AG49" s="113"/>
      <c r="AH49" s="113"/>
      <c r="AI49" s="113"/>
      <c r="AJ49" s="113"/>
      <c r="AK49" s="113"/>
      <c r="AL49" s="113"/>
      <c r="AM49" s="113"/>
      <c r="AN49" s="113"/>
      <c r="AO49" s="113"/>
      <c r="AP49" s="113"/>
      <c r="AQ49" s="113"/>
      <c r="AR49" s="113"/>
      <c r="AS49" s="113"/>
      <c r="AT49" s="113"/>
    </row>
    <row r="50" spans="1:46" s="36" customFormat="1" x14ac:dyDescent="0.25">
      <c r="A50" s="12"/>
      <c r="B50" s="12"/>
      <c r="C50" s="113"/>
      <c r="D50" s="16"/>
      <c r="E50" s="12"/>
      <c r="F50" s="12"/>
      <c r="G50" s="12"/>
      <c r="H50" s="12"/>
      <c r="I50" s="12"/>
      <c r="J50" s="12"/>
      <c r="K50" s="12"/>
      <c r="L50" s="16"/>
      <c r="M50" s="12"/>
      <c r="N50" s="12"/>
      <c r="O50" s="12"/>
      <c r="P50" s="12"/>
      <c r="Q50" s="12"/>
      <c r="R50" s="12"/>
      <c r="S50" s="12"/>
      <c r="T50" s="16"/>
      <c r="U50" s="16"/>
      <c r="V50" s="218"/>
      <c r="W50" s="113"/>
      <c r="X50" s="113"/>
      <c r="Y50" s="113"/>
      <c r="Z50" s="199"/>
      <c r="AA50" s="199"/>
      <c r="AB50" s="199"/>
      <c r="AC50" s="199"/>
      <c r="AD50" s="113"/>
      <c r="AE50" s="113"/>
      <c r="AF50" s="113"/>
      <c r="AG50" s="113"/>
      <c r="AH50" s="113"/>
      <c r="AI50" s="113"/>
      <c r="AJ50" s="113"/>
      <c r="AK50" s="113"/>
      <c r="AL50" s="113"/>
      <c r="AM50" s="113"/>
      <c r="AN50" s="113"/>
      <c r="AO50" s="113"/>
      <c r="AP50" s="113"/>
      <c r="AQ50" s="113"/>
      <c r="AR50" s="113"/>
      <c r="AS50" s="113"/>
      <c r="AT50" s="113"/>
    </row>
    <row r="51" spans="1:46" s="36" customFormat="1" x14ac:dyDescent="0.25">
      <c r="A51" s="12"/>
      <c r="B51" s="12"/>
      <c r="C51" s="113"/>
      <c r="D51" s="16"/>
      <c r="E51" s="12"/>
      <c r="F51" s="12"/>
      <c r="G51" s="12"/>
      <c r="H51" s="12"/>
      <c r="I51" s="12"/>
      <c r="J51" s="12"/>
      <c r="K51" s="12"/>
      <c r="L51" s="16"/>
      <c r="M51" s="12"/>
      <c r="N51" s="12"/>
      <c r="O51" s="12"/>
      <c r="P51" s="12"/>
      <c r="Q51" s="12"/>
      <c r="R51" s="12"/>
      <c r="S51" s="12"/>
      <c r="T51" s="16"/>
      <c r="U51" s="16"/>
      <c r="V51" s="218"/>
      <c r="W51" s="113"/>
      <c r="X51" s="113"/>
      <c r="Y51" s="113"/>
      <c r="Z51" s="199"/>
      <c r="AA51" s="199"/>
      <c r="AB51" s="199"/>
      <c r="AC51" s="199"/>
      <c r="AD51" s="113"/>
      <c r="AE51" s="113"/>
      <c r="AF51" s="113"/>
      <c r="AG51" s="113"/>
      <c r="AH51" s="113"/>
      <c r="AI51" s="113"/>
      <c r="AJ51" s="113"/>
      <c r="AK51" s="113"/>
      <c r="AL51" s="113"/>
      <c r="AM51" s="113"/>
      <c r="AN51" s="113"/>
      <c r="AO51" s="113"/>
      <c r="AP51" s="113"/>
      <c r="AQ51" s="113"/>
      <c r="AR51" s="113"/>
      <c r="AS51" s="113"/>
      <c r="AT51" s="113"/>
    </row>
    <row r="52" spans="1:46" s="36" customFormat="1" x14ac:dyDescent="0.25">
      <c r="A52" s="12"/>
      <c r="B52" s="12"/>
      <c r="C52" s="113"/>
      <c r="D52" s="16"/>
      <c r="E52" s="12"/>
      <c r="F52" s="12"/>
      <c r="G52" s="12"/>
      <c r="H52" s="12"/>
      <c r="I52" s="12"/>
      <c r="J52" s="12"/>
      <c r="K52" s="12"/>
      <c r="L52" s="16"/>
      <c r="M52" s="12"/>
      <c r="N52" s="12"/>
      <c r="O52" s="12"/>
      <c r="P52" s="12"/>
      <c r="Q52" s="12"/>
      <c r="R52" s="12"/>
      <c r="S52" s="12"/>
      <c r="T52" s="16"/>
      <c r="U52" s="16"/>
      <c r="V52" s="218"/>
      <c r="W52" s="113"/>
      <c r="X52" s="113"/>
      <c r="Y52" s="113"/>
      <c r="Z52" s="199"/>
      <c r="AA52" s="199"/>
      <c r="AB52" s="199"/>
      <c r="AC52" s="199"/>
      <c r="AD52" s="113"/>
      <c r="AE52" s="113"/>
      <c r="AF52" s="113"/>
      <c r="AG52" s="113"/>
      <c r="AH52" s="113"/>
      <c r="AI52" s="113"/>
      <c r="AJ52" s="113"/>
      <c r="AK52" s="113"/>
      <c r="AL52" s="113"/>
      <c r="AM52" s="113"/>
      <c r="AN52" s="113"/>
      <c r="AO52" s="113"/>
      <c r="AP52" s="113"/>
      <c r="AQ52" s="113"/>
      <c r="AR52" s="113"/>
      <c r="AS52" s="113"/>
      <c r="AT52" s="113"/>
    </row>
    <row r="53" spans="1:46" s="36" customFormat="1" x14ac:dyDescent="0.25">
      <c r="A53" s="12"/>
      <c r="B53" s="12"/>
      <c r="C53" s="113"/>
      <c r="D53" s="16"/>
      <c r="E53" s="12"/>
      <c r="F53" s="12"/>
      <c r="G53" s="12"/>
      <c r="H53" s="12"/>
      <c r="I53" s="12"/>
      <c r="J53" s="12"/>
      <c r="K53" s="12"/>
      <c r="L53" s="16"/>
      <c r="M53" s="12"/>
      <c r="N53" s="12"/>
      <c r="O53" s="12"/>
      <c r="P53" s="12"/>
      <c r="Q53" s="12"/>
      <c r="R53" s="12"/>
      <c r="S53" s="12"/>
      <c r="T53" s="16"/>
      <c r="U53" s="16"/>
      <c r="V53" s="218"/>
      <c r="W53" s="113"/>
      <c r="X53" s="113"/>
      <c r="Y53" s="113"/>
      <c r="Z53" s="199"/>
      <c r="AA53" s="199"/>
      <c r="AB53" s="199"/>
      <c r="AC53" s="199"/>
      <c r="AD53" s="113"/>
      <c r="AE53" s="113"/>
      <c r="AF53" s="113"/>
      <c r="AG53" s="113"/>
      <c r="AH53" s="113"/>
      <c r="AI53" s="113"/>
      <c r="AJ53" s="113"/>
      <c r="AK53" s="113"/>
      <c r="AL53" s="113"/>
      <c r="AM53" s="113"/>
      <c r="AN53" s="113"/>
      <c r="AO53" s="113"/>
      <c r="AP53" s="113"/>
      <c r="AQ53" s="113"/>
      <c r="AR53" s="113"/>
      <c r="AS53" s="113"/>
      <c r="AT53" s="113"/>
    </row>
    <row r="54" spans="1:46" s="36" customFormat="1" x14ac:dyDescent="0.25">
      <c r="A54" s="12"/>
      <c r="B54" s="12"/>
      <c r="C54" s="113"/>
      <c r="D54" s="16"/>
      <c r="E54" s="12"/>
      <c r="F54" s="12"/>
      <c r="G54" s="12"/>
      <c r="H54" s="12"/>
      <c r="I54" s="12"/>
      <c r="J54" s="12"/>
      <c r="K54" s="12"/>
      <c r="L54" s="16"/>
      <c r="M54" s="12"/>
      <c r="N54" s="12"/>
      <c r="O54" s="12"/>
      <c r="P54" s="12"/>
      <c r="Q54" s="12"/>
      <c r="R54" s="12"/>
      <c r="S54" s="12"/>
      <c r="T54" s="16"/>
      <c r="U54" s="16"/>
      <c r="V54" s="218"/>
      <c r="W54" s="113"/>
      <c r="X54" s="113"/>
      <c r="Y54" s="113"/>
      <c r="Z54" s="199"/>
      <c r="AA54" s="199"/>
      <c r="AB54" s="199"/>
      <c r="AC54" s="199"/>
      <c r="AD54" s="113"/>
      <c r="AE54" s="113"/>
      <c r="AF54" s="113"/>
      <c r="AG54" s="113"/>
      <c r="AH54" s="113"/>
      <c r="AI54" s="113"/>
      <c r="AJ54" s="113"/>
      <c r="AK54" s="113"/>
      <c r="AL54" s="113"/>
      <c r="AM54" s="113"/>
      <c r="AN54" s="113"/>
      <c r="AO54" s="113"/>
      <c r="AP54" s="113"/>
      <c r="AQ54" s="113"/>
      <c r="AR54" s="113"/>
      <c r="AS54" s="113"/>
      <c r="AT54" s="113"/>
    </row>
    <row r="55" spans="1:46" s="36" customFormat="1" x14ac:dyDescent="0.25">
      <c r="A55" s="12"/>
      <c r="B55" s="12"/>
      <c r="C55" s="113"/>
      <c r="D55" s="12"/>
      <c r="E55" s="12"/>
      <c r="F55" s="12"/>
      <c r="G55" s="12"/>
      <c r="H55" s="12"/>
      <c r="I55" s="12"/>
      <c r="J55" s="12"/>
      <c r="K55" s="12"/>
      <c r="L55" s="12"/>
      <c r="M55" s="12"/>
      <c r="N55" s="12"/>
      <c r="O55" s="12"/>
      <c r="P55" s="12"/>
      <c r="Q55" s="12"/>
      <c r="R55" s="12"/>
      <c r="S55" s="12"/>
      <c r="T55" s="12"/>
      <c r="U55" s="12"/>
      <c r="V55" s="12"/>
      <c r="W55" s="113"/>
      <c r="X55" s="113"/>
      <c r="Y55" s="113"/>
      <c r="Z55" s="199"/>
      <c r="AA55" s="199"/>
      <c r="AB55" s="199"/>
      <c r="AC55" s="199"/>
      <c r="AD55" s="113"/>
      <c r="AE55" s="113"/>
      <c r="AF55" s="113"/>
      <c r="AG55" s="113"/>
      <c r="AH55" s="113"/>
      <c r="AI55" s="113"/>
      <c r="AJ55" s="113"/>
      <c r="AK55" s="113"/>
      <c r="AL55" s="113"/>
      <c r="AM55" s="113"/>
      <c r="AN55" s="113"/>
      <c r="AO55" s="113"/>
      <c r="AP55" s="113"/>
      <c r="AQ55" s="113"/>
      <c r="AR55" s="113"/>
      <c r="AS55" s="113"/>
      <c r="AT55" s="113"/>
    </row>
    <row r="56" spans="1:46" s="36" customFormat="1" x14ac:dyDescent="0.25">
      <c r="A56" s="12"/>
      <c r="B56" s="12"/>
      <c r="C56" s="113"/>
      <c r="D56" s="12"/>
      <c r="E56" s="12"/>
      <c r="F56" s="12"/>
      <c r="G56" s="12"/>
      <c r="H56" s="12"/>
      <c r="I56" s="12"/>
      <c r="J56" s="12"/>
      <c r="K56" s="12"/>
      <c r="L56" s="12"/>
      <c r="M56" s="12"/>
      <c r="N56" s="12"/>
      <c r="O56" s="12"/>
      <c r="P56" s="12"/>
      <c r="Q56" s="12"/>
      <c r="R56" s="12"/>
      <c r="S56" s="12"/>
      <c r="T56" s="12"/>
      <c r="U56" s="12"/>
      <c r="V56" s="218"/>
      <c r="W56" s="113"/>
      <c r="X56" s="113"/>
      <c r="Y56" s="113"/>
      <c r="Z56" s="199"/>
      <c r="AA56" s="199"/>
      <c r="AB56" s="199"/>
      <c r="AC56" s="199"/>
      <c r="AD56" s="113"/>
      <c r="AE56" s="113"/>
      <c r="AF56" s="113"/>
      <c r="AG56" s="113"/>
      <c r="AH56" s="113"/>
      <c r="AI56" s="113"/>
      <c r="AJ56" s="113"/>
      <c r="AK56" s="113"/>
      <c r="AL56" s="113"/>
      <c r="AM56" s="113"/>
      <c r="AN56" s="113"/>
      <c r="AO56" s="113"/>
      <c r="AP56" s="113"/>
      <c r="AQ56" s="113"/>
      <c r="AR56" s="113"/>
      <c r="AS56" s="113"/>
      <c r="AT56" s="113"/>
    </row>
    <row r="57" spans="1:46" s="36" customFormat="1" x14ac:dyDescent="0.25">
      <c r="A57" s="12"/>
      <c r="B57" s="12"/>
      <c r="C57" s="113"/>
      <c r="D57" s="16"/>
      <c r="E57" s="12"/>
      <c r="F57" s="12"/>
      <c r="G57" s="12"/>
      <c r="H57" s="12"/>
      <c r="I57" s="12"/>
      <c r="J57" s="12"/>
      <c r="K57" s="12"/>
      <c r="L57" s="16"/>
      <c r="M57" s="12"/>
      <c r="N57" s="12"/>
      <c r="O57" s="12"/>
      <c r="P57" s="12"/>
      <c r="Q57" s="12"/>
      <c r="R57" s="12"/>
      <c r="S57" s="12"/>
      <c r="T57" s="16"/>
      <c r="U57" s="16"/>
      <c r="V57" s="218"/>
      <c r="W57" s="113"/>
      <c r="X57" s="113"/>
      <c r="Y57" s="113"/>
      <c r="Z57" s="199"/>
      <c r="AA57" s="199"/>
      <c r="AB57" s="199"/>
      <c r="AC57" s="199"/>
      <c r="AD57" s="113"/>
      <c r="AE57" s="113"/>
      <c r="AF57" s="113"/>
      <c r="AG57" s="113"/>
      <c r="AH57" s="113"/>
      <c r="AI57" s="113"/>
      <c r="AJ57" s="113"/>
      <c r="AK57" s="113"/>
      <c r="AL57" s="113"/>
      <c r="AM57" s="113"/>
      <c r="AN57" s="113"/>
      <c r="AO57" s="113"/>
      <c r="AP57" s="113"/>
      <c r="AQ57" s="113"/>
      <c r="AR57" s="113"/>
      <c r="AS57" s="113"/>
      <c r="AT57" s="113"/>
    </row>
    <row r="58" spans="1:46" s="36" customFormat="1" x14ac:dyDescent="0.25">
      <c r="A58" s="12"/>
      <c r="B58" s="12"/>
      <c r="C58" s="113"/>
      <c r="D58" s="16"/>
      <c r="E58" s="12"/>
      <c r="F58" s="12"/>
      <c r="G58" s="12"/>
      <c r="H58" s="12"/>
      <c r="I58" s="12"/>
      <c r="J58" s="12"/>
      <c r="K58" s="12"/>
      <c r="L58" s="16"/>
      <c r="M58" s="12"/>
      <c r="N58" s="12"/>
      <c r="O58" s="12"/>
      <c r="P58" s="12"/>
      <c r="Q58" s="12"/>
      <c r="R58" s="12"/>
      <c r="S58" s="12"/>
      <c r="T58" s="16"/>
      <c r="U58" s="16"/>
      <c r="V58" s="218"/>
      <c r="W58" s="113"/>
      <c r="X58" s="113"/>
      <c r="Y58" s="113"/>
      <c r="Z58" s="199"/>
      <c r="AA58" s="199"/>
      <c r="AB58" s="199"/>
      <c r="AC58" s="199"/>
      <c r="AD58" s="113"/>
      <c r="AE58" s="113"/>
      <c r="AF58" s="113"/>
      <c r="AG58" s="113"/>
      <c r="AH58" s="113"/>
      <c r="AI58" s="113"/>
      <c r="AJ58" s="113"/>
      <c r="AK58" s="113"/>
      <c r="AL58" s="113"/>
      <c r="AM58" s="113"/>
      <c r="AN58" s="113"/>
      <c r="AO58" s="113"/>
      <c r="AP58" s="113"/>
      <c r="AQ58" s="113"/>
      <c r="AR58" s="113"/>
      <c r="AS58" s="113"/>
      <c r="AT58" s="113"/>
    </row>
    <row r="59" spans="1:46" s="152" customFormat="1" ht="15.75" thickBot="1" x14ac:dyDescent="0.3">
      <c r="A59" s="114"/>
      <c r="B59" s="114"/>
      <c r="C59" s="116"/>
      <c r="D59" s="114"/>
      <c r="E59" s="114"/>
      <c r="F59" s="114"/>
      <c r="G59" s="114"/>
      <c r="H59" s="114"/>
      <c r="I59" s="114"/>
      <c r="J59" s="114"/>
      <c r="K59" s="114"/>
      <c r="L59" s="114"/>
      <c r="M59" s="114"/>
      <c r="N59" s="114"/>
      <c r="O59" s="114"/>
      <c r="P59" s="114"/>
      <c r="Q59" s="114"/>
      <c r="R59" s="114"/>
      <c r="S59" s="114"/>
      <c r="T59" s="114"/>
      <c r="U59" s="114"/>
      <c r="V59" s="114"/>
      <c r="W59" s="116"/>
      <c r="X59" s="116"/>
      <c r="Y59" s="116"/>
      <c r="Z59" s="255"/>
      <c r="AA59" s="255"/>
      <c r="AB59" s="255"/>
      <c r="AC59" s="255"/>
      <c r="AD59" s="116"/>
      <c r="AE59" s="116"/>
      <c r="AF59" s="116"/>
      <c r="AG59" s="116"/>
      <c r="AH59" s="116"/>
      <c r="AI59" s="116"/>
      <c r="AJ59" s="116"/>
      <c r="AK59" s="116"/>
      <c r="AL59" s="116"/>
      <c r="AM59" s="116"/>
      <c r="AN59" s="116"/>
      <c r="AO59" s="116"/>
      <c r="AP59" s="116"/>
      <c r="AQ59" s="116"/>
      <c r="AR59" s="116"/>
      <c r="AS59" s="116"/>
      <c r="AT59" s="116"/>
    </row>
    <row r="60" spans="1:46" s="24" customFormat="1" ht="15.75" x14ac:dyDescent="0.25">
      <c r="A60" s="216"/>
      <c r="B60" s="216"/>
      <c r="C60" s="151" t="s">
        <v>864</v>
      </c>
      <c r="D60" s="23"/>
      <c r="E60" s="23"/>
      <c r="F60" s="23"/>
      <c r="G60" s="23"/>
      <c r="H60" s="23"/>
      <c r="I60" s="23"/>
      <c r="J60" s="23"/>
      <c r="K60" s="23"/>
      <c r="L60" s="23"/>
      <c r="M60" s="23"/>
      <c r="N60" s="23"/>
      <c r="O60" s="23"/>
      <c r="P60" s="23"/>
      <c r="Q60" s="23"/>
      <c r="R60" s="23"/>
      <c r="S60" s="23"/>
      <c r="T60" s="23"/>
      <c r="U60" s="23"/>
      <c r="V60" s="23"/>
      <c r="W60" s="23"/>
      <c r="X60" s="23"/>
      <c r="Y60" s="23"/>
      <c r="Z60" s="199"/>
      <c r="AA60" s="266"/>
      <c r="AB60" s="266"/>
      <c r="AC60" s="266"/>
      <c r="AD60" s="23"/>
      <c r="AE60" s="23"/>
      <c r="AF60" s="23"/>
      <c r="AG60" s="23"/>
      <c r="AH60" s="23"/>
      <c r="AI60" s="23"/>
      <c r="AJ60" s="23"/>
      <c r="AK60" s="23"/>
      <c r="AL60" s="23"/>
      <c r="AM60" s="23"/>
      <c r="AN60" s="23"/>
      <c r="AO60" s="23"/>
      <c r="AP60" s="23"/>
      <c r="AQ60" s="23"/>
      <c r="AR60" s="23"/>
      <c r="AS60" s="23"/>
      <c r="AT60" s="23"/>
    </row>
    <row r="61" spans="1:46" s="24" customFormat="1" x14ac:dyDescent="0.25">
      <c r="A61" s="216"/>
      <c r="B61" s="216"/>
      <c r="C61" s="23" t="s">
        <v>215</v>
      </c>
      <c r="D61" s="23"/>
      <c r="E61" s="23"/>
      <c r="F61" s="23"/>
      <c r="G61" s="23"/>
      <c r="H61" s="23"/>
      <c r="I61" s="23"/>
      <c r="J61" s="23"/>
      <c r="K61" s="23"/>
      <c r="L61" s="23"/>
      <c r="M61" s="23"/>
      <c r="N61" s="23"/>
      <c r="O61" s="23"/>
      <c r="P61" s="23"/>
      <c r="Q61" s="23"/>
      <c r="R61" s="23"/>
      <c r="S61" s="23"/>
      <c r="T61" s="23"/>
      <c r="U61" s="23"/>
      <c r="V61" s="23"/>
      <c r="W61" s="23"/>
      <c r="X61" s="23"/>
      <c r="Y61" s="23"/>
      <c r="Z61" s="199" t="str">
        <f>IF($D$11="Year","N-budget of pool in "&amp;$D$4,"N-budget of total pool average of years "&amp;$D$7&amp;" - "&amp;$D$8)</f>
        <v>N-budget of pool in 2020</v>
      </c>
      <c r="AA61" s="266"/>
      <c r="AB61" s="266"/>
      <c r="AC61" s="266"/>
      <c r="AD61" s="23"/>
      <c r="AE61" s="23"/>
      <c r="AF61" s="23"/>
      <c r="AG61" s="23"/>
      <c r="AH61" s="23"/>
      <c r="AI61" s="23"/>
      <c r="AJ61" s="23"/>
      <c r="AK61" s="23"/>
      <c r="AL61" s="23"/>
      <c r="AM61" s="23"/>
      <c r="AN61" s="23"/>
      <c r="AO61" s="23"/>
      <c r="AP61" s="23"/>
      <c r="AQ61" s="23"/>
      <c r="AR61" s="23"/>
      <c r="AS61" s="23"/>
      <c r="AT61" s="23"/>
    </row>
    <row r="62" spans="1:46" s="36" customFormat="1" x14ac:dyDescent="0.25">
      <c r="A62" s="12"/>
      <c r="B62" s="12"/>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99" t="str">
        <f>IF($D$11="Year","N-budget per subpool in "&amp;$D$4,"N-budget per subpool average of years "&amp;$D$7&amp;" - "&amp;$D$8)</f>
        <v>N-budget per subpool in 2020</v>
      </c>
      <c r="AA62" s="199"/>
      <c r="AB62" s="199"/>
      <c r="AC62" s="199"/>
      <c r="AD62" s="12"/>
      <c r="AE62" s="12"/>
      <c r="AF62" s="12"/>
      <c r="AG62" s="12"/>
      <c r="AH62" s="113"/>
      <c r="AI62" s="113"/>
      <c r="AJ62" s="113"/>
      <c r="AK62" s="113"/>
      <c r="AL62" s="113"/>
      <c r="AM62" s="113"/>
      <c r="AN62" s="113"/>
      <c r="AO62" s="113"/>
      <c r="AP62" s="113"/>
      <c r="AQ62" s="113"/>
      <c r="AR62" s="113"/>
      <c r="AS62" s="113"/>
      <c r="AT62" s="113"/>
    </row>
    <row r="63" spans="1:46" s="36" customFormat="1" ht="30" x14ac:dyDescent="0.25">
      <c r="A63" s="12"/>
      <c r="B63" s="12"/>
      <c r="C63" s="113"/>
      <c r="D63" s="142" t="str">
        <f>D13</f>
        <v>Energy and fuels</v>
      </c>
      <c r="E63" s="553" t="s">
        <v>209</v>
      </c>
      <c r="F63" s="553"/>
      <c r="G63" s="553"/>
      <c r="H63" s="553"/>
      <c r="I63" s="553"/>
      <c r="J63" s="553"/>
      <c r="K63" s="553"/>
      <c r="L63" s="554"/>
      <c r="M63" s="552" t="s">
        <v>210</v>
      </c>
      <c r="N63" s="553"/>
      <c r="O63" s="553"/>
      <c r="P63" s="553"/>
      <c r="Q63" s="553"/>
      <c r="R63" s="553"/>
      <c r="S63" s="553"/>
      <c r="T63" s="554"/>
      <c r="U63" s="157" t="s">
        <v>216</v>
      </c>
      <c r="V63" s="135"/>
      <c r="W63" s="113"/>
      <c r="X63" s="113"/>
      <c r="Y63" s="113"/>
      <c r="Z63" s="268"/>
      <c r="AA63" s="268" t="str">
        <f>E63</f>
        <v>Inputs</v>
      </c>
      <c r="AB63" s="268" t="str">
        <f>M63</f>
        <v>Outputs</v>
      </c>
      <c r="AC63" s="268" t="s">
        <v>212</v>
      </c>
      <c r="AD63" s="12"/>
      <c r="AE63" s="12"/>
      <c r="AF63" s="12"/>
      <c r="AG63" s="12"/>
      <c r="AH63" s="113"/>
      <c r="AI63" s="113"/>
      <c r="AJ63" s="113"/>
      <c r="AK63" s="113"/>
      <c r="AL63" s="113"/>
      <c r="AM63" s="113"/>
      <c r="AN63" s="113"/>
      <c r="AO63" s="113"/>
      <c r="AP63" s="113"/>
      <c r="AQ63" s="113"/>
      <c r="AR63" s="113"/>
      <c r="AS63" s="113"/>
      <c r="AT63" s="113"/>
    </row>
    <row r="64" spans="1:46" s="36" customFormat="1" x14ac:dyDescent="0.25">
      <c r="A64" s="264"/>
      <c r="B64" s="264"/>
      <c r="C64" s="113"/>
      <c r="D64" s="144"/>
      <c r="E64" s="149" t="s">
        <v>79</v>
      </c>
      <c r="F64" s="149" t="s">
        <v>77</v>
      </c>
      <c r="G64" s="149" t="s">
        <v>80</v>
      </c>
      <c r="H64" s="149" t="s">
        <v>65</v>
      </c>
      <c r="I64" s="149" t="s">
        <v>120</v>
      </c>
      <c r="J64" s="149" t="s">
        <v>476</v>
      </c>
      <c r="K64" s="149" t="s">
        <v>485</v>
      </c>
      <c r="L64" s="160" t="s">
        <v>180</v>
      </c>
      <c r="M64" s="149" t="s">
        <v>79</v>
      </c>
      <c r="N64" s="149" t="s">
        <v>77</v>
      </c>
      <c r="O64" s="149" t="s">
        <v>80</v>
      </c>
      <c r="P64" s="149" t="s">
        <v>65</v>
      </c>
      <c r="Q64" s="149" t="s">
        <v>120</v>
      </c>
      <c r="R64" s="149" t="s">
        <v>476</v>
      </c>
      <c r="S64" s="149" t="s">
        <v>485</v>
      </c>
      <c r="T64" s="160" t="s">
        <v>180</v>
      </c>
      <c r="U64" s="160" t="s">
        <v>180</v>
      </c>
      <c r="V64" s="22"/>
      <c r="W64" s="113"/>
      <c r="X64" s="113"/>
      <c r="Y64" s="113"/>
      <c r="Z64" s="268" t="str">
        <f>D66</f>
        <v>Energy conversion</v>
      </c>
      <c r="AA64" s="268">
        <f>L66</f>
        <v>3</v>
      </c>
      <c r="AB64" s="268">
        <f>IF(B66="","",T66)</f>
        <v>9</v>
      </c>
      <c r="AC64" s="268">
        <f>U66</f>
        <v>-6</v>
      </c>
      <c r="AD64" s="12"/>
      <c r="AE64" s="12"/>
      <c r="AF64" s="12"/>
      <c r="AG64" s="12"/>
      <c r="AH64" s="113"/>
      <c r="AI64" s="113"/>
      <c r="AJ64" s="113"/>
      <c r="AK64" s="113"/>
      <c r="AL64" s="113"/>
      <c r="AM64" s="113"/>
      <c r="AN64" s="113"/>
      <c r="AO64" s="113"/>
      <c r="AP64" s="113"/>
      <c r="AQ64" s="113"/>
      <c r="AR64" s="113"/>
      <c r="AS64" s="113"/>
      <c r="AT64" s="113"/>
    </row>
    <row r="65" spans="1:46" s="36" customFormat="1" x14ac:dyDescent="0.25">
      <c r="A65" s="264"/>
      <c r="B65" s="264" t="str">
        <f>_xlfn.XLOOKUP(D13,'5.a Definitions'!$C$3:$C$11,'5.a Definitions'!$B$3:$B$11)</f>
        <v>EF</v>
      </c>
      <c r="C65" s="113"/>
      <c r="D65" s="142" t="s">
        <v>217</v>
      </c>
      <c r="E65" s="140"/>
      <c r="F65" s="140"/>
      <c r="G65" s="140"/>
      <c r="H65" s="140"/>
      <c r="I65" s="140"/>
      <c r="J65" s="140"/>
      <c r="K65" s="140"/>
      <c r="L65" s="140"/>
      <c r="M65" s="140"/>
      <c r="N65" s="140"/>
      <c r="O65" s="140"/>
      <c r="P65" s="140"/>
      <c r="Q65" s="140"/>
      <c r="R65" s="140"/>
      <c r="S65" s="140"/>
      <c r="T65" s="140"/>
      <c r="U65" s="141"/>
      <c r="V65" s="113"/>
      <c r="W65" s="113"/>
      <c r="X65" s="113"/>
      <c r="Y65" s="113"/>
      <c r="Z65" s="268" t="str">
        <f>D67</f>
        <v>Manufacturing industries and construction</v>
      </c>
      <c r="AA65" s="268">
        <f>L67</f>
        <v>6</v>
      </c>
      <c r="AB65" s="268">
        <f>IF(B67="","",T67)</f>
        <v>4</v>
      </c>
      <c r="AC65" s="268">
        <f>U67</f>
        <v>2</v>
      </c>
      <c r="AD65" s="12"/>
      <c r="AE65" s="12"/>
      <c r="AF65" s="12"/>
      <c r="AG65" s="12"/>
      <c r="AH65" s="113"/>
      <c r="AI65" s="113"/>
      <c r="AJ65" s="113"/>
      <c r="AK65" s="113"/>
      <c r="AL65" s="113"/>
      <c r="AM65" s="113"/>
      <c r="AN65" s="113"/>
      <c r="AO65" s="113"/>
      <c r="AP65" s="113"/>
      <c r="AQ65" s="113"/>
      <c r="AR65" s="113"/>
      <c r="AS65" s="113"/>
      <c r="AT65" s="113"/>
    </row>
    <row r="66" spans="1:46" s="36" customFormat="1" x14ac:dyDescent="0.25">
      <c r="A66" s="264">
        <v>2</v>
      </c>
      <c r="B66" s="264" t="str">
        <f>IF(HLOOKUP('3.1.c N Budget'!$B$65,'5.a Definitions'!$N$2:$V$6,$A66,FALSE)=0,"",HLOOKUP('3.1.c N Budget'!$B$65,'5.a Definitions'!$N$2:$V$6,$A66,FALSE))</f>
        <v>EC</v>
      </c>
      <c r="C66" s="113"/>
      <c r="D66" s="145" t="str">
        <f>IFERROR(VLOOKUP(B66,'5.a Definitions'!$E$3:$F$22,2,FALSE),"")</f>
        <v>Energy conversion</v>
      </c>
      <c r="E66" s="140">
        <f>IF($B66="","",SUMIFS('2a. Database N flows'!$N:$N,'2a. Database N flows'!$H:$H,'3.1.c N Budget'!$B66,'2a. Database N flows'!$M:$M,'3.1.c N Budget'!E$64,'2a. Database N flows'!$P:$P,$D$4))</f>
        <v>0</v>
      </c>
      <c r="F66" s="140">
        <f>IF($B66="","",SUMIFS('2a. Database N flows'!$N:$N,'2a. Database N flows'!$H:$H,'3.1.c N Budget'!$B66,'2a. Database N flows'!$M:$M,'3.1.c N Budget'!F$64,'2a. Database N flows'!$P:$P,$D$4))</f>
        <v>0</v>
      </c>
      <c r="G66" s="140">
        <f>IF($B66="","",SUMIFS('2a. Database N flows'!$N:$N,'2a. Database N flows'!$H:$H,'3.1.c N Budget'!$B66,'2a. Database N flows'!$M:$M,'3.1.c N Budget'!G$64,'2a. Database N flows'!$P:$P,$D$4))</f>
        <v>0</v>
      </c>
      <c r="H66" s="140">
        <f>IF($B66="","",SUMIFS('2a. Database N flows'!$N:$N,'2a. Database N flows'!$H:$H,'3.1.c N Budget'!$B66,'2a. Database N flows'!$M:$M,'3.1.c N Budget'!H$64,'2a. Database N flows'!$P:$P,$D$4))</f>
        <v>2</v>
      </c>
      <c r="I66" s="140">
        <f>IF($B66="","",SUMIFS('2a. Database N flows'!$N:$N,'2a. Database N flows'!$H:$H,'3.1.c N Budget'!$B66,'2a. Database N flows'!$M:$M,'3.1.c N Budget'!I$64,'2a. Database N flows'!$P:$P,$D$4))</f>
        <v>1</v>
      </c>
      <c r="J66" s="140">
        <f>IF($B66="","",SUMIFS('2a. Database N flows'!$N:$N,'2a. Database N flows'!$H:$H,'3.1.c N Budget'!$B66,'2a. Database N flows'!$M:$M,'3.1.c N Budget'!J$64,'2a. Database N flows'!$P:$P,$D$4))</f>
        <v>0</v>
      </c>
      <c r="K66" s="140">
        <f>IF($B66="","",SUMIFS('2a. Database N flows'!$N:$N,'2a. Database N flows'!$H:$H,'3.1.c N Budget'!$B66,'2a. Database N flows'!$M:$M,'3.1.c N Budget'!K$64,'2a. Database N flows'!$P:$P,$D$4))</f>
        <v>0</v>
      </c>
      <c r="L66" s="142">
        <f>IF($B66="","",SUMIFS('2a. Database N flows'!$N:$N,'2a. Database N flows'!$H:$H,'3.1.c N Budget'!$B66,'2a. Database N flows'!$P:$P,$D$4))</f>
        <v>3</v>
      </c>
      <c r="M66" s="140">
        <f>IF($B66="","",SUMIFS('2a. Database N flows'!$N:$N,'2a. Database N flows'!$E:$E,'3.1.c N Budget'!$B66,'2a. Database N flows'!$M:$M,'3.1.c N Budget'!M$64,'2a. Database N flows'!$P:$P,$D$4))</f>
        <v>1</v>
      </c>
      <c r="N66" s="140">
        <f>IF($B66="","",SUMIFS('2a. Database N flows'!$N:$N,'2a. Database N flows'!$E:$E,'3.1.c N Budget'!$B66,'2a. Database N flows'!$M:$M,'3.1.c N Budget'!N$64,'2a. Database N flows'!$P:$P,$D$4))</f>
        <v>1</v>
      </c>
      <c r="O66" s="140">
        <f>IF($B66="","",SUMIFS('2a. Database N flows'!$N:$N,'2a. Database N flows'!$E:$E,'3.1.c N Budget'!$B66,'2a. Database N flows'!$M:$M,'3.1.c N Budget'!O$64,'2a. Database N flows'!$P:$P,$D$4))</f>
        <v>1</v>
      </c>
      <c r="P66" s="140">
        <f>IF($B66="","",SUMIFS('2a. Database N flows'!$N:$N,'2a. Database N flows'!$E:$E,'3.1.c N Budget'!$B66,'2a. Database N flows'!$M:$M,'3.1.c N Budget'!P$64,'2a. Database N flows'!$P:$P,$D$4))</f>
        <v>5</v>
      </c>
      <c r="Q66" s="140">
        <f>IF($B66="","",SUMIFS('2a. Database N flows'!$N:$N,'2a. Database N flows'!$E:$E,'3.1.c N Budget'!$B66,'2a. Database N flows'!$M:$M,'3.1.c N Budget'!Q$64,'2a. Database N flows'!$P:$P,$D$4))</f>
        <v>1</v>
      </c>
      <c r="R66" s="140">
        <f>IF($B66="","",SUMIFS('2a. Database N flows'!$N:$N,'2a. Database N flows'!$E:$E,'3.1.c N Budget'!$B66,'2a. Database N flows'!$M:$M,'3.1.c N Budget'!R$64,'2a. Database N flows'!$P:$P,$D$4))</f>
        <v>0</v>
      </c>
      <c r="S66" s="140">
        <f>IF($B66="","",SUMIFS('2a. Database N flows'!$N:$N,'2a. Database N flows'!$E:$E,'3.1.c N Budget'!$B66,'2a. Database N flows'!$M:$M,'3.1.c N Budget'!S$64,'2a. Database N flows'!$P:$P,$D$4))</f>
        <v>0</v>
      </c>
      <c r="T66" s="142">
        <f>IF($B66="","",SUMIFS('2a. Database N flows'!$N:$N,'2a. Database N flows'!$E:$E,'3.1.c N Budget'!$B66,'2a. Database N flows'!$P:$P,$D$4))</f>
        <v>9</v>
      </c>
      <c r="U66" s="142">
        <f>IF($B66="","",L66-T66)</f>
        <v>-6</v>
      </c>
      <c r="V66" s="143"/>
      <c r="W66" s="113"/>
      <c r="X66" s="113"/>
      <c r="Y66" s="113"/>
      <c r="Z66" s="268" t="str">
        <f>D68</f>
        <v>Transport</v>
      </c>
      <c r="AA66" s="268">
        <f>L68</f>
        <v>6</v>
      </c>
      <c r="AB66" s="268">
        <f>IF(B68="","",T68)</f>
        <v>5</v>
      </c>
      <c r="AC66" s="268">
        <f>U68</f>
        <v>1</v>
      </c>
      <c r="AD66" s="12"/>
      <c r="AE66" s="12"/>
      <c r="AF66" s="12"/>
      <c r="AG66" s="12"/>
      <c r="AH66" s="113"/>
      <c r="AI66" s="113"/>
      <c r="AJ66" s="113"/>
      <c r="AK66" s="113"/>
      <c r="AL66" s="113"/>
      <c r="AM66" s="113"/>
      <c r="AN66" s="113"/>
      <c r="AO66" s="113"/>
      <c r="AP66" s="113"/>
      <c r="AQ66" s="113"/>
      <c r="AR66" s="113"/>
      <c r="AS66" s="113"/>
      <c r="AT66" s="113"/>
    </row>
    <row r="67" spans="1:46" s="36" customFormat="1" x14ac:dyDescent="0.25">
      <c r="A67" s="264">
        <v>3</v>
      </c>
      <c r="B67" s="264" t="str">
        <f>IF(HLOOKUP('3.1.c N Budget'!$B$65,'5.a Definitions'!$N$2:$V$6,$A67,FALSE)=0,"",HLOOKUP('3.1.c N Budget'!$B$65,'5.a Definitions'!$N$2:$V$6,$A67,FALSE))</f>
        <v>IC</v>
      </c>
      <c r="C67" s="113"/>
      <c r="D67" s="145" t="str">
        <f>IFERROR(VLOOKUP(B67,'5.a Definitions'!$E$3:$F$22,2,FALSE),"")</f>
        <v>Manufacturing industries and construction</v>
      </c>
      <c r="E67" s="140">
        <f>IF($B67="","",SUMIFS('2a. Database N flows'!$N:$N,'2a. Database N flows'!$H:$H,'3.1.c N Budget'!$B67,'2a. Database N flows'!$M:$M,'3.1.c N Budget'!E$64,'2a. Database N flows'!$P:$P,$D$4))</f>
        <v>0</v>
      </c>
      <c r="F67" s="140">
        <f>IF($B67="","",SUMIFS('2a. Database N flows'!$N:$N,'2a. Database N flows'!$H:$H,'3.1.c N Budget'!$B67,'2a. Database N flows'!$M:$M,'3.1.c N Budget'!F$64,'2a. Database N flows'!$P:$P,$D$4))</f>
        <v>0</v>
      </c>
      <c r="G67" s="140">
        <f>IF($B67="","",SUMIFS('2a. Database N flows'!$N:$N,'2a. Database N flows'!$H:$H,'3.1.c N Budget'!$B67,'2a. Database N flows'!$M:$M,'3.1.c N Budget'!G$64,'2a. Database N flows'!$P:$P,$D$4))</f>
        <v>0</v>
      </c>
      <c r="H67" s="140">
        <f>IF($B67="","",SUMIFS('2a. Database N flows'!$N:$N,'2a. Database N flows'!$H:$H,'3.1.c N Budget'!$B67,'2a. Database N flows'!$M:$M,'3.1.c N Budget'!H$64,'2a. Database N flows'!$P:$P,$D$4))</f>
        <v>5</v>
      </c>
      <c r="I67" s="140">
        <f>IF($B67="","",SUMIFS('2a. Database N flows'!$N:$N,'2a. Database N flows'!$H:$H,'3.1.c N Budget'!$B67,'2a. Database N flows'!$M:$M,'3.1.c N Budget'!I$64,'2a. Database N flows'!$P:$P,$D$4))</f>
        <v>1</v>
      </c>
      <c r="J67" s="140">
        <f>IF($B67="","",SUMIFS('2a. Database N flows'!$N:$N,'2a. Database N flows'!$H:$H,'3.1.c N Budget'!$B67,'2a. Database N flows'!$M:$M,'3.1.c N Budget'!J$64,'2a. Database N flows'!$P:$P,$D$4))</f>
        <v>0</v>
      </c>
      <c r="K67" s="140">
        <f>IF($B67="","",SUMIFS('2a. Database N flows'!$N:$N,'2a. Database N flows'!$H:$H,'3.1.c N Budget'!$B67,'2a. Database N flows'!$M:$M,'3.1.c N Budget'!K$64,'2a. Database N flows'!$P:$P,$D$4))</f>
        <v>0</v>
      </c>
      <c r="L67" s="142">
        <f>IF($B67="","",SUMIFS('2a. Database N flows'!$N:$N,'2a. Database N flows'!$H:$H,'3.1.c N Budget'!$B67,'2a. Database N flows'!$P:$P,$D$4))</f>
        <v>6</v>
      </c>
      <c r="M67" s="140">
        <f>IF($B67="","",SUMIFS('2a. Database N flows'!$N:$N,'2a. Database N flows'!$E:$E,'3.1.c N Budget'!$B67,'2a. Database N flows'!$M:$M,'3.1.c N Budget'!M$64,'2a. Database N flows'!$P:$P,$D$4))</f>
        <v>1</v>
      </c>
      <c r="N67" s="140">
        <f>IF($B67="","",SUMIFS('2a. Database N flows'!$N:$N,'2a. Database N flows'!$E:$E,'3.1.c N Budget'!$B67,'2a. Database N flows'!$M:$M,'3.1.c N Budget'!N$64,'2a. Database N flows'!$P:$P,$D$4))</f>
        <v>1</v>
      </c>
      <c r="O67" s="140">
        <f>IF($B67="","",SUMIFS('2a. Database N flows'!$N:$N,'2a. Database N flows'!$E:$E,'3.1.c N Budget'!$B67,'2a. Database N flows'!$M:$M,'3.1.c N Budget'!O$64,'2a. Database N flows'!$P:$P,$D$4))</f>
        <v>1</v>
      </c>
      <c r="P67" s="140">
        <f>IF($B67="","",SUMIFS('2a. Database N flows'!$N:$N,'2a. Database N flows'!$E:$E,'3.1.c N Budget'!$B67,'2a. Database N flows'!$M:$M,'3.1.c N Budget'!P$64,'2a. Database N flows'!$P:$P,$D$4))</f>
        <v>0</v>
      </c>
      <c r="Q67" s="140">
        <f>IF($B67="","",SUMIFS('2a. Database N flows'!$N:$N,'2a. Database N flows'!$E:$E,'3.1.c N Budget'!$B67,'2a. Database N flows'!$M:$M,'3.1.c N Budget'!Q$64,'2a. Database N flows'!$P:$P,$D$4))</f>
        <v>1</v>
      </c>
      <c r="R67" s="140">
        <f>IF($B67="","",SUMIFS('2a. Database N flows'!$N:$N,'2a. Database N flows'!$E:$E,'3.1.c N Budget'!$B67,'2a. Database N flows'!$M:$M,'3.1.c N Budget'!R$64,'2a. Database N flows'!$P:$P,$D$4))</f>
        <v>0</v>
      </c>
      <c r="S67" s="140">
        <f>IF($B67="","",SUMIFS('2a. Database N flows'!$N:$N,'2a. Database N flows'!$E:$E,'3.1.c N Budget'!$B67,'2a. Database N flows'!$M:$M,'3.1.c N Budget'!S$64,'2a. Database N flows'!$P:$P,$D$4))</f>
        <v>0</v>
      </c>
      <c r="T67" s="142">
        <f>IF($B67="","",SUMIFS('2a. Database N flows'!$N:$N,'2a. Database N flows'!$E:$E,'3.1.c N Budget'!$B67,'2a. Database N flows'!$P:$P,$D$4))</f>
        <v>4</v>
      </c>
      <c r="U67" s="142">
        <f>IF($B67="","",L67-T67)</f>
        <v>2</v>
      </c>
      <c r="V67" s="143"/>
      <c r="W67" s="113"/>
      <c r="X67" s="113"/>
      <c r="Y67" s="113"/>
      <c r="Z67" s="268" t="str">
        <f>D69</f>
        <v>Other energy and fuels</v>
      </c>
      <c r="AA67" s="268">
        <f>L69</f>
        <v>5</v>
      </c>
      <c r="AB67" s="268">
        <f>IF(B69="","",T69)</f>
        <v>4</v>
      </c>
      <c r="AC67" s="268">
        <f>U69</f>
        <v>1</v>
      </c>
      <c r="AD67" s="12"/>
      <c r="AE67" s="12"/>
      <c r="AF67" s="12"/>
      <c r="AG67" s="12"/>
      <c r="AH67" s="113"/>
      <c r="AI67" s="113"/>
      <c r="AJ67" s="113"/>
      <c r="AK67" s="113"/>
      <c r="AL67" s="113"/>
      <c r="AM67" s="113"/>
      <c r="AN67" s="113"/>
      <c r="AO67" s="113"/>
      <c r="AP67" s="113"/>
      <c r="AQ67" s="113"/>
      <c r="AR67" s="113"/>
      <c r="AS67" s="113"/>
      <c r="AT67" s="113"/>
    </row>
    <row r="68" spans="1:46" s="36" customFormat="1" x14ac:dyDescent="0.25">
      <c r="A68" s="264">
        <v>4</v>
      </c>
      <c r="B68" s="264" t="str">
        <f>IF(HLOOKUP('3.1.c N Budget'!$B$65,'5.a Definitions'!$N$2:$V$6,$A68,FALSE)=0,"",HLOOKUP('3.1.c N Budget'!$B$65,'5.a Definitions'!$N$2:$V$6,$A68,FALSE))</f>
        <v>TR</v>
      </c>
      <c r="C68" s="113"/>
      <c r="D68" s="134" t="str">
        <f>IFERROR(VLOOKUP(B68,'5.a Definitions'!$E$3:$F$22,2,FALSE),"")</f>
        <v>Transport</v>
      </c>
      <c r="E68" s="146">
        <f>IF($B68="","",SUMIFS('2a. Database N flows'!$N:$N,'2a. Database N flows'!$H:$H,'3.1.c N Budget'!$B68,'2a. Database N flows'!$M:$M,'3.1.c N Budget'!E$64,'2a. Database N flows'!$P:$P,$D$4))</f>
        <v>0</v>
      </c>
      <c r="F68" s="146">
        <f>IF($B68="","",SUMIFS('2a. Database N flows'!$N:$N,'2a. Database N flows'!$H:$H,'3.1.c N Budget'!$B68,'2a. Database N flows'!$M:$M,'3.1.c N Budget'!F$64,'2a. Database N flows'!$P:$P,$D$4))</f>
        <v>1</v>
      </c>
      <c r="G68" s="146">
        <f>IF($B68="","",SUMIFS('2a. Database N flows'!$N:$N,'2a. Database N flows'!$H:$H,'3.1.c N Budget'!$B68,'2a. Database N flows'!$M:$M,'3.1.c N Budget'!G$64,'2a. Database N flows'!$P:$P,$D$4))</f>
        <v>0</v>
      </c>
      <c r="H68" s="146">
        <f>IF($B68="","",SUMIFS('2a. Database N flows'!$N:$N,'2a. Database N flows'!$H:$H,'3.1.c N Budget'!$B68,'2a. Database N flows'!$M:$M,'3.1.c N Budget'!H$64,'2a. Database N flows'!$P:$P,$D$4))</f>
        <v>4</v>
      </c>
      <c r="I68" s="146">
        <f>IF($B68="","",SUMIFS('2a. Database N flows'!$N:$N,'2a. Database N flows'!$H:$H,'3.1.c N Budget'!$B68,'2a. Database N flows'!$M:$M,'3.1.c N Budget'!I$64,'2a. Database N flows'!$P:$P,$D$4))</f>
        <v>1</v>
      </c>
      <c r="J68" s="146">
        <f>IF($B68="","",SUMIFS('2a. Database N flows'!$N:$N,'2a. Database N flows'!$H:$H,'3.1.c N Budget'!$B68,'2a. Database N flows'!$M:$M,'3.1.c N Budget'!J$64,'2a. Database N flows'!$P:$P,$D$4))</f>
        <v>0</v>
      </c>
      <c r="K68" s="146">
        <f>IF($B68="","",SUMIFS('2a. Database N flows'!$N:$N,'2a. Database N flows'!$H:$H,'3.1.c N Budget'!$B68,'2a. Database N flows'!$M:$M,'3.1.c N Budget'!K$64,'2a. Database N flows'!$P:$P,$D$4))</f>
        <v>0</v>
      </c>
      <c r="L68" s="147">
        <f>IF($B68="","",SUMIFS('2a. Database N flows'!$N:$N,'2a. Database N flows'!$H:$H,'3.1.c N Budget'!$B68,'2a. Database N flows'!$P:$P,$D$4))</f>
        <v>6</v>
      </c>
      <c r="M68" s="146">
        <f>IF($B68="","",SUMIFS('2a. Database N flows'!$N:$N,'2a. Database N flows'!$E:$E,'3.1.c N Budget'!$B68,'2a. Database N flows'!$M:$M,'3.1.c N Budget'!M$64,'2a. Database N flows'!$P:$P,$D$4))</f>
        <v>1</v>
      </c>
      <c r="N68" s="146">
        <f>IF($B68="","",SUMIFS('2a. Database N flows'!$N:$N,'2a. Database N flows'!$E:$E,'3.1.c N Budget'!$B68,'2a. Database N flows'!$M:$M,'3.1.c N Budget'!N$64,'2a. Database N flows'!$P:$P,$D$4))</f>
        <v>1</v>
      </c>
      <c r="O68" s="146">
        <f>IF($B68="","",SUMIFS('2a. Database N flows'!$N:$N,'2a. Database N flows'!$E:$E,'3.1.c N Budget'!$B68,'2a. Database N flows'!$M:$M,'3.1.c N Budget'!O$64,'2a. Database N flows'!$P:$P,$D$4))</f>
        <v>1</v>
      </c>
      <c r="P68" s="146">
        <f>IF($B68="","",SUMIFS('2a. Database N flows'!$N:$N,'2a. Database N flows'!$E:$E,'3.1.c N Budget'!$B68,'2a. Database N flows'!$M:$M,'3.1.c N Budget'!P$64,'2a. Database N flows'!$P:$P,$D$4))</f>
        <v>1</v>
      </c>
      <c r="Q68" s="146">
        <f>IF($B68="","",SUMIFS('2a. Database N flows'!$N:$N,'2a. Database N flows'!$E:$E,'3.1.c N Budget'!$B68,'2a. Database N flows'!$M:$M,'3.1.c N Budget'!Q$64,'2a. Database N flows'!$P:$P,$D$4))</f>
        <v>1</v>
      </c>
      <c r="R68" s="146">
        <f>IF($B68="","",SUMIFS('2a. Database N flows'!$N:$N,'2a. Database N flows'!$E:$E,'3.1.c N Budget'!$B68,'2a. Database N flows'!$M:$M,'3.1.c N Budget'!R$64,'2a. Database N flows'!$P:$P,$D$4))</f>
        <v>0</v>
      </c>
      <c r="S68" s="146">
        <f>IF($B68="","",SUMIFS('2a. Database N flows'!$N:$N,'2a. Database N flows'!$E:$E,'3.1.c N Budget'!$B68,'2a. Database N flows'!$M:$M,'3.1.c N Budget'!S$64,'2a. Database N flows'!$P:$P,$D$4))</f>
        <v>0</v>
      </c>
      <c r="T68" s="147">
        <f>IF($B68="","",SUMIFS('2a. Database N flows'!$N:$N,'2a. Database N flows'!$E:$E,'3.1.c N Budget'!$B68,'2a. Database N flows'!$P:$P,$D$4))</f>
        <v>5</v>
      </c>
      <c r="U68" s="147">
        <f>IF($B68="","",L68-T68)</f>
        <v>1</v>
      </c>
      <c r="V68" s="143"/>
      <c r="W68" s="113"/>
      <c r="X68" s="113"/>
      <c r="Y68" s="113"/>
      <c r="Z68" s="268"/>
      <c r="AA68" s="268"/>
      <c r="AB68" s="268"/>
      <c r="AC68" s="268"/>
      <c r="AD68" s="12"/>
      <c r="AE68" s="12"/>
      <c r="AF68" s="12"/>
      <c r="AG68" s="12"/>
      <c r="AH68" s="113"/>
      <c r="AI68" s="113"/>
      <c r="AJ68" s="113"/>
      <c r="AK68" s="113"/>
      <c r="AL68" s="113"/>
      <c r="AM68" s="113"/>
      <c r="AN68" s="113"/>
      <c r="AO68" s="113"/>
      <c r="AP68" s="113"/>
      <c r="AQ68" s="113"/>
      <c r="AR68" s="113"/>
      <c r="AS68" s="113"/>
      <c r="AT68" s="113"/>
    </row>
    <row r="69" spans="1:46" s="36" customFormat="1" x14ac:dyDescent="0.25">
      <c r="A69" s="264">
        <v>5</v>
      </c>
      <c r="B69" s="264" t="str">
        <f>IF(HLOOKUP('3.1.c N Budget'!$B$65,'5.a Definitions'!$N$2:$V$6,$A69,FALSE)=0,"",HLOOKUP('3.1.c N Budget'!$B$65,'5.a Definitions'!$N$2:$V$6,$A69,FALSE))</f>
        <v>OE</v>
      </c>
      <c r="C69" s="113"/>
      <c r="D69" s="145" t="str">
        <f>IFERROR(VLOOKUP(B69,'5.a Definitions'!$E$3:$F$22,2,FALSE),"")</f>
        <v>Other energy and fuels</v>
      </c>
      <c r="E69" s="139">
        <f>IF($B69="","",SUMIFS('2a. Database N flows'!$N:$N,'2a. Database N flows'!$H:$H,'3.1.c N Budget'!$B69,'2a. Database N flows'!$M:$M,'3.1.c N Budget'!E$64,'2a. Database N flows'!$P:$P,$D$4))</f>
        <v>0</v>
      </c>
      <c r="F69" s="140">
        <f>IF($B69="","",SUMIFS('2a. Database N flows'!$N:$N,'2a. Database N flows'!$H:$H,'3.1.c N Budget'!$B69,'2a. Database N flows'!$M:$M,'3.1.c N Budget'!F$64,'2a. Database N flows'!$P:$P,$D$4))</f>
        <v>0</v>
      </c>
      <c r="G69" s="140">
        <f>IF($B69="","",SUMIFS('2a. Database N flows'!$N:$N,'2a. Database N flows'!$H:$H,'3.1.c N Budget'!$B69,'2a. Database N flows'!$M:$M,'3.1.c N Budget'!G$64,'2a. Database N flows'!$P:$P,$D$4))</f>
        <v>0</v>
      </c>
      <c r="H69" s="140">
        <f>IF($B69="","",SUMIFS('2a. Database N flows'!$N:$N,'2a. Database N flows'!$H:$H,'3.1.c N Budget'!$B69,'2a. Database N flows'!$M:$M,'3.1.c N Budget'!H$64,'2a. Database N flows'!$P:$P,$D$4))</f>
        <v>4</v>
      </c>
      <c r="I69" s="140">
        <f>IF($B69="","",SUMIFS('2a. Database N flows'!$N:$N,'2a. Database N flows'!$H:$H,'3.1.c N Budget'!$B69,'2a. Database N flows'!$M:$M,'3.1.c N Budget'!I$64,'2a. Database N flows'!$P:$P,$D$4))</f>
        <v>1</v>
      </c>
      <c r="J69" s="140">
        <f>IF($B69="","",SUMIFS('2a. Database N flows'!$N:$N,'2a. Database N flows'!$H:$H,'3.1.c N Budget'!$B69,'2a. Database N flows'!$M:$M,'3.1.c N Budget'!J$64,'2a. Database N flows'!$P:$P,$D$4))</f>
        <v>0</v>
      </c>
      <c r="K69" s="140">
        <f>IF($B69="","",SUMIFS('2a. Database N flows'!$N:$N,'2a. Database N flows'!$H:$H,'3.1.c N Budget'!$B69,'2a. Database N flows'!$M:$M,'3.1.c N Budget'!K$64,'2a. Database N flows'!$P:$P,$D$4))</f>
        <v>0</v>
      </c>
      <c r="L69" s="148">
        <f>IF($B69="","",SUMIFS('2a. Database N flows'!$N:$N,'2a. Database N flows'!$H:$H,'3.1.c N Budget'!$B69,'2a. Database N flows'!$P:$P,$D$4))</f>
        <v>5</v>
      </c>
      <c r="M69" s="139">
        <f>IF($B69="","",SUMIFS('2a. Database N flows'!$N:$N,'2a. Database N flows'!$E:$E,'3.1.c N Budget'!$B69,'2a. Database N flows'!$M:$M,'3.1.c N Budget'!M$64,'2a. Database N flows'!$P:$P,$D$4))</f>
        <v>1</v>
      </c>
      <c r="N69" s="140">
        <f>IF($B69="","",SUMIFS('2a. Database N flows'!$N:$N,'2a. Database N flows'!$E:$E,'3.1.c N Budget'!$B69,'2a. Database N flows'!$M:$M,'3.1.c N Budget'!N$64,'2a. Database N flows'!$P:$P,$D$4))</f>
        <v>1</v>
      </c>
      <c r="O69" s="140">
        <f>IF($B69="","",SUMIFS('2a. Database N flows'!$N:$N,'2a. Database N flows'!$E:$E,'3.1.c N Budget'!$B69,'2a. Database N flows'!$M:$M,'3.1.c N Budget'!O$64,'2a. Database N flows'!$P:$P,$D$4))</f>
        <v>1</v>
      </c>
      <c r="P69" s="140">
        <f>IF($B69="","",SUMIFS('2a. Database N flows'!$N:$N,'2a. Database N flows'!$E:$E,'3.1.c N Budget'!$B69,'2a. Database N flows'!$M:$M,'3.1.c N Budget'!P$64,'2a. Database N flows'!$P:$P,$D$4))</f>
        <v>0</v>
      </c>
      <c r="Q69" s="140">
        <f>IF($B69="","",SUMIFS('2a. Database N flows'!$N:$N,'2a. Database N flows'!$E:$E,'3.1.c N Budget'!$B69,'2a. Database N flows'!$M:$M,'3.1.c N Budget'!Q$64,'2a. Database N flows'!$P:$P,$D$4))</f>
        <v>1</v>
      </c>
      <c r="R69" s="140">
        <f>IF($B69="","",SUMIFS('2a. Database N flows'!$N:$N,'2a. Database N flows'!$E:$E,'3.1.c N Budget'!$B69,'2a. Database N flows'!$M:$M,'3.1.c N Budget'!R$64,'2a. Database N flows'!$P:$P,$D$4))</f>
        <v>0</v>
      </c>
      <c r="S69" s="140">
        <f>IF($B69="","",SUMIFS('2a. Database N flows'!$N:$N,'2a. Database N flows'!$E:$E,'3.1.c N Budget'!$B69,'2a. Database N flows'!$M:$M,'3.1.c N Budget'!S$64,'2a. Database N flows'!$P:$P,$D$4))</f>
        <v>0</v>
      </c>
      <c r="T69" s="147">
        <f>IF($B69="","",SUMIFS('2a. Database N flows'!$N:$N,'2a. Database N flows'!$E:$E,'3.1.c N Budget'!$B69,'2a. Database N flows'!$P:$P,$D$4))</f>
        <v>4</v>
      </c>
      <c r="U69" s="142">
        <f>IF($B69="","",L69-T69)</f>
        <v>1</v>
      </c>
      <c r="V69" s="143"/>
      <c r="W69" s="113"/>
      <c r="X69" s="113"/>
      <c r="Y69" s="113"/>
      <c r="Z69" s="268" t="str">
        <f>VLOOKUP($D$63,$Z$20:$AC$28,1,FALSE)</f>
        <v>Energy and fuels</v>
      </c>
      <c r="AA69" s="268">
        <f>VLOOKUP($D$63,$Z$20:$AC$28,2,FALSE)</f>
        <v>17</v>
      </c>
      <c r="AB69" s="268">
        <f>VLOOKUP($D$63,$Z$20:$AC$28,3,FALSE)</f>
        <v>19</v>
      </c>
      <c r="AC69" s="268">
        <f>VLOOKUP($D$63,$Z$20:$AC$28,4,FALSE)</f>
        <v>-2</v>
      </c>
      <c r="AD69" s="12"/>
      <c r="AE69" s="12"/>
      <c r="AF69" s="12"/>
      <c r="AG69" s="12"/>
      <c r="AH69" s="113"/>
      <c r="AI69" s="113"/>
      <c r="AJ69" s="113"/>
      <c r="AK69" s="113"/>
      <c r="AL69" s="113"/>
      <c r="AM69" s="113"/>
      <c r="AN69" s="113"/>
      <c r="AO69" s="113"/>
      <c r="AP69" s="113"/>
      <c r="AQ69" s="113"/>
      <c r="AR69" s="113"/>
      <c r="AS69" s="113"/>
      <c r="AT69" s="113"/>
    </row>
    <row r="70" spans="1:46" s="36" customFormat="1" x14ac:dyDescent="0.25">
      <c r="A70" s="12"/>
      <c r="B70" s="12"/>
      <c r="C70" s="113"/>
      <c r="D70" s="146"/>
      <c r="E70" s="113"/>
      <c r="F70" s="113"/>
      <c r="G70" s="113"/>
      <c r="H70" s="113"/>
      <c r="I70" s="113"/>
      <c r="J70" s="113"/>
      <c r="K70" s="113"/>
      <c r="L70" s="146"/>
      <c r="M70" s="113"/>
      <c r="N70" s="113"/>
      <c r="O70" s="113"/>
      <c r="P70" s="113"/>
      <c r="Q70" s="113"/>
      <c r="R70" s="113"/>
      <c r="S70" s="113"/>
      <c r="T70" s="146"/>
      <c r="U70" s="146"/>
      <c r="V70" s="143"/>
      <c r="W70" s="113"/>
      <c r="X70" s="113"/>
      <c r="Y70" s="113"/>
      <c r="Z70" s="199"/>
      <c r="AA70" s="199"/>
      <c r="AB70" s="199"/>
      <c r="AC70" s="199"/>
      <c r="AD70" s="12"/>
      <c r="AE70" s="12"/>
      <c r="AF70" s="12"/>
      <c r="AG70" s="12"/>
      <c r="AH70" s="113"/>
      <c r="AI70" s="113"/>
      <c r="AJ70" s="113"/>
      <c r="AK70" s="113"/>
      <c r="AL70" s="113"/>
      <c r="AM70" s="113"/>
      <c r="AN70" s="113"/>
      <c r="AO70" s="113"/>
      <c r="AP70" s="113"/>
      <c r="AQ70" s="113"/>
      <c r="AR70" s="113"/>
      <c r="AS70" s="113"/>
      <c r="AT70" s="113"/>
    </row>
    <row r="71" spans="1:46" s="36" customFormat="1" x14ac:dyDescent="0.25">
      <c r="A71" s="12"/>
      <c r="B71" s="12"/>
      <c r="C71" s="113"/>
      <c r="D71" s="149"/>
      <c r="E71" s="113"/>
      <c r="F71" s="113"/>
      <c r="G71" s="113"/>
      <c r="H71" s="113"/>
      <c r="I71" s="113"/>
      <c r="J71" s="113"/>
      <c r="K71" s="113"/>
      <c r="L71" s="149"/>
      <c r="M71" s="113"/>
      <c r="N71" s="113"/>
      <c r="O71" s="113"/>
      <c r="P71" s="113"/>
      <c r="Q71" s="113"/>
      <c r="R71" s="113"/>
      <c r="S71" s="113"/>
      <c r="T71" s="149"/>
      <c r="U71" s="149"/>
      <c r="V71" s="113"/>
      <c r="W71" s="113"/>
      <c r="X71" s="113"/>
      <c r="Y71" s="113"/>
      <c r="Z71" s="199"/>
      <c r="AA71" s="199"/>
      <c r="AB71" s="199"/>
      <c r="AC71" s="199"/>
      <c r="AD71" s="12"/>
      <c r="AE71" s="12"/>
      <c r="AF71" s="12"/>
      <c r="AG71" s="12"/>
      <c r="AH71" s="113"/>
      <c r="AI71" s="113"/>
      <c r="AJ71" s="113"/>
      <c r="AK71" s="113"/>
      <c r="AL71" s="113"/>
      <c r="AM71" s="113"/>
      <c r="AN71" s="113"/>
      <c r="AO71" s="113"/>
      <c r="AP71" s="113"/>
      <c r="AQ71" s="113"/>
      <c r="AR71" s="113"/>
      <c r="AS71" s="113"/>
      <c r="AT71" s="113"/>
    </row>
    <row r="72" spans="1:46" s="36" customFormat="1" x14ac:dyDescent="0.25">
      <c r="A72" s="12"/>
      <c r="B72" s="12"/>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99" t="str">
        <f>IF($D$11="Year","N-inputs and N-outputs of pool in "&amp;$D$4,"N-inputs and N-outputs of pool average of years "&amp;$D$7&amp;" - "&amp;$D$8)</f>
        <v>N-inputs and N-outputs of pool in 2020</v>
      </c>
      <c r="AA72" s="199"/>
      <c r="AB72" s="199"/>
      <c r="AC72" s="199"/>
      <c r="AD72" s="12"/>
      <c r="AE72" s="12"/>
      <c r="AF72" s="12"/>
      <c r="AG72" s="12"/>
      <c r="AH72" s="113"/>
      <c r="AI72" s="113"/>
      <c r="AJ72" s="113"/>
      <c r="AK72" s="113"/>
      <c r="AL72" s="113"/>
      <c r="AM72" s="113"/>
      <c r="AN72" s="113"/>
      <c r="AO72" s="113"/>
      <c r="AP72" s="113"/>
      <c r="AQ72" s="113"/>
      <c r="AR72" s="113"/>
      <c r="AS72" s="113"/>
      <c r="AT72" s="113"/>
    </row>
    <row r="73" spans="1:46" s="36" customFormat="1" x14ac:dyDescent="0.25">
      <c r="A73" s="12"/>
      <c r="B73" s="12"/>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99" t="str">
        <f>IF($D$11="Year","N-inputs and N-outputs per subpool in "&amp;$D$4,"N-budget per subpool average of years "&amp;$D$7&amp;" - "&amp;$D$8)</f>
        <v>N-inputs and N-outputs per subpool in 2020</v>
      </c>
      <c r="AA73" s="199"/>
      <c r="AB73" s="199"/>
      <c r="AC73" s="199"/>
      <c r="AD73" s="113"/>
      <c r="AE73" s="113"/>
      <c r="AF73" s="113"/>
      <c r="AG73" s="113"/>
      <c r="AH73" s="113"/>
      <c r="AI73" s="113"/>
      <c r="AJ73" s="113"/>
      <c r="AK73" s="113"/>
      <c r="AL73" s="113"/>
      <c r="AM73" s="113"/>
      <c r="AN73" s="113"/>
      <c r="AO73" s="113"/>
      <c r="AP73" s="113"/>
      <c r="AQ73" s="113"/>
      <c r="AR73" s="113"/>
      <c r="AS73" s="113"/>
      <c r="AT73" s="113"/>
    </row>
    <row r="74" spans="1:46" s="36" customFormat="1" x14ac:dyDescent="0.25">
      <c r="A74" s="12"/>
      <c r="B74" s="12"/>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99"/>
      <c r="AA74" s="199"/>
      <c r="AB74" s="199"/>
      <c r="AC74" s="199"/>
      <c r="AD74" s="113"/>
      <c r="AE74" s="113"/>
      <c r="AF74" s="113"/>
      <c r="AG74" s="113"/>
      <c r="AH74" s="113"/>
      <c r="AI74" s="113"/>
      <c r="AJ74" s="113"/>
      <c r="AK74" s="113"/>
      <c r="AL74" s="113"/>
      <c r="AM74" s="113"/>
      <c r="AN74" s="113"/>
      <c r="AO74" s="113"/>
      <c r="AP74" s="113"/>
      <c r="AQ74" s="113"/>
      <c r="AR74" s="113"/>
      <c r="AS74" s="113"/>
      <c r="AT74" s="113"/>
    </row>
    <row r="75" spans="1:46" s="36" customFormat="1" x14ac:dyDescent="0.25">
      <c r="A75" s="12"/>
      <c r="B75" s="12"/>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99"/>
      <c r="AA75" s="199"/>
      <c r="AB75" s="199"/>
      <c r="AC75" s="199"/>
      <c r="AD75" s="113"/>
      <c r="AE75" s="113"/>
      <c r="AF75" s="113"/>
      <c r="AG75" s="113"/>
      <c r="AH75" s="113"/>
      <c r="AI75" s="113"/>
      <c r="AJ75" s="113"/>
      <c r="AK75" s="113"/>
      <c r="AL75" s="113"/>
      <c r="AM75" s="113"/>
      <c r="AN75" s="113"/>
      <c r="AO75" s="113"/>
      <c r="AP75" s="113"/>
      <c r="AQ75" s="113"/>
      <c r="AR75" s="113"/>
      <c r="AS75" s="113"/>
      <c r="AT75" s="113"/>
    </row>
    <row r="76" spans="1:46" s="36" customFormat="1" x14ac:dyDescent="0.25">
      <c r="A76" s="12"/>
      <c r="B76" s="12"/>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99"/>
      <c r="AA76" s="199"/>
      <c r="AB76" s="199"/>
      <c r="AC76" s="199"/>
      <c r="AD76" s="113"/>
      <c r="AE76" s="113"/>
      <c r="AF76" s="113"/>
      <c r="AG76" s="113"/>
      <c r="AH76" s="113"/>
      <c r="AI76" s="113"/>
      <c r="AJ76" s="113"/>
      <c r="AK76" s="113"/>
      <c r="AL76" s="113"/>
      <c r="AM76" s="113"/>
      <c r="AN76" s="113"/>
      <c r="AO76" s="113"/>
      <c r="AP76" s="113"/>
      <c r="AQ76" s="113"/>
      <c r="AR76" s="113"/>
      <c r="AS76" s="113"/>
      <c r="AT76" s="113"/>
    </row>
    <row r="77" spans="1:46" s="36" customFormat="1" x14ac:dyDescent="0.25">
      <c r="A77" s="12"/>
      <c r="B77" s="12"/>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99"/>
      <c r="AA77" s="199"/>
      <c r="AB77" s="199"/>
      <c r="AC77" s="199"/>
      <c r="AD77" s="113"/>
      <c r="AE77" s="113"/>
      <c r="AF77" s="113"/>
      <c r="AG77" s="113"/>
      <c r="AH77" s="113"/>
      <c r="AI77" s="113"/>
      <c r="AJ77" s="113"/>
      <c r="AK77" s="113"/>
      <c r="AL77" s="113"/>
      <c r="AM77" s="113"/>
      <c r="AN77" s="113"/>
      <c r="AO77" s="113"/>
      <c r="AP77" s="113"/>
      <c r="AQ77" s="113"/>
      <c r="AR77" s="113"/>
      <c r="AS77" s="113"/>
      <c r="AT77" s="113"/>
    </row>
    <row r="78" spans="1:46" x14ac:dyDescent="0.25">
      <c r="C78" s="219"/>
    </row>
    <row r="79" spans="1:46" x14ac:dyDescent="0.25"/>
    <row r="80" spans="1:4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sheetData>
  <sheetProtection sheet="1" objects="1" scenarios="1"/>
  <mergeCells count="4">
    <mergeCell ref="M18:T18"/>
    <mergeCell ref="E18:L18"/>
    <mergeCell ref="E63:L63"/>
    <mergeCell ref="M63:T63"/>
  </mergeCells>
  <dataValidations count="3">
    <dataValidation type="list" allowBlank="1" showInputMessage="1" showErrorMessage="1" sqref="D11" xr:uid="{8BE12DCB-C209-4A8F-B6D0-DA487D235159}">
      <formula1>"Year,Average"</formula1>
    </dataValidation>
    <dataValidation type="list" allowBlank="1" showInputMessage="1" showErrorMessage="1" sqref="D4 D7:D8" xr:uid="{55C036FD-50B5-4FE5-9AB6-5A16155451A1}">
      <formula1>INDIRECT("Year")</formula1>
    </dataValidation>
    <dataValidation type="list" allowBlank="1" showInputMessage="1" showErrorMessage="1" sqref="D13" xr:uid="{E672FA2F-CE34-4B3B-A890-14B261AE9994}">
      <formula1>INDIRECT("Pools")</formula1>
    </dataValidation>
  </dataValidations>
  <pageMargins left="0.7" right="0.7" top="0.78740157499999996" bottom="0.78740157499999996"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3852-0278-4958-BF0C-BCA378E85A1B}">
  <sheetPr codeName="Tabelle6">
    <tabColor theme="9" tint="0.59999389629810485"/>
  </sheetPr>
  <dimension ref="A1:BP120"/>
  <sheetViews>
    <sheetView showGridLines="0" topLeftCell="C1" zoomScale="70" zoomScaleNormal="70" workbookViewId="0"/>
  </sheetViews>
  <sheetFormatPr baseColWidth="10" defaultColWidth="0" defaultRowHeight="14.25" customHeight="1" zeroHeight="1" outlineLevelRow="1" outlineLevelCol="1" x14ac:dyDescent="0.25"/>
  <cols>
    <col min="1" max="1" width="11.7109375" style="199" hidden="1" customWidth="1" outlineLevel="1"/>
    <col min="2" max="2" width="11" style="199" hidden="1" customWidth="1" outlineLevel="1"/>
    <col min="3" max="3" width="16.7109375" style="113" customWidth="1" collapsed="1"/>
    <col min="4" max="4" width="32" style="113" customWidth="1"/>
    <col min="5" max="11" width="10.7109375" style="113" hidden="1" customWidth="1" outlineLevel="1"/>
    <col min="12" max="12" width="15.5703125" style="113" customWidth="1" collapsed="1"/>
    <col min="13" max="20" width="10.7109375" style="113" hidden="1" customWidth="1" outlineLevel="1"/>
    <col min="21" max="21" width="15.7109375" style="113" customWidth="1" collapsed="1"/>
    <col min="22" max="26" width="15.7109375" style="113" customWidth="1"/>
    <col min="27" max="27" width="33.7109375" style="113" customWidth="1"/>
    <col min="28" max="28" width="8.7109375" style="113" customWidth="1"/>
    <col min="29" max="29" width="19" style="113" customWidth="1"/>
    <col min="30" max="30" width="24.28515625" style="113" customWidth="1"/>
    <col min="31" max="37" width="10.7109375" style="199" hidden="1" customWidth="1" outlineLevel="1"/>
    <col min="38" max="39" width="11.42578125" style="199" hidden="1" customWidth="1" outlineLevel="1"/>
    <col min="40" max="40" width="11.42578125" style="199" customWidth="1" collapsed="1"/>
    <col min="41" max="41" width="36.7109375" style="113" customWidth="1"/>
    <col min="42" max="42" width="28.7109375" style="113" customWidth="1"/>
    <col min="43" max="44" width="23" style="113" customWidth="1"/>
    <col min="45" max="49" width="19.42578125" style="113" customWidth="1"/>
    <col min="50" max="50" width="17.5703125" style="113" customWidth="1"/>
    <col min="51" max="68" width="19.42578125" style="113" hidden="1" customWidth="1"/>
    <col min="69" max="16384" width="1.7109375" style="113" hidden="1"/>
  </cols>
  <sheetData>
    <row r="1" spans="1:43" s="150" customFormat="1" ht="20.100000000000001" customHeight="1" thickBot="1" x14ac:dyDescent="0.25">
      <c r="A1" s="270"/>
      <c r="B1" s="265"/>
      <c r="C1" s="117" t="s">
        <v>218</v>
      </c>
      <c r="D1" s="117"/>
      <c r="E1" s="117"/>
      <c r="G1" s="117"/>
      <c r="H1" s="117"/>
      <c r="I1" s="117"/>
      <c r="J1" s="117"/>
      <c r="K1" s="117"/>
      <c r="L1" s="117"/>
      <c r="M1" s="117"/>
      <c r="N1" s="117"/>
      <c r="O1" s="117"/>
      <c r="P1" s="117"/>
      <c r="Q1" s="117"/>
      <c r="R1" s="117"/>
      <c r="S1" s="117"/>
      <c r="T1" s="117"/>
      <c r="U1" s="117"/>
      <c r="V1" s="117"/>
      <c r="W1" s="117"/>
      <c r="X1" s="117"/>
      <c r="Y1" s="117"/>
      <c r="Z1" s="117"/>
      <c r="AA1" s="117"/>
      <c r="AB1" s="117"/>
      <c r="AC1" s="117"/>
      <c r="AE1" s="265"/>
      <c r="AF1" s="265"/>
      <c r="AG1" s="265"/>
      <c r="AH1" s="265"/>
      <c r="AI1" s="265"/>
      <c r="AJ1" s="265"/>
      <c r="AK1" s="265"/>
      <c r="AL1" s="265"/>
      <c r="AM1" s="265"/>
      <c r="AN1" s="271" t="s">
        <v>199</v>
      </c>
      <c r="AO1" s="117"/>
      <c r="AP1" s="117"/>
    </row>
    <row r="2" spans="1:43" s="23" customFormat="1" ht="23.65" customHeight="1" x14ac:dyDescent="0.2">
      <c r="A2" s="266"/>
      <c r="B2" s="266"/>
      <c r="C2" s="22" t="s">
        <v>175</v>
      </c>
      <c r="AE2" s="266"/>
      <c r="AF2" s="266"/>
      <c r="AG2" s="266"/>
      <c r="AH2" s="266"/>
      <c r="AI2" s="266"/>
      <c r="AJ2" s="266"/>
      <c r="AK2" s="266"/>
      <c r="AL2" s="266"/>
      <c r="AM2" s="266"/>
      <c r="AN2" s="266"/>
    </row>
    <row r="3" spans="1:43" s="23" customFormat="1" ht="22.15" customHeight="1" x14ac:dyDescent="0.2">
      <c r="A3" s="266"/>
      <c r="B3" s="266"/>
      <c r="C3" s="23" t="s">
        <v>201</v>
      </c>
      <c r="AE3" s="266"/>
      <c r="AF3" s="266"/>
      <c r="AG3" s="266"/>
      <c r="AH3" s="266"/>
      <c r="AI3" s="266"/>
      <c r="AJ3" s="266"/>
      <c r="AK3" s="266"/>
      <c r="AL3" s="266"/>
      <c r="AM3" s="266"/>
      <c r="AN3" s="266"/>
    </row>
    <row r="4" spans="1:43" ht="15" x14ac:dyDescent="0.25">
      <c r="C4" s="149" t="s">
        <v>219</v>
      </c>
      <c r="D4" s="466">
        <v>2018</v>
      </c>
      <c r="AQ4" s="23"/>
    </row>
    <row r="5" spans="1:43" ht="15" x14ac:dyDescent="0.25">
      <c r="AQ5" s="23"/>
    </row>
    <row r="6" spans="1:43" ht="15" x14ac:dyDescent="0.25">
      <c r="AQ6" s="23"/>
    </row>
    <row r="7" spans="1:43" ht="17.25" customHeight="1" x14ac:dyDescent="0.25">
      <c r="C7" s="171" t="s">
        <v>536</v>
      </c>
      <c r="AQ7" s="23"/>
    </row>
    <row r="8" spans="1:43" ht="15" x14ac:dyDescent="0.25">
      <c r="C8" s="113" t="s">
        <v>538</v>
      </c>
      <c r="AQ8" s="23"/>
    </row>
    <row r="9" spans="1:43" ht="15" x14ac:dyDescent="0.25">
      <c r="AQ9" s="23"/>
    </row>
    <row r="10" spans="1:43" ht="15" hidden="1" outlineLevel="1" x14ac:dyDescent="0.25">
      <c r="D10" s="199" t="s">
        <v>220</v>
      </c>
      <c r="U10" s="198">
        <v>18</v>
      </c>
      <c r="V10" s="198">
        <f t="shared" ref="V10:AA10" si="0">U10+1</f>
        <v>19</v>
      </c>
      <c r="W10" s="198">
        <f t="shared" si="0"/>
        <v>20</v>
      </c>
      <c r="X10" s="198">
        <f t="shared" si="0"/>
        <v>21</v>
      </c>
      <c r="Y10" s="198">
        <f t="shared" si="0"/>
        <v>22</v>
      </c>
      <c r="Z10" s="198">
        <f t="shared" si="0"/>
        <v>23</v>
      </c>
      <c r="AA10" s="198">
        <f t="shared" si="0"/>
        <v>24</v>
      </c>
      <c r="AF10" s="199" t="str">
        <f>"N use efficiency (useful outputs/total inputs) per pool in "&amp;D4</f>
        <v>N use efficiency (useful outputs/total inputs) per pool in 2018</v>
      </c>
      <c r="AQ10" s="23"/>
    </row>
    <row r="11" spans="1:43" ht="15" hidden="1" outlineLevel="1" x14ac:dyDescent="0.25">
      <c r="U11" s="198" t="s">
        <v>209</v>
      </c>
      <c r="V11" s="198" t="s">
        <v>147</v>
      </c>
      <c r="W11" s="198" t="s">
        <v>221</v>
      </c>
      <c r="X11" s="198" t="s">
        <v>222</v>
      </c>
      <c r="Y11" s="198" t="s">
        <v>147</v>
      </c>
      <c r="Z11" s="198" t="s">
        <v>78</v>
      </c>
      <c r="AA11" s="198"/>
      <c r="AF11" s="199" t="str">
        <f>"Inputs and outputs per pool in "&amp;D4</f>
        <v>Inputs and outputs per pool in 2018</v>
      </c>
      <c r="AQ11" s="23"/>
    </row>
    <row r="12" spans="1:43" ht="15" collapsed="1" x14ac:dyDescent="0.25">
      <c r="U12" s="555" t="s">
        <v>209</v>
      </c>
      <c r="V12" s="556"/>
      <c r="W12" s="557"/>
      <c r="X12" s="555" t="s">
        <v>210</v>
      </c>
      <c r="Y12" s="556"/>
      <c r="Z12" s="557"/>
      <c r="AA12" s="154" t="s">
        <v>223</v>
      </c>
      <c r="AB12" s="155"/>
      <c r="AC12" s="155"/>
      <c r="AE12" s="199" t="s">
        <v>200</v>
      </c>
      <c r="AQ12" s="23"/>
    </row>
    <row r="13" spans="1:43" ht="30" x14ac:dyDescent="0.25">
      <c r="M13" s="155"/>
      <c r="N13" s="155"/>
      <c r="O13" s="155"/>
      <c r="P13" s="155"/>
      <c r="Q13" s="155"/>
      <c r="R13" s="155"/>
      <c r="S13" s="155"/>
      <c r="T13" s="155"/>
      <c r="U13" s="156" t="s">
        <v>224</v>
      </c>
      <c r="V13" s="156" t="s">
        <v>147</v>
      </c>
      <c r="W13" s="156" t="s">
        <v>225</v>
      </c>
      <c r="X13" s="156" t="s">
        <v>226</v>
      </c>
      <c r="Y13" s="156" t="s">
        <v>147</v>
      </c>
      <c r="Z13" s="156" t="s">
        <v>929</v>
      </c>
      <c r="AA13" s="157" t="s">
        <v>227</v>
      </c>
      <c r="AB13" s="181"/>
      <c r="AC13" s="183" t="s">
        <v>228</v>
      </c>
      <c r="AD13" s="469" t="s">
        <v>110</v>
      </c>
      <c r="AG13" s="199" t="str">
        <f>$U$12&amp;": "&amp;U13</f>
        <v>Inputs: Additional</v>
      </c>
      <c r="AH13" s="199" t="str">
        <f>$U$12&amp;": "&amp;V13</f>
        <v>Inputs: Recycling</v>
      </c>
      <c r="AI13" s="199" t="str">
        <f>$U$12&amp;": "&amp;W13</f>
        <v>Inputs: Imports</v>
      </c>
      <c r="AJ13" s="199" t="str">
        <f>$X$12&amp;": "&amp;X13</f>
        <v>Outputs: Useful</v>
      </c>
      <c r="AK13" s="199" t="str">
        <f>$X$12&amp;": "&amp;Y13</f>
        <v>Outputs: Recycling</v>
      </c>
      <c r="AL13" s="199" t="str">
        <f>$X$12&amp;": "&amp;Z13</f>
        <v>Outputs: N wasted</v>
      </c>
      <c r="AM13" s="199" t="str">
        <f>AA13</f>
        <v>(Useful outputs+recycling)/ Total inputs</v>
      </c>
      <c r="AQ13" s="23"/>
    </row>
    <row r="14" spans="1:43" ht="15" x14ac:dyDescent="0.25">
      <c r="M14" s="158"/>
      <c r="N14" s="158"/>
      <c r="O14" s="158"/>
      <c r="P14" s="158"/>
      <c r="Q14" s="158"/>
      <c r="R14" s="158"/>
      <c r="S14" s="158"/>
      <c r="T14" s="158"/>
      <c r="U14" s="159" t="s">
        <v>180</v>
      </c>
      <c r="V14" s="159" t="s">
        <v>180</v>
      </c>
      <c r="W14" s="159" t="s">
        <v>180</v>
      </c>
      <c r="X14" s="159" t="s">
        <v>180</v>
      </c>
      <c r="Y14" s="159" t="s">
        <v>180</v>
      </c>
      <c r="Z14" s="159" t="s">
        <v>180</v>
      </c>
      <c r="AA14" s="160" t="s">
        <v>55</v>
      </c>
      <c r="AB14" s="158"/>
      <c r="AE14" s="199" t="str">
        <f>AD13</f>
        <v>Agriculture</v>
      </c>
      <c r="AF14" s="199" t="s">
        <v>229</v>
      </c>
      <c r="AG14" s="199">
        <f>VLOOKUP($AD$13,$D$15:$AA$18,U$10,FALSE)</f>
        <v>12.5</v>
      </c>
      <c r="AH14" s="199">
        <f>VLOOKUP($AD$13,$D$15:$AA$22,V$10,FALSE)</f>
        <v>2.5</v>
      </c>
      <c r="AI14" s="199">
        <f>VLOOKUP($AD$13,$D$11:$AA$18,W$10,FALSE)</f>
        <v>5</v>
      </c>
      <c r="AQ14" s="23"/>
    </row>
    <row r="15" spans="1:43" ht="15" x14ac:dyDescent="0.25">
      <c r="B15" s="199" t="s">
        <v>60</v>
      </c>
      <c r="D15" s="138" t="s">
        <v>59</v>
      </c>
      <c r="L15" s="141"/>
      <c r="U15" s="145">
        <f>SUMIFS('2a. Database N flows'!$N:$N,'2a. Database N flows'!$G:$G,$B15,'2a. Database N flows'!$D:$D,"&lt;&gt;"&amp;$B15,'2a. Database N flows'!$P:$P,$D$4)-V15-W15</f>
        <v>13.75</v>
      </c>
      <c r="V15" s="145">
        <f>SUMIFS('2a. Database N flows'!$N:$N,'2a. Database N flows'!$G:$G,$B15,'2a. Database N flows'!$D:$D,"&lt;&gt;"&amp;$B15,'2a. Database N flows'!$P:$P,$D$4,'2a. Database N flows'!$U:$U,V$11)</f>
        <v>5</v>
      </c>
      <c r="W15" s="145">
        <f>SUMIFS('2a. Database N flows'!$N:$N,'2a. Database N flows'!$G:$G,$B15,'2a. Database N flows'!$D:$D,"&lt;&gt;"&amp;$B15,'2a. Database N flows'!$P:$P,$D$4,'2a. Database N flows'!$U:$U,W$11)</f>
        <v>2.5</v>
      </c>
      <c r="X15" s="145">
        <f>SUMIFS('2a. Database N flows'!$N:$N,'2a. Database N flows'!$D:$D,'3.2.a NUE'!$B15,'2a. Database N flows'!$G:$G,"&lt;&gt;"&amp;$B15,'2a. Database N flows'!$P:$P,$D$4,'2a. Database N flows'!$U:$U,'3.2.a NUE'!X$11)</f>
        <v>3.75</v>
      </c>
      <c r="Y15" s="145">
        <f>SUMIFS('2a. Database N flows'!$N:$N,'2a. Database N flows'!$D:$D,'3.2.a NUE'!$B15,'2a. Database N flows'!$G:$G,"&lt;&gt;"&amp;$B15,'2a. Database N flows'!$P:$P,$D$4,'2a. Database N flows'!$U:$U,'3.2.a NUE'!Y$11)</f>
        <v>0</v>
      </c>
      <c r="Z15" s="145">
        <f>SUMIFS('2a. Database N flows'!$N:$N,'2a. Database N flows'!$D:$D,'3.2.a NUE'!$B15,'2a. Database N flows'!$G:$G,"&lt;&gt;"&amp;$B15,'2a. Database N flows'!$P:$P,$D$4,'2a. Database N flows'!$U:$U,'3.2.a NUE'!Z$11)</f>
        <v>0</v>
      </c>
      <c r="AA15" s="433">
        <f>IF(B15="","",(X15+Y15)/(U15+V15+W15))</f>
        <v>0.17647058823529413</v>
      </c>
      <c r="AB15" s="182"/>
      <c r="AC15" s="182"/>
      <c r="AF15" s="199" t="s">
        <v>230</v>
      </c>
      <c r="AJ15" s="199">
        <f>VLOOKUP($AD$13,$D$15:$AA$18,X$10,FALSE)</f>
        <v>10</v>
      </c>
      <c r="AK15" s="199">
        <f>VLOOKUP($AD$13,$D$15:$AA$18,Y$10,FALSE)</f>
        <v>1.25</v>
      </c>
      <c r="AL15" s="199">
        <f>VLOOKUP($AD$13,$D$15:$AA$18,Z$10,FALSE)</f>
        <v>0</v>
      </c>
      <c r="AM15" s="272">
        <f>VLOOKUP($AD$13,$D$15:$AA$18,AA$10,FALSE)</f>
        <v>0.5625</v>
      </c>
      <c r="AQ15" s="23"/>
    </row>
    <row r="16" spans="1:43" ht="15" x14ac:dyDescent="0.25">
      <c r="B16" s="199" t="s">
        <v>72</v>
      </c>
      <c r="D16" s="138" t="s">
        <v>278</v>
      </c>
      <c r="L16" s="141"/>
      <c r="U16" s="420">
        <f>SUMIFS('2a. Database N flows'!$N:$N,'2a. Database N flows'!$G:$G,$B16,'2a. Database N flows'!$D:$D,"&lt;&gt;"&amp;$B16,'2a. Database N flows'!$P:$P,$D$4)-V16-W16</f>
        <v>13.75</v>
      </c>
      <c r="V16" s="145">
        <f>SUMIFS('2a. Database N flows'!$N:$N,'2a. Database N flows'!$G:$G,$B16,'2a. Database N flows'!$D:$D,"&lt;&gt;"&amp;$B16,'2a. Database N flows'!$P:$P,$D$4,'2a. Database N flows'!$U:$U,V$11)</f>
        <v>1.25</v>
      </c>
      <c r="W16" s="145">
        <f>SUMIFS('2a. Database N flows'!$N:$N,'2a. Database N flows'!$G:$G,$B16,'2a. Database N flows'!$D:$D,"&lt;&gt;"&amp;$B16,'2a. Database N flows'!$P:$P,$D$4,'2a. Database N flows'!$U:$U,W$11)</f>
        <v>3.75</v>
      </c>
      <c r="X16" s="145">
        <f>SUMIFS('2a. Database N flows'!$N:$N,'2a. Database N flows'!$D:$D,'3.2.a NUE'!$B16,'2a. Database N flows'!$G:$G,"&lt;&gt;"&amp;$B16,'2a. Database N flows'!$P:$P,$D$4,'2a. Database N flows'!$U:$U,'3.2.a NUE'!X$11)</f>
        <v>15</v>
      </c>
      <c r="Y16" s="145">
        <f>SUMIFS('2a. Database N flows'!$N:$N,'2a. Database N flows'!$D:$D,'3.2.a NUE'!$B16,'2a. Database N flows'!$G:$G,"&lt;&gt;"&amp;$B16,'2a. Database N flows'!$P:$P,$D$4,'2a. Database N flows'!$U:$U,'3.2.a NUE'!Y$11)</f>
        <v>3.75</v>
      </c>
      <c r="Z16" s="145">
        <f>SUMIFS('2a. Database N flows'!$N:$N,'2a. Database N flows'!$D:$D,'3.2.a NUE'!$B16,'2a. Database N flows'!$G:$G,"&lt;&gt;"&amp;$B16,'2a. Database N flows'!$P:$P,$D$4,'2a. Database N flows'!$U:$U,'3.2.a NUE'!Z$11)</f>
        <v>0</v>
      </c>
      <c r="AA16" s="433">
        <f t="shared" ref="AA16:AA18" si="1">IF(B16="","",(X16+Y16)/(U16+V16+W16))</f>
        <v>1</v>
      </c>
      <c r="AB16" s="182"/>
      <c r="AC16" s="182"/>
      <c r="AQ16" s="23"/>
    </row>
    <row r="17" spans="2:43" ht="15" x14ac:dyDescent="0.25">
      <c r="B17" s="199" t="s">
        <v>95</v>
      </c>
      <c r="D17" s="138" t="s">
        <v>316</v>
      </c>
      <c r="L17" s="141"/>
      <c r="U17" s="420">
        <f>SUMIFS('2a. Database N flows'!$N:$N,'2a. Database N flows'!$G:$G,$B17,'2a. Database N flows'!$D:$D,"&lt;&gt;"&amp;$B17,'2a. Database N flows'!$P:$P,$D$4)-V17-W17</f>
        <v>7.5</v>
      </c>
      <c r="V17" s="145">
        <f>SUMIFS('2a. Database N flows'!$N:$N,'2a. Database N flows'!$G:$G,$B17,'2a. Database N flows'!$D:$D,"&lt;&gt;"&amp;$B17,'2a. Database N flows'!$P:$P,$D$4,'2a. Database N flows'!$U:$U,V$11)</f>
        <v>2.5</v>
      </c>
      <c r="W17" s="145">
        <f>SUMIFS('2a. Database N flows'!$N:$N,'2a. Database N flows'!$G:$G,$B17,'2a. Database N flows'!$D:$D,"&lt;&gt;"&amp;$B17,'2a. Database N flows'!$P:$P,$D$4,'2a. Database N flows'!$U:$U,W$11)</f>
        <v>0</v>
      </c>
      <c r="X17" s="145">
        <f>SUMIFS('2a. Database N flows'!$N:$N,'2a. Database N flows'!$D:$D,'3.2.a NUE'!$B17,'2a. Database N flows'!$G:$G,"&lt;&gt;"&amp;$B17,'2a. Database N flows'!$P:$P,$D$4,'2a. Database N flows'!$U:$U,'3.2.a NUE'!X$11)</f>
        <v>0</v>
      </c>
      <c r="Y17" s="145">
        <f>SUMIFS('2a. Database N flows'!$N:$N,'2a. Database N flows'!$D:$D,'3.2.a NUE'!$B17,'2a. Database N flows'!$G:$G,"&lt;&gt;"&amp;$B17,'2a. Database N flows'!$P:$P,$D$4,'2a. Database N flows'!$U:$U,'3.2.a NUE'!Y$11)</f>
        <v>3.75</v>
      </c>
      <c r="Z17" s="145">
        <f>SUMIFS('2a. Database N flows'!$N:$N,'2a. Database N flows'!$D:$D,'3.2.a NUE'!$B17,'2a. Database N flows'!$G:$G,"&lt;&gt;"&amp;$B17,'2a. Database N flows'!$P:$P,$D$4,'2a. Database N flows'!$U:$U,'3.2.a NUE'!Z$11)</f>
        <v>0</v>
      </c>
      <c r="AA17" s="433">
        <f t="shared" si="1"/>
        <v>0.375</v>
      </c>
      <c r="AB17" s="182"/>
      <c r="AC17" s="182"/>
      <c r="AM17" s="273"/>
      <c r="AQ17" s="23"/>
    </row>
    <row r="18" spans="2:43" ht="15" x14ac:dyDescent="0.25">
      <c r="B18" s="199" t="s">
        <v>86</v>
      </c>
      <c r="D18" s="138" t="s">
        <v>110</v>
      </c>
      <c r="L18" s="141"/>
      <c r="U18" s="145">
        <f>SUMIFS('2a. Database N flows'!$N:$N,'2a. Database N flows'!$G:$G,$B18,'2a. Database N flows'!$D:$D,"&lt;&gt;"&amp;$B18,'2a. Database N flows'!$P:$P,$D$4)-V18-W18</f>
        <v>12.5</v>
      </c>
      <c r="V18" s="145">
        <f>SUMIFS('2a. Database N flows'!$N:$N,'2a. Database N flows'!$G:$G,$B18,'2a. Database N flows'!$D:$D,"&lt;&gt;"&amp;$B18,'2a. Database N flows'!$P:$P,$D$4,'2a. Database N flows'!$U:$U,V$11)</f>
        <v>2.5</v>
      </c>
      <c r="W18" s="145">
        <f>SUMIFS('2a. Database N flows'!$N:$N,'2a. Database N flows'!$G:$G,$B18,'2a. Database N flows'!$D:$D,"&lt;&gt;"&amp;$B18,'2a. Database N flows'!$P:$P,$D$4,'2a. Database N flows'!$U:$U,W$11)</f>
        <v>5</v>
      </c>
      <c r="X18" s="145">
        <f>SUMIFS('2a. Database N flows'!$N:$N,'2a. Database N flows'!$D:$D,'3.2.a NUE'!$B18,'2a. Database N flows'!$G:$G,"&lt;&gt;"&amp;$B18,'2a. Database N flows'!$P:$P,$D$4,'2a. Database N flows'!$U:$U,'3.2.a NUE'!X$11)</f>
        <v>10</v>
      </c>
      <c r="Y18" s="145">
        <f>SUMIFS('2a. Database N flows'!$N:$N,'2a. Database N flows'!$D:$D,'3.2.a NUE'!$B18,'2a. Database N flows'!$G:$G,"&lt;&gt;"&amp;$B18,'2a. Database N flows'!$P:$P,$D$4,'2a. Database N flows'!$U:$U,'3.2.a NUE'!Y$11)</f>
        <v>1.25</v>
      </c>
      <c r="Z18" s="145">
        <f>SUMIFS('2a. Database N flows'!$N:$N,'2a. Database N flows'!$D:$D,'3.2.a NUE'!$B18,'2a. Database N flows'!$G:$G,"&lt;&gt;"&amp;$B18,'2a. Database N flows'!$P:$P,$D$4,'2a. Database N flows'!$U:$U,'3.2.a NUE'!Z$11)</f>
        <v>0</v>
      </c>
      <c r="AA18" s="433">
        <f t="shared" si="1"/>
        <v>0.5625</v>
      </c>
      <c r="AB18" s="182"/>
      <c r="AC18" s="182"/>
      <c r="AQ18" s="23"/>
    </row>
    <row r="19" spans="2:43" ht="15" x14ac:dyDescent="0.25">
      <c r="AM19" s="273"/>
      <c r="AQ19" s="23"/>
    </row>
    <row r="20" spans="2:43" ht="15" x14ac:dyDescent="0.25">
      <c r="D20" s="558"/>
      <c r="E20" s="558"/>
      <c r="F20" s="558"/>
      <c r="G20" s="558"/>
      <c r="H20" s="558"/>
      <c r="I20" s="558"/>
      <c r="J20" s="558"/>
      <c r="K20" s="558"/>
      <c r="L20" s="558"/>
      <c r="M20" s="434"/>
      <c r="N20" s="434"/>
      <c r="O20" s="434"/>
      <c r="P20" s="434"/>
      <c r="Q20" s="434"/>
      <c r="R20" s="434"/>
      <c r="S20" s="434"/>
      <c r="T20" s="434"/>
      <c r="U20" s="435"/>
      <c r="V20" s="435"/>
      <c r="W20" s="435"/>
      <c r="X20" s="435"/>
      <c r="Y20" s="435"/>
      <c r="Z20" s="435"/>
      <c r="AA20" s="436"/>
      <c r="AQ20" s="23"/>
    </row>
    <row r="21" spans="2:43" ht="15" x14ac:dyDescent="0.25">
      <c r="D21" s="185"/>
      <c r="E21" s="184"/>
      <c r="F21" s="184"/>
      <c r="G21" s="184"/>
      <c r="H21" s="184"/>
      <c r="I21" s="184"/>
      <c r="J21" s="184"/>
      <c r="K21" s="184"/>
      <c r="L21" s="184"/>
      <c r="M21" s="184"/>
      <c r="N21" s="184"/>
      <c r="O21" s="184"/>
      <c r="P21" s="184"/>
      <c r="Q21" s="184"/>
      <c r="R21" s="184"/>
      <c r="S21" s="184"/>
      <c r="T21" s="184"/>
      <c r="U21" s="184"/>
      <c r="V21" s="184"/>
      <c r="W21" s="184"/>
      <c r="X21" s="184"/>
      <c r="AM21" s="273"/>
      <c r="AQ21" s="23"/>
    </row>
    <row r="22" spans="2:43" ht="15" x14ac:dyDescent="0.25">
      <c r="D22" s="184"/>
      <c r="E22" s="184"/>
      <c r="F22" s="184"/>
      <c r="G22" s="184"/>
      <c r="H22" s="184"/>
      <c r="I22" s="184"/>
      <c r="J22" s="184"/>
      <c r="K22" s="184"/>
      <c r="L22" s="184"/>
      <c r="M22" s="184"/>
      <c r="N22" s="184"/>
      <c r="O22" s="184"/>
      <c r="P22" s="184"/>
      <c r="Q22" s="184"/>
      <c r="R22" s="184"/>
      <c r="S22" s="184"/>
      <c r="T22" s="184"/>
      <c r="U22" s="184"/>
      <c r="V22" s="184"/>
      <c r="W22" s="184"/>
      <c r="X22" s="184"/>
      <c r="AQ22" s="23"/>
    </row>
    <row r="23" spans="2:43" ht="15" x14ac:dyDescent="0.25">
      <c r="D23" s="184"/>
      <c r="E23" s="184"/>
      <c r="F23" s="184"/>
      <c r="G23" s="184"/>
      <c r="H23" s="184"/>
      <c r="I23" s="184"/>
      <c r="J23" s="184"/>
      <c r="K23" s="184"/>
      <c r="L23" s="184"/>
      <c r="M23" s="184"/>
      <c r="N23" s="184"/>
      <c r="O23" s="184"/>
      <c r="P23" s="184"/>
      <c r="Q23" s="184"/>
      <c r="R23" s="184"/>
      <c r="S23" s="184"/>
      <c r="T23" s="184"/>
      <c r="U23" s="184"/>
      <c r="V23" s="184"/>
      <c r="W23" s="184"/>
      <c r="X23" s="184"/>
      <c r="AQ23" s="23"/>
    </row>
    <row r="24" spans="2:43" ht="15" x14ac:dyDescent="0.25">
      <c r="D24" s="184"/>
      <c r="E24" s="184"/>
      <c r="F24" s="184"/>
      <c r="G24" s="184"/>
      <c r="H24" s="184"/>
      <c r="I24" s="184"/>
      <c r="J24" s="184"/>
      <c r="K24" s="184"/>
      <c r="L24" s="184"/>
      <c r="M24" s="184"/>
      <c r="N24" s="184"/>
      <c r="O24" s="184"/>
      <c r="P24" s="184"/>
      <c r="Q24" s="184"/>
      <c r="R24" s="184"/>
      <c r="S24" s="184"/>
      <c r="T24" s="184"/>
      <c r="U24" s="184"/>
      <c r="V24" s="184"/>
      <c r="W24" s="184"/>
      <c r="X24" s="184"/>
      <c r="AQ24" s="23"/>
    </row>
    <row r="25" spans="2:43" ht="15" x14ac:dyDescent="0.25">
      <c r="D25" s="184"/>
      <c r="E25" s="184"/>
      <c r="F25" s="184"/>
      <c r="G25" s="184"/>
      <c r="H25" s="184"/>
      <c r="I25" s="184"/>
      <c r="J25" s="184"/>
      <c r="K25" s="184"/>
      <c r="L25" s="184"/>
      <c r="M25" s="184"/>
      <c r="N25" s="184"/>
      <c r="O25" s="184"/>
      <c r="P25" s="184"/>
      <c r="Q25" s="184"/>
      <c r="R25" s="184"/>
      <c r="S25" s="184"/>
      <c r="T25" s="184"/>
      <c r="U25" s="184"/>
      <c r="V25" s="184"/>
      <c r="W25" s="184"/>
      <c r="X25" s="184"/>
      <c r="AQ25" s="23"/>
    </row>
    <row r="26" spans="2:43" ht="15" x14ac:dyDescent="0.25">
      <c r="D26" s="184"/>
      <c r="E26" s="184"/>
      <c r="F26" s="184"/>
      <c r="G26" s="184"/>
      <c r="H26" s="184"/>
      <c r="I26" s="184"/>
      <c r="J26" s="184"/>
      <c r="K26" s="184"/>
      <c r="L26" s="184"/>
      <c r="M26" s="184"/>
      <c r="N26" s="184"/>
      <c r="O26" s="184"/>
      <c r="P26" s="184"/>
      <c r="Q26" s="184"/>
      <c r="R26" s="184"/>
      <c r="S26" s="184"/>
      <c r="T26" s="184"/>
      <c r="U26" s="184"/>
      <c r="V26" s="184"/>
      <c r="W26" s="184"/>
      <c r="X26" s="184"/>
      <c r="AQ26" s="23"/>
    </row>
    <row r="27" spans="2:43" ht="15" x14ac:dyDescent="0.25">
      <c r="D27" s="184"/>
      <c r="E27" s="184"/>
      <c r="F27" s="184"/>
      <c r="G27" s="184"/>
      <c r="H27" s="184"/>
      <c r="I27" s="184"/>
      <c r="J27" s="184"/>
      <c r="K27" s="184"/>
      <c r="L27" s="184"/>
      <c r="M27" s="184"/>
      <c r="N27" s="184"/>
      <c r="O27" s="184"/>
      <c r="P27" s="184"/>
      <c r="Q27" s="184"/>
      <c r="R27" s="184"/>
      <c r="S27" s="184"/>
      <c r="T27" s="184"/>
      <c r="U27" s="184"/>
      <c r="V27" s="184"/>
      <c r="W27" s="184"/>
      <c r="X27" s="184"/>
      <c r="AQ27" s="23"/>
    </row>
    <row r="28" spans="2:43" ht="15" x14ac:dyDescent="0.25">
      <c r="D28" s="184"/>
      <c r="E28" s="184"/>
      <c r="F28" s="184"/>
      <c r="G28" s="184"/>
      <c r="H28" s="184"/>
      <c r="I28" s="184"/>
      <c r="J28" s="184"/>
      <c r="K28" s="184"/>
      <c r="L28" s="184"/>
      <c r="M28" s="184"/>
      <c r="N28" s="184"/>
      <c r="O28" s="184"/>
      <c r="P28" s="184"/>
      <c r="Q28" s="184"/>
      <c r="R28" s="184"/>
      <c r="S28" s="184"/>
      <c r="T28" s="184"/>
      <c r="U28" s="184"/>
      <c r="V28" s="184"/>
      <c r="W28" s="184"/>
      <c r="X28" s="184"/>
      <c r="AQ28" s="23"/>
    </row>
    <row r="29" spans="2:43" ht="15" x14ac:dyDescent="0.25">
      <c r="D29" s="184"/>
      <c r="E29" s="184"/>
      <c r="F29" s="184"/>
      <c r="G29" s="184"/>
      <c r="H29" s="184"/>
      <c r="I29" s="184"/>
      <c r="J29" s="184"/>
      <c r="K29" s="184"/>
      <c r="L29" s="184"/>
      <c r="M29" s="184"/>
      <c r="N29" s="184"/>
      <c r="O29" s="184"/>
      <c r="P29" s="184"/>
      <c r="Q29" s="184"/>
      <c r="R29" s="184"/>
      <c r="S29" s="184"/>
      <c r="T29" s="184"/>
      <c r="U29" s="184"/>
      <c r="V29" s="184"/>
      <c r="W29" s="184"/>
      <c r="X29" s="184"/>
      <c r="AQ29" s="23"/>
    </row>
    <row r="30" spans="2:43" ht="15" x14ac:dyDescent="0.25">
      <c r="D30" s="184"/>
      <c r="E30" s="184"/>
      <c r="F30" s="184"/>
      <c r="G30" s="184"/>
      <c r="H30" s="184"/>
      <c r="I30" s="184"/>
      <c r="J30" s="184"/>
      <c r="K30" s="184"/>
      <c r="L30" s="184"/>
      <c r="M30" s="184"/>
      <c r="N30" s="184"/>
      <c r="O30" s="184"/>
      <c r="P30" s="184"/>
      <c r="Q30" s="184"/>
      <c r="R30" s="184"/>
      <c r="S30" s="184"/>
      <c r="T30" s="184"/>
      <c r="U30" s="184"/>
      <c r="V30" s="184"/>
      <c r="W30" s="184"/>
      <c r="X30" s="184"/>
      <c r="AQ30" s="23"/>
    </row>
    <row r="31" spans="2:43" ht="15" x14ac:dyDescent="0.25">
      <c r="AQ31" s="23"/>
    </row>
    <row r="32" spans="2:43" ht="15" x14ac:dyDescent="0.25">
      <c r="C32" s="180" t="s">
        <v>231</v>
      </c>
      <c r="AQ32" s="23"/>
    </row>
    <row r="33" spans="1:43" ht="15" hidden="1" outlineLevel="1" x14ac:dyDescent="0.25">
      <c r="U33" s="555" t="s">
        <v>209</v>
      </c>
      <c r="V33" s="556"/>
      <c r="W33" s="557"/>
      <c r="X33" s="555" t="s">
        <v>210</v>
      </c>
      <c r="Y33" s="556"/>
      <c r="Z33" s="557"/>
      <c r="AA33" s="134"/>
      <c r="AQ33" s="23"/>
    </row>
    <row r="34" spans="1:43" ht="15" hidden="1" outlineLevel="1" x14ac:dyDescent="0.25">
      <c r="U34" s="202" t="s">
        <v>224</v>
      </c>
      <c r="V34" s="201" t="s">
        <v>147</v>
      </c>
      <c r="W34" s="203" t="s">
        <v>225</v>
      </c>
      <c r="X34" s="202" t="s">
        <v>226</v>
      </c>
      <c r="Y34" s="201" t="s">
        <v>147</v>
      </c>
      <c r="Z34" s="203" t="s">
        <v>942</v>
      </c>
      <c r="AA34" s="154" t="s">
        <v>223</v>
      </c>
      <c r="AQ34" s="23"/>
    </row>
    <row r="35" spans="1:43" ht="110.1" hidden="1" customHeight="1" outlineLevel="1" x14ac:dyDescent="0.25">
      <c r="U35" s="204" t="s">
        <v>941</v>
      </c>
      <c r="V35" s="205" t="s">
        <v>232</v>
      </c>
      <c r="W35" s="206" t="s">
        <v>233</v>
      </c>
      <c r="X35" s="204" t="s">
        <v>234</v>
      </c>
      <c r="Y35" s="205" t="s">
        <v>232</v>
      </c>
      <c r="Z35" s="206" t="s">
        <v>943</v>
      </c>
      <c r="AA35" s="207" t="s">
        <v>235</v>
      </c>
      <c r="AQ35" s="23"/>
    </row>
    <row r="36" spans="1:43" s="116" customFormat="1" ht="15.75" collapsed="1" thickBot="1" x14ac:dyDescent="0.3">
      <c r="A36" s="255"/>
      <c r="B36" s="255"/>
      <c r="AE36" s="255"/>
      <c r="AF36" s="255"/>
      <c r="AG36" s="255"/>
      <c r="AH36" s="255"/>
      <c r="AI36" s="255"/>
      <c r="AJ36" s="255"/>
      <c r="AK36" s="255"/>
      <c r="AL36" s="255"/>
      <c r="AM36" s="255"/>
      <c r="AN36" s="255"/>
      <c r="AQ36" s="115"/>
    </row>
    <row r="37" spans="1:43" ht="17.25" customHeight="1" x14ac:dyDescent="0.25">
      <c r="C37" s="171" t="s">
        <v>236</v>
      </c>
      <c r="AQ37" s="23"/>
    </row>
    <row r="38" spans="1:43" ht="15" x14ac:dyDescent="0.25">
      <c r="AQ38" s="23"/>
    </row>
    <row r="39" spans="1:43" ht="15" x14ac:dyDescent="0.25">
      <c r="AE39" s="199" t="s">
        <v>200</v>
      </c>
      <c r="AQ39" s="23"/>
    </row>
    <row r="40" spans="1:43" ht="15" hidden="1" outlineLevel="1" x14ac:dyDescent="0.25">
      <c r="U40" s="113" t="s">
        <v>209</v>
      </c>
      <c r="V40" s="113" t="s">
        <v>147</v>
      </c>
      <c r="W40" s="113" t="s">
        <v>221</v>
      </c>
      <c r="X40" s="113" t="s">
        <v>222</v>
      </c>
      <c r="Y40" s="113" t="s">
        <v>147</v>
      </c>
      <c r="Z40" s="113" t="s">
        <v>78</v>
      </c>
      <c r="AE40" s="199" t="str">
        <f>"N use efficiency (useful outputs/total inputs) per subpool in "&amp;D4</f>
        <v>N use efficiency (useful outputs/total inputs) per subpool in 2018</v>
      </c>
      <c r="AQ40" s="23"/>
    </row>
    <row r="41" spans="1:43" ht="15" collapsed="1" x14ac:dyDescent="0.25">
      <c r="C41" s="177" t="s">
        <v>237</v>
      </c>
      <c r="D41" s="468" t="s">
        <v>59</v>
      </c>
      <c r="L41" s="141"/>
      <c r="U41" s="555" t="s">
        <v>209</v>
      </c>
      <c r="V41" s="556"/>
      <c r="W41" s="557"/>
      <c r="X41" s="555" t="s">
        <v>210</v>
      </c>
      <c r="Y41" s="556"/>
      <c r="Z41" s="557"/>
      <c r="AA41" s="154" t="s">
        <v>223</v>
      </c>
      <c r="AB41" s="155"/>
      <c r="AC41" s="155"/>
      <c r="AE41" s="199" t="str">
        <f>"Inputs and outputs per subpool in "&amp;D4</f>
        <v>Inputs and outputs per subpool in 2018</v>
      </c>
      <c r="AQ41" s="23"/>
    </row>
    <row r="42" spans="1:43" ht="27.75" customHeight="1" x14ac:dyDescent="0.25">
      <c r="D42" s="162"/>
      <c r="L42" s="141"/>
      <c r="U42" s="156" t="s">
        <v>224</v>
      </c>
      <c r="V42" s="156" t="s">
        <v>147</v>
      </c>
      <c r="W42" s="156" t="s">
        <v>225</v>
      </c>
      <c r="X42" s="156" t="s">
        <v>226</v>
      </c>
      <c r="Y42" s="156" t="s">
        <v>147</v>
      </c>
      <c r="Z42" s="156" t="s">
        <v>929</v>
      </c>
      <c r="AA42" s="157" t="s">
        <v>227</v>
      </c>
      <c r="AB42" s="181"/>
      <c r="AC42" s="181"/>
      <c r="AG42" s="199" t="str">
        <f>$U$12&amp;": "&amp;U42</f>
        <v>Inputs: Additional</v>
      </c>
      <c r="AH42" s="199" t="str">
        <f>$U$12&amp;": "&amp;V42</f>
        <v>Inputs: Recycling</v>
      </c>
      <c r="AI42" s="199" t="str">
        <f>$U$12&amp;": "&amp;W42</f>
        <v>Inputs: Imports</v>
      </c>
      <c r="AJ42" s="199" t="str">
        <f>$X$12&amp;": "&amp;X42</f>
        <v>Outputs: Useful</v>
      </c>
      <c r="AK42" s="199" t="str">
        <f t="shared" ref="AK42" si="2">$X$12&amp;": "&amp;Y42</f>
        <v>Outputs: Recycling</v>
      </c>
      <c r="AL42" s="199" t="str">
        <f t="shared" ref="AL42" si="3">$X$12&amp;": "&amp;Z42</f>
        <v>Outputs: N wasted</v>
      </c>
      <c r="AM42" s="199" t="str">
        <f>AA42</f>
        <v>(Useful outputs+recycling)/ Total inputs</v>
      </c>
      <c r="AQ42" s="23"/>
    </row>
    <row r="43" spans="1:43" ht="15" x14ac:dyDescent="0.25">
      <c r="B43" s="199" t="str">
        <f>_xlfn.XLOOKUP(D41,'5.a Definitions'!$C$3:$C$11,'5.a Definitions'!$B$3:$B$11)</f>
        <v>EF</v>
      </c>
      <c r="D43" s="179" t="s">
        <v>217</v>
      </c>
      <c r="L43" s="141"/>
      <c r="U43" s="160" t="s">
        <v>180</v>
      </c>
      <c r="V43" s="160" t="s">
        <v>180</v>
      </c>
      <c r="W43" s="160" t="s">
        <v>180</v>
      </c>
      <c r="X43" s="160" t="s">
        <v>180</v>
      </c>
      <c r="Y43" s="160" t="s">
        <v>180</v>
      </c>
      <c r="Z43" s="160" t="s">
        <v>180</v>
      </c>
      <c r="AA43" s="160" t="s">
        <v>55</v>
      </c>
      <c r="AB43" s="158"/>
      <c r="AC43" s="158"/>
      <c r="AE43" s="199" t="str">
        <f>IF(D44=""," ",D44)</f>
        <v>Energy conversion</v>
      </c>
      <c r="AF43" s="199" t="s">
        <v>229</v>
      </c>
      <c r="AG43" s="199">
        <f>U44</f>
        <v>2.5</v>
      </c>
      <c r="AH43" s="199">
        <f>V44</f>
        <v>0</v>
      </c>
      <c r="AI43" s="199">
        <f>W44</f>
        <v>1.25</v>
      </c>
      <c r="AQ43" s="23"/>
    </row>
    <row r="44" spans="1:43" ht="15" x14ac:dyDescent="0.25">
      <c r="A44" s="199">
        <v>2</v>
      </c>
      <c r="B44" s="199" t="str">
        <f>IF(HLOOKUP('3.2.a NUE'!$B$43,'5.a Definitions'!$N$2:$T$6,$A44,FALSE)=0,"",HLOOKUP('3.2.a NUE'!$B$43,'5.a Definitions'!$N$2:$T$6,$A44,FALSE))</f>
        <v>EC</v>
      </c>
      <c r="D44" s="167" t="str">
        <f>IFERROR(VLOOKUP(B44,'5.a Definitions'!$E$3:$F$22,2,FALSE),"")</f>
        <v>Energy conversion</v>
      </c>
      <c r="L44" s="141"/>
      <c r="U44" s="145">
        <f>IF($B44="","",SUMIFS('2a. Database N flows'!$N:$N,'2a. Database N flows'!$H:$H,'3.2.a NUE'!$B44,'2a. Database N flows'!$P:$P,$D$4)-V44-W44)</f>
        <v>2.5</v>
      </c>
      <c r="V44" s="145">
        <f>IF($B44="","",SUMIFS('2a. Database N flows'!$N:$N,'2a. Database N flows'!$H:$H,'3.2.a NUE'!$B44,'2a. Database N flows'!$P:$P,$D$4,'2a. Database N flows'!$U:$U,'3.2.a NUE'!V$40))</f>
        <v>0</v>
      </c>
      <c r="W44" s="145">
        <f>IF($B44="","",SUMIFS('2a. Database N flows'!$N:$N,'2a. Database N flows'!$H:$H,'3.2.a NUE'!$B44,'2a. Database N flows'!$P:$P,$D$4,'2a. Database N flows'!$U:$U,'3.2.a NUE'!W$40))</f>
        <v>1.25</v>
      </c>
      <c r="X44" s="145">
        <f>IF($B44="","",SUMIFS('2a. Database N flows'!$N:$N,'2a. Database N flows'!$E:$E,'3.2.a NUE'!$B44,'2a. Database N flows'!$P:$P,$D$4,'2a. Database N flows'!$U:$U,'3.2.a NUE'!X$40))</f>
        <v>6.25</v>
      </c>
      <c r="Y44" s="145">
        <f>IF($B44="","",SUMIFS('2a. Database N flows'!$N:$N,'2a. Database N flows'!$E:$E,'3.2.a NUE'!$B44,'2a. Database N flows'!$P:$P,$D$4,'2a. Database N flows'!$U:$U,'3.2.a NUE'!Y$40))</f>
        <v>0</v>
      </c>
      <c r="Z44" s="145">
        <f>IF($B44="","",SUMIFS('2a. Database N flows'!$N:$N,'2a. Database N flows'!$E:$E,'3.2.a NUE'!$B44,'2a. Database N flows'!$P:$P,$D$4,'2a. Database N flows'!$U:$U,'3.2.a NUE'!Z$40))</f>
        <v>0</v>
      </c>
      <c r="AA44" s="161">
        <f>IF(B44="","",(X44+Y44)/(U44+V44+W44))</f>
        <v>1.6666666666666667</v>
      </c>
      <c r="AB44" s="182"/>
      <c r="AC44" s="182"/>
      <c r="AF44" s="199" t="s">
        <v>230</v>
      </c>
      <c r="AJ44" s="199">
        <f>IF($B44="","",X44)</f>
        <v>6.25</v>
      </c>
      <c r="AK44" s="199">
        <f>IF($B44="","",Y44)</f>
        <v>0</v>
      </c>
      <c r="AL44" s="199">
        <f>IF($B44="","",Z44)</f>
        <v>0</v>
      </c>
      <c r="AM44" s="273">
        <f>AA44</f>
        <v>1.6666666666666667</v>
      </c>
      <c r="AQ44" s="23"/>
    </row>
    <row r="45" spans="1:43" ht="15" x14ac:dyDescent="0.25">
      <c r="A45" s="199">
        <v>3</v>
      </c>
      <c r="B45" s="199" t="str">
        <f>IF(HLOOKUP('3.2.a NUE'!$B$43,'5.a Definitions'!$N$2:$T$6,$A45,FALSE)=0,"",HLOOKUP('3.2.a NUE'!$B$43,'5.a Definitions'!$N$2:$T$6,$A45,FALSE))</f>
        <v>IC</v>
      </c>
      <c r="D45" s="139" t="str">
        <f>IFERROR(VLOOKUP(B45,'5.a Definitions'!$E$3:$F$22,2,FALSE),"")</f>
        <v>Manufacturing industries and construction</v>
      </c>
      <c r="L45" s="141"/>
      <c r="U45" s="145">
        <f>IF($B45="","",SUMIFS('2a. Database N flows'!$N:$N,'2a. Database N flows'!$H:$H,'3.2.a NUE'!$B45,'2a. Database N flows'!$P:$P,$D$4)-V45-W45)</f>
        <v>5</v>
      </c>
      <c r="V45" s="145">
        <f>IF($B45="","",SUMIFS('2a. Database N flows'!$N:$N,'2a. Database N flows'!$H:$H,'3.2.a NUE'!$B45,'2a. Database N flows'!$P:$P,$D$4,'2a. Database N flows'!$U:$U,'3.2.a NUE'!V$40))</f>
        <v>2.5</v>
      </c>
      <c r="W45" s="145">
        <f>IF($B45="","",SUMIFS('2a. Database N flows'!$N:$N,'2a. Database N flows'!$H:$H,'3.2.a NUE'!$B45,'2a. Database N flows'!$P:$P,$D$4,'2a. Database N flows'!$U:$U,'3.2.a NUE'!W$40))</f>
        <v>0</v>
      </c>
      <c r="X45" s="145">
        <f>IF($B45="","",SUMIFS('2a. Database N flows'!$N:$N,'2a. Database N flows'!$E:$E,'3.2.a NUE'!$B45,'2a. Database N flows'!$P:$P,$D$4,'2a. Database N flows'!$U:$U,'3.2.a NUE'!X$40))</f>
        <v>0</v>
      </c>
      <c r="Y45" s="145">
        <f>IF($B45="","",SUMIFS('2a. Database N flows'!$N:$N,'2a. Database N flows'!$E:$E,'3.2.a NUE'!$B45,'2a. Database N flows'!$P:$P,$D$4,'2a. Database N flows'!$U:$U,'3.2.a NUE'!Y$40))</f>
        <v>0</v>
      </c>
      <c r="Z45" s="145">
        <f>IF($B45="","",SUMIFS('2a. Database N flows'!$N:$N,'2a. Database N flows'!$E:$E,'3.2.a NUE'!$B45,'2a. Database N flows'!$P:$P,$D$4,'2a. Database N flows'!$U:$U,'3.2.a NUE'!Z$40))</f>
        <v>0</v>
      </c>
      <c r="AA45" s="161">
        <f t="shared" ref="AA45:AA46" si="4">IF(B45="","",(X45+Y45)/(U45+V45+W45))</f>
        <v>0</v>
      </c>
      <c r="AB45" s="182"/>
      <c r="AC45" s="182"/>
      <c r="AE45" s="199" t="str">
        <f>IF(D45=""," ",D45)</f>
        <v>Manufacturing industries and construction</v>
      </c>
      <c r="AF45" s="199" t="s">
        <v>229</v>
      </c>
      <c r="AG45" s="199">
        <f>U45</f>
        <v>5</v>
      </c>
      <c r="AH45" s="199">
        <f>V45</f>
        <v>2.5</v>
      </c>
      <c r="AI45" s="199">
        <f>W45</f>
        <v>0</v>
      </c>
      <c r="AQ45" s="23"/>
    </row>
    <row r="46" spans="1:43" ht="15" x14ac:dyDescent="0.25">
      <c r="A46" s="199">
        <v>4</v>
      </c>
      <c r="B46" s="199" t="str">
        <f>IF(HLOOKUP('3.2.a NUE'!$B$43,'5.a Definitions'!$N$2:$T$6,$A46,FALSE)=0,"",HLOOKUP('3.2.a NUE'!$B$43,'5.a Definitions'!$N$2:$T$6,$A46,FALSE))</f>
        <v>TR</v>
      </c>
      <c r="D46" s="139" t="str">
        <f>IFERROR(VLOOKUP(B46,'5.a Definitions'!$E$3:$F$22,2,FALSE),"")</f>
        <v>Transport</v>
      </c>
      <c r="L46" s="141"/>
      <c r="U46" s="145">
        <f>IF($B46="","",SUMIFS('2a. Database N flows'!$N:$N,'2a. Database N flows'!$H:$H,'3.2.a NUE'!$B46,'2a. Database N flows'!$P:$P,$D$4)-V46-W46)</f>
        <v>5</v>
      </c>
      <c r="V46" s="145">
        <f>IF($B46="","",SUMIFS('2a. Database N flows'!$N:$N,'2a. Database N flows'!$H:$H,'3.2.a NUE'!$B46,'2a. Database N flows'!$P:$P,$D$4,'2a. Database N flows'!$U:$U,'3.2.a NUE'!V$40))</f>
        <v>1.25</v>
      </c>
      <c r="W46" s="145">
        <f>IF($B46="","",SUMIFS('2a. Database N flows'!$N:$N,'2a. Database N flows'!$H:$H,'3.2.a NUE'!$B46,'2a. Database N flows'!$P:$P,$D$4,'2a. Database N flows'!$U:$U,'3.2.a NUE'!W$40))</f>
        <v>1.25</v>
      </c>
      <c r="X46" s="145">
        <f>IF($B46="","",SUMIFS('2a. Database N flows'!$N:$N,'2a. Database N flows'!$E:$E,'3.2.a NUE'!$B46,'2a. Database N flows'!$P:$P,$D$4,'2a. Database N flows'!$U:$U,'3.2.a NUE'!X$40))</f>
        <v>1.25</v>
      </c>
      <c r="Y46" s="145">
        <f>IF($B46="","",SUMIFS('2a. Database N flows'!$N:$N,'2a. Database N flows'!$E:$E,'3.2.a NUE'!$B46,'2a. Database N flows'!$P:$P,$D$4,'2a. Database N flows'!$U:$U,'3.2.a NUE'!Y$40))</f>
        <v>0</v>
      </c>
      <c r="Z46" s="145">
        <f>IF($B46="","",SUMIFS('2a. Database N flows'!$N:$N,'2a. Database N flows'!$E:$E,'3.2.a NUE'!$B46,'2a. Database N flows'!$P:$P,$D$4,'2a. Database N flows'!$U:$U,'3.2.a NUE'!Z$40))</f>
        <v>0</v>
      </c>
      <c r="AA46" s="161">
        <f t="shared" si="4"/>
        <v>0.16666666666666666</v>
      </c>
      <c r="AB46" s="182"/>
      <c r="AC46" s="182"/>
      <c r="AF46" s="199" t="s">
        <v>230</v>
      </c>
      <c r="AJ46" s="199">
        <f>IF($B45="","",X45)</f>
        <v>0</v>
      </c>
      <c r="AK46" s="199">
        <f>IF($B45="","",Y45)</f>
        <v>0</v>
      </c>
      <c r="AL46" s="199">
        <f>IF($B45="","",Z45)</f>
        <v>0</v>
      </c>
      <c r="AM46" s="273">
        <f>AA45</f>
        <v>0</v>
      </c>
      <c r="AQ46" s="23"/>
    </row>
    <row r="47" spans="1:43" ht="15" x14ac:dyDescent="0.25">
      <c r="A47" s="199">
        <v>5</v>
      </c>
      <c r="B47" s="199" t="str">
        <f>IF(HLOOKUP('3.2.a NUE'!$B$43,'5.a Definitions'!$N$2:$T$6,$A47,FALSE)=0,"",HLOOKUP('3.2.a NUE'!$B$43,'5.a Definitions'!$N$2:$T$6,$A47,FALSE))</f>
        <v>OE</v>
      </c>
      <c r="D47" s="163" t="str">
        <f>IFERROR(VLOOKUP(B47,'5.a Definitions'!$E$3:$F$22,2,FALSE),"")</f>
        <v>Other energy and fuels</v>
      </c>
      <c r="L47" s="141"/>
      <c r="U47" s="145">
        <f>IF($B47="","",SUMIFS('2a. Database N flows'!$N:$N,'2a. Database N flows'!$H:$H,'3.2.a NUE'!$B47,'2a. Database N flows'!$P:$P,$D$4)-V47-W47)</f>
        <v>6.25</v>
      </c>
      <c r="V47" s="145">
        <f>IF($B47="","",SUMIFS('2a. Database N flows'!$N:$N,'2a. Database N flows'!$E:$E,'3.2.a NUE'!$B47,'2a. Database N flows'!$P:$P,$D$4,'2a. Database N flows'!$U:$U,'3.2.a NUE'!V$40))</f>
        <v>0</v>
      </c>
      <c r="W47" s="145">
        <f>IF($B47="","",SUMIFS('2a. Database N flows'!$N:$N,'2a. Database N flows'!$E:$E,'3.2.a NUE'!$B47,'2a. Database N flows'!$P:$P,$D$4,'2a. Database N flows'!$U:$U,'3.2.a NUE'!W$40))</f>
        <v>0</v>
      </c>
      <c r="X47" s="145">
        <f>IF($B47="","",SUMIFS('2a. Database N flows'!$N:$N,'2a. Database N flows'!$E:$E,'3.2.a NUE'!$B47,'2a. Database N flows'!$P:$P,$D$4,'2a. Database N flows'!$U:$U,'3.2.a NUE'!X$40))</f>
        <v>0</v>
      </c>
      <c r="Y47" s="145">
        <f>IF($B47="","",SUMIFS('2a. Database N flows'!$N:$N,'2a. Database N flows'!$E:$E,'3.2.a NUE'!$B47,'2a. Database N flows'!$P:$P,$D$4,'2a. Database N flows'!$U:$U,'3.2.a NUE'!Y$40))</f>
        <v>0</v>
      </c>
      <c r="Z47" s="145">
        <f>IF($B47="","",SUMIFS('2a. Database N flows'!$N:$N,'2a. Database N flows'!$E:$E,'3.2.a NUE'!$B47,'2a. Database N flows'!$P:$P,$D$4,'2a. Database N flows'!$U:$U,'3.2.a NUE'!Z$40))</f>
        <v>0</v>
      </c>
      <c r="AA47" s="161">
        <f>IF(B47="","",X47/(U47+V47+W47))</f>
        <v>0</v>
      </c>
      <c r="AB47" s="182"/>
      <c r="AC47" s="182"/>
      <c r="AE47" s="199" t="str">
        <f>IF(D46=""," ",D46)</f>
        <v>Transport</v>
      </c>
      <c r="AF47" s="199" t="s">
        <v>229</v>
      </c>
      <c r="AG47" s="199">
        <f>U46</f>
        <v>5</v>
      </c>
      <c r="AH47" s="199">
        <f>V46</f>
        <v>1.25</v>
      </c>
      <c r="AI47" s="199">
        <f>W46</f>
        <v>1.25</v>
      </c>
      <c r="AQ47" s="23"/>
    </row>
    <row r="48" spans="1:43" ht="15" x14ac:dyDescent="0.25">
      <c r="AF48" s="199" t="s">
        <v>230</v>
      </c>
      <c r="AJ48" s="199">
        <f>IF($B46="","",X46)</f>
        <v>1.25</v>
      </c>
      <c r="AK48" s="199">
        <f>IF($B46="","",Y46)</f>
        <v>0</v>
      </c>
      <c r="AL48" s="199">
        <f>IF($B46="","",Z46)</f>
        <v>0</v>
      </c>
      <c r="AM48" s="273">
        <f>AA46</f>
        <v>0.16666666666666666</v>
      </c>
      <c r="AQ48" s="23"/>
    </row>
    <row r="49" spans="1:43" ht="15" x14ac:dyDescent="0.25">
      <c r="D49" s="149"/>
      <c r="L49" s="149"/>
      <c r="M49" s="149"/>
      <c r="N49" s="149"/>
      <c r="O49" s="149"/>
      <c r="P49" s="149"/>
      <c r="Q49" s="149"/>
      <c r="R49" s="149"/>
      <c r="S49" s="149"/>
      <c r="T49" s="149"/>
      <c r="U49" s="149"/>
      <c r="W49" s="149"/>
      <c r="X49" s="166"/>
      <c r="AE49" s="199" t="str">
        <f>IF(D47=""," ",D47)</f>
        <v>Other energy and fuels</v>
      </c>
      <c r="AF49" s="199" t="s">
        <v>229</v>
      </c>
      <c r="AG49" s="199">
        <f>U47</f>
        <v>6.25</v>
      </c>
      <c r="AH49" s="199">
        <f>V47</f>
        <v>0</v>
      </c>
      <c r="AI49" s="199">
        <f>W47</f>
        <v>0</v>
      </c>
      <c r="AQ49" s="23"/>
    </row>
    <row r="50" spans="1:43" ht="15" x14ac:dyDescent="0.25">
      <c r="AF50" s="199" t="s">
        <v>230</v>
      </c>
      <c r="AJ50" s="199">
        <f>IF($B47="","",X47)</f>
        <v>0</v>
      </c>
      <c r="AK50" s="199">
        <f>IF($B47="","",Y47)</f>
        <v>0</v>
      </c>
      <c r="AL50" s="199">
        <f>IF($B47="","",Z47)</f>
        <v>0</v>
      </c>
      <c r="AM50" s="273">
        <f>AA47</f>
        <v>0</v>
      </c>
      <c r="AQ50" s="23"/>
    </row>
    <row r="51" spans="1:43" ht="15" x14ac:dyDescent="0.25">
      <c r="AQ51" s="23"/>
    </row>
    <row r="52" spans="1:43" ht="15" x14ac:dyDescent="0.25">
      <c r="AQ52" s="23"/>
    </row>
    <row r="53" spans="1:43" ht="15" x14ac:dyDescent="0.25">
      <c r="AQ53" s="23"/>
    </row>
    <row r="54" spans="1:43" ht="15" x14ac:dyDescent="0.25">
      <c r="AQ54" s="23"/>
    </row>
    <row r="55" spans="1:43" ht="15" x14ac:dyDescent="0.25">
      <c r="AQ55" s="23"/>
    </row>
    <row r="56" spans="1:43" ht="15" x14ac:dyDescent="0.25">
      <c r="AQ56" s="23"/>
    </row>
    <row r="57" spans="1:43" ht="15" x14ac:dyDescent="0.25">
      <c r="AQ57" s="23"/>
    </row>
    <row r="58" spans="1:43" ht="15" x14ac:dyDescent="0.25">
      <c r="AQ58" s="23"/>
    </row>
    <row r="59" spans="1:43" ht="15" x14ac:dyDescent="0.25">
      <c r="AQ59" s="23"/>
    </row>
    <row r="60" spans="1:43" ht="15" x14ac:dyDescent="0.25">
      <c r="AQ60" s="23"/>
    </row>
    <row r="61" spans="1:43" s="116" customFormat="1" ht="15.75" thickBot="1" x14ac:dyDescent="0.3">
      <c r="A61" s="255"/>
      <c r="B61" s="255"/>
      <c r="AE61" s="255"/>
      <c r="AF61" s="255"/>
      <c r="AG61" s="255"/>
      <c r="AH61" s="255"/>
      <c r="AI61" s="255"/>
      <c r="AJ61" s="255"/>
      <c r="AK61" s="255"/>
      <c r="AL61" s="255"/>
      <c r="AM61" s="255"/>
      <c r="AN61" s="255"/>
      <c r="AQ61" s="115"/>
    </row>
    <row r="62" spans="1:43" ht="17.25" customHeight="1" x14ac:dyDescent="0.25">
      <c r="C62" s="171" t="s">
        <v>944</v>
      </c>
      <c r="AQ62" s="23"/>
    </row>
    <row r="63" spans="1:43" ht="15" x14ac:dyDescent="0.25">
      <c r="L63" s="180" t="s">
        <v>238</v>
      </c>
      <c r="W63" s="23"/>
      <c r="AF63" s="199" t="s">
        <v>239</v>
      </c>
      <c r="AQ63" s="23"/>
    </row>
    <row r="64" spans="1:43" ht="15" x14ac:dyDescent="0.25">
      <c r="D64" s="134"/>
      <c r="E64" s="552" t="s">
        <v>209</v>
      </c>
      <c r="F64" s="553"/>
      <c r="G64" s="553"/>
      <c r="H64" s="553"/>
      <c r="I64" s="553"/>
      <c r="J64" s="553"/>
      <c r="K64" s="553"/>
      <c r="L64" s="554"/>
      <c r="M64" s="552" t="s">
        <v>929</v>
      </c>
      <c r="N64" s="553"/>
      <c r="O64" s="553"/>
      <c r="P64" s="553"/>
      <c r="Q64" s="553"/>
      <c r="R64" s="553"/>
      <c r="S64" s="553"/>
      <c r="T64" s="553"/>
      <c r="U64" s="554"/>
      <c r="V64" s="149"/>
      <c r="AF64" s="199" t="str">
        <f>"N inputs to pools in "&amp;$D$4</f>
        <v>N inputs to pools in 2018</v>
      </c>
      <c r="AQ64" s="23"/>
    </row>
    <row r="65" spans="2:50" ht="15" x14ac:dyDescent="0.25">
      <c r="D65" s="136"/>
      <c r="E65" s="149" t="s">
        <v>79</v>
      </c>
      <c r="F65" s="149" t="s">
        <v>77</v>
      </c>
      <c r="G65" s="149" t="s">
        <v>80</v>
      </c>
      <c r="H65" s="149" t="s">
        <v>65</v>
      </c>
      <c r="I65" s="149" t="s">
        <v>475</v>
      </c>
      <c r="J65" s="149" t="s">
        <v>484</v>
      </c>
      <c r="K65" s="149" t="s">
        <v>120</v>
      </c>
      <c r="L65" s="160" t="s">
        <v>180</v>
      </c>
      <c r="M65" s="149" t="s">
        <v>79</v>
      </c>
      <c r="N65" s="149" t="s">
        <v>77</v>
      </c>
      <c r="O65" s="149" t="s">
        <v>80</v>
      </c>
      <c r="P65" s="149" t="s">
        <v>65</v>
      </c>
      <c r="Q65" s="149" t="s">
        <v>120</v>
      </c>
      <c r="R65" s="149"/>
      <c r="S65" s="149"/>
      <c r="T65" s="149"/>
      <c r="U65" s="160" t="s">
        <v>180</v>
      </c>
      <c r="AF65" s="199" t="str">
        <f>"N inputs by species in "&amp;$D$4</f>
        <v>N inputs by species in 2018</v>
      </c>
      <c r="AQ65" s="23"/>
    </row>
    <row r="66" spans="2:50" ht="15" x14ac:dyDescent="0.25">
      <c r="B66" s="199" t="s">
        <v>60</v>
      </c>
      <c r="D66" s="138" t="s">
        <v>59</v>
      </c>
      <c r="E66" s="139">
        <f>SUMIFS('2a. Database N flows'!$N:$N,'2a. Database N flows'!$G:$G,'3.2.a NUE'!$B66,'2a. Database N flows'!$D:$D,"&lt;&gt;"&amp;'3.2.a NUE'!$B66,'2a. Database N flows'!$M:$M,E$65,'2a. Database N flows'!$P:$P,$D$4)</f>
        <v>0</v>
      </c>
      <c r="F66" s="140">
        <f>SUMIFS('2a. Database N flows'!$N:$N,'2a. Database N flows'!$G:$G,'3.2.a NUE'!$B66,'2a. Database N flows'!$D:$D,"&lt;&gt;"&amp;'3.2.a NUE'!$B66,'2a. Database N flows'!$M:$M,F$65,'2a. Database N flows'!$P:$P,$D$4)</f>
        <v>1.25</v>
      </c>
      <c r="G66" s="140">
        <f>SUMIFS('2a. Database N flows'!$N:$N,'2a. Database N flows'!$G:$G,'3.2.a NUE'!$B66,'2a. Database N flows'!$D:$D,"&lt;&gt;"&amp;'3.2.a NUE'!$B66,'2a. Database N flows'!$M:$M,G$65,'2a. Database N flows'!$P:$P,$D$4)</f>
        <v>0</v>
      </c>
      <c r="H66" s="140">
        <f>SUMIFS('2a. Database N flows'!$N:$N,'2a. Database N flows'!$G:$G,'3.2.a NUE'!$B66,'2a. Database N flows'!$D:$D,"&lt;&gt;"&amp;'3.2.a NUE'!$B66,'2a. Database N flows'!$M:$M,H$65,'2a. Database N flows'!$P:$P,$D$4)</f>
        <v>15</v>
      </c>
      <c r="I66" s="140">
        <f>SUMIFS('2a. Database N flows'!$N:$N,'2a. Database N flows'!$G:$G,'3.2.a NUE'!$B66,'2a. Database N flows'!$D:$D,"&lt;&gt;"&amp;'3.2.a NUE'!$B66,'2a. Database N flows'!$M:$M,I$65,'2a. Database N flows'!$P:$P,$D$4)</f>
        <v>0</v>
      </c>
      <c r="J66" s="140">
        <f>SUMIFS('2a. Database N flows'!$N:$N,'2a. Database N flows'!$G:$G,'3.2.a NUE'!$B66,'2a. Database N flows'!$D:$D,"&lt;&gt;"&amp;'3.2.a NUE'!$B66,'2a. Database N flows'!$M:$M,J$65,'2a. Database N flows'!$P:$P,$D$4)</f>
        <v>0</v>
      </c>
      <c r="K66" s="140">
        <f>SUMIFS('2a. Database N flows'!$N:$N,'2a. Database N flows'!$G:$G,'3.2.a NUE'!$B66,'2a. Database N flows'!$D:$D,"&lt;&gt;"&amp;'3.2.a NUE'!$B66,'2a. Database N flows'!$M:$M,K$65,'2a. Database N flows'!$P:$P,$D$4)</f>
        <v>5</v>
      </c>
      <c r="L66" s="138">
        <f>SUMIFS('2a. Database N flows'!$N:$N,'2a. Database N flows'!$G:$G,'3.2.a NUE'!$B66,'2a. Database N flows'!$D:$D,"&lt;&gt;"&amp;'3.2.a NUE'!$B66,'2a. Database N flows'!$P:$P,$D$4)</f>
        <v>21.25</v>
      </c>
      <c r="M66" s="167">
        <f>SUMIFS('2a. Database N flows'!$N:$N,'2a. Database N flows'!$D:$D,'3.2.a NUE'!$B66,'2a. Database N flows'!$M:$M,M$65,'2a. Database N flows'!$P:$P,$D$4,'2a. Database N flows'!$U:$U,'3.2.a NUE'!$M$64)</f>
        <v>5</v>
      </c>
      <c r="N66" s="146">
        <f>SUMIFS('2a. Database N flows'!$N:$N,'2a. Database N flows'!$D:$D,'3.2.a NUE'!$B66,'2a. Database N flows'!$M:$M,N$65,'2a. Database N flows'!$P:$P,$D$4,'2a. Database N flows'!$U:$U,'3.2.a NUE'!$M$64)</f>
        <v>3.75</v>
      </c>
      <c r="O66" s="146">
        <f>SUMIFS('2a. Database N flows'!$N:$N,'2a. Database N flows'!$D:$D,'3.2.a NUE'!$B66,'2a. Database N flows'!$M:$M,O$65,'2a. Database N flows'!$P:$P,$D$4,'2a. Database N flows'!$U:$U,'3.2.a NUE'!$M$64)</f>
        <v>5</v>
      </c>
      <c r="P66" s="146">
        <f>SUMIFS('2a. Database N flows'!$N:$N,'2a. Database N flows'!$D:$D,'3.2.a NUE'!$B66,'2a. Database N flows'!$M:$M,P$65,'2a. Database N flows'!$P:$P,$D$4,'2a. Database N flows'!$U:$U,'3.2.a NUE'!$M$64)</f>
        <v>0</v>
      </c>
      <c r="Q66" s="146">
        <f>SUMIFS('2a. Database N flows'!$N:$N,'2a. Database N flows'!$D:$D,'3.2.a NUE'!$B66,'2a. Database N flows'!$M:$M,Q$65,'2a. Database N flows'!$P:$P,$D$4,'2a. Database N flows'!$U:$U,'3.2.a NUE'!$M$64)</f>
        <v>5</v>
      </c>
      <c r="R66" s="146"/>
      <c r="S66" s="146"/>
      <c r="T66" s="168"/>
      <c r="U66" s="142">
        <f>IF($B66="","",SUMIFS('2a. Database N flows'!$N:$N,'2a. Database N flows'!$D:$D,'3.2.a NUE'!$B66,'2a. Database N flows'!$P:$P,$D$4,'2a. Database N flows'!$U:$U,'3.2.a NUE'!M$64))</f>
        <v>18.75</v>
      </c>
      <c r="AF66" s="199" t="str">
        <f>"N inputs to pools by species in "&amp;$D$4</f>
        <v>N inputs to pools by species in 2018</v>
      </c>
      <c r="AQ66" s="23"/>
    </row>
    <row r="67" spans="2:50" ht="15" x14ac:dyDescent="0.25">
      <c r="B67" s="199" t="s">
        <v>72</v>
      </c>
      <c r="D67" s="138" t="s">
        <v>278</v>
      </c>
      <c r="E67" s="139">
        <f>SUMIFS('2a. Database N flows'!$N:$N,'2a. Database N flows'!$G:$G,'3.2.a NUE'!$B67,'2a. Database N flows'!$D:$D,"&lt;&gt;"&amp;'3.2.a NUE'!$B67,'2a. Database N flows'!$M:$M,E$65,'2a. Database N flows'!$P:$P,$D$4)</f>
        <v>0</v>
      </c>
      <c r="F67" s="140">
        <f>SUMIFS('2a. Database N flows'!$N:$N,'2a. Database N flows'!$G:$G,'3.2.a NUE'!$B67,'2a. Database N flows'!$D:$D,"&lt;&gt;"&amp;'3.2.a NUE'!$B67,'2a. Database N flows'!$M:$M,F$65,'2a. Database N flows'!$P:$P,$D$4)</f>
        <v>0</v>
      </c>
      <c r="G67" s="140">
        <f>SUMIFS('2a. Database N flows'!$N:$N,'2a. Database N flows'!$G:$G,'3.2.a NUE'!$B67,'2a. Database N flows'!$D:$D,"&lt;&gt;"&amp;'3.2.a NUE'!$B67,'2a. Database N flows'!$M:$M,G$65,'2a. Database N flows'!$P:$P,$D$4)</f>
        <v>0</v>
      </c>
      <c r="H67" s="140">
        <f>SUMIFS('2a. Database N flows'!$N:$N,'2a. Database N flows'!$G:$G,'3.2.a NUE'!$B67,'2a. Database N flows'!$D:$D,"&lt;&gt;"&amp;'3.2.a NUE'!$B67,'2a. Database N flows'!$M:$M,H$65,'2a. Database N flows'!$P:$P,$D$4)</f>
        <v>17.5</v>
      </c>
      <c r="I67" s="140">
        <f>SUMIFS('2a. Database N flows'!$N:$N,'2a. Database N flows'!$G:$G,'3.2.a NUE'!$B67,'2a. Database N flows'!$D:$D,"&lt;&gt;"&amp;'3.2.a NUE'!$B67,'2a. Database N flows'!$M:$M,I$65,'2a. Database N flows'!$P:$P,$D$4)</f>
        <v>0</v>
      </c>
      <c r="J67" s="140">
        <f>SUMIFS('2a. Database N flows'!$N:$N,'2a. Database N flows'!$G:$G,'3.2.a NUE'!$B67,'2a. Database N flows'!$D:$D,"&lt;&gt;"&amp;'3.2.a NUE'!$B67,'2a. Database N flows'!$M:$M,J$65,'2a. Database N flows'!$P:$P,$D$4)</f>
        <v>0</v>
      </c>
      <c r="K67" s="140">
        <f>SUMIFS('2a. Database N flows'!$N:$N,'2a. Database N flows'!$G:$G,'3.2.a NUE'!$B67,'2a. Database N flows'!$D:$D,"&lt;&gt;"&amp;'3.2.a NUE'!$B67,'2a. Database N flows'!$M:$M,K$65,'2a. Database N flows'!$P:$P,$D$4)</f>
        <v>1.25</v>
      </c>
      <c r="L67" s="138">
        <f>SUMIFS('2a. Database N flows'!$N:$N,'2a. Database N flows'!$G:$G,'3.2.a NUE'!$B67,'2a. Database N flows'!$D:$D,"&lt;&gt;"&amp;'3.2.a NUE'!$B67,'2a. Database N flows'!$P:$P,$D$4)</f>
        <v>18.75</v>
      </c>
      <c r="M67" s="139">
        <f>SUMIFS('2a. Database N flows'!$N:$N,'2a. Database N flows'!$D:$D,'3.2.a NUE'!$B67,'2a. Database N flows'!$M:$M,M$65,'2a. Database N flows'!$P:$P,$D$4,'2a. Database N flows'!$U:$U,'3.2.a NUE'!$M$64)</f>
        <v>1.25</v>
      </c>
      <c r="N67" s="140">
        <f>SUMIFS('2a. Database N flows'!$N:$N,'2a. Database N flows'!$D:$D,'3.2.a NUE'!$B67,'2a. Database N flows'!$M:$M,N$65,'2a. Database N flows'!$P:$P,$D$4,'2a. Database N flows'!$U:$U,'3.2.a NUE'!$M$64)</f>
        <v>1.25</v>
      </c>
      <c r="O67" s="140">
        <f>SUMIFS('2a. Database N flows'!$N:$N,'2a. Database N flows'!$D:$D,'3.2.a NUE'!$B67,'2a. Database N flows'!$M:$M,O$65,'2a. Database N flows'!$P:$P,$D$4,'2a. Database N flows'!$U:$U,'3.2.a NUE'!$M$64)</f>
        <v>1.25</v>
      </c>
      <c r="P67" s="140">
        <f>SUMIFS('2a. Database N flows'!$N:$N,'2a. Database N flows'!$D:$D,'3.2.a NUE'!$B67,'2a. Database N flows'!$M:$M,P$65,'2a. Database N flows'!$P:$P,$D$4,'2a. Database N flows'!$U:$U,'3.2.a NUE'!$M$64)</f>
        <v>7.5</v>
      </c>
      <c r="Q67" s="140">
        <f>SUMIFS('2a. Database N flows'!$N:$N,'2a. Database N flows'!$D:$D,'3.2.a NUE'!$B67,'2a. Database N flows'!$M:$M,Q$65,'2a. Database N flows'!$P:$P,$D$4,'2a. Database N flows'!$U:$U,'3.2.a NUE'!$M$64)</f>
        <v>0</v>
      </c>
      <c r="R67" s="140"/>
      <c r="S67" s="140"/>
      <c r="T67" s="141"/>
      <c r="U67" s="142">
        <f>IF($B67="","",SUMIFS('2a. Database N flows'!$N:$N,'2a. Database N flows'!$D:$D,'3.2.a NUE'!$B67,'2a. Database N flows'!$P:$P,$D$4,'2a. Database N flows'!$U:$U,'3.2.a NUE'!M$64))</f>
        <v>11.25</v>
      </c>
      <c r="AQ67" s="23"/>
    </row>
    <row r="68" spans="2:50" ht="15" x14ac:dyDescent="0.25">
      <c r="B68" s="199" t="s">
        <v>86</v>
      </c>
      <c r="D68" s="138" t="s">
        <v>110</v>
      </c>
      <c r="E68" s="139">
        <f>SUMIFS('2a. Database N flows'!$N:$N,'2a. Database N flows'!$G:$G,'3.2.a NUE'!$B68,'2a. Database N flows'!$D:$D,"&lt;&gt;"&amp;'3.2.a NUE'!$B68,'2a. Database N flows'!$M:$M,E$65,'2a. Database N flows'!$P:$P,$D$4)</f>
        <v>0</v>
      </c>
      <c r="F68" s="140">
        <f>SUMIFS('2a. Database N flows'!$N:$N,'2a. Database N flows'!$G:$G,'3.2.a NUE'!$B68,'2a. Database N flows'!$D:$D,"&lt;&gt;"&amp;'3.2.a NUE'!$B68,'2a. Database N flows'!$M:$M,F$65,'2a. Database N flows'!$P:$P,$D$4)</f>
        <v>0</v>
      </c>
      <c r="G68" s="140">
        <f>SUMIFS('2a. Database N flows'!$N:$N,'2a. Database N flows'!$G:$G,'3.2.a NUE'!$B68,'2a. Database N flows'!$D:$D,"&lt;&gt;"&amp;'3.2.a NUE'!$B68,'2a. Database N flows'!$M:$M,G$65,'2a. Database N flows'!$P:$P,$D$4)</f>
        <v>0</v>
      </c>
      <c r="H68" s="140">
        <f>SUMIFS('2a. Database N flows'!$N:$N,'2a. Database N flows'!$G:$G,'3.2.a NUE'!$B68,'2a. Database N flows'!$D:$D,"&lt;&gt;"&amp;'3.2.a NUE'!$B68,'2a. Database N flows'!$M:$M,H$65,'2a. Database N flows'!$P:$P,$D$4)</f>
        <v>16.25</v>
      </c>
      <c r="I68" s="140">
        <f>SUMIFS('2a. Database N flows'!$N:$N,'2a. Database N flows'!$G:$G,'3.2.a NUE'!$B68,'2a. Database N flows'!$D:$D,"&lt;&gt;"&amp;'3.2.a NUE'!$B68,'2a. Database N flows'!$M:$M,I$65,'2a. Database N flows'!$P:$P,$D$4)</f>
        <v>1.25</v>
      </c>
      <c r="J68" s="140">
        <f>SUMIFS('2a. Database N flows'!$N:$N,'2a. Database N flows'!$G:$G,'3.2.a NUE'!$B68,'2a. Database N flows'!$D:$D,"&lt;&gt;"&amp;'3.2.a NUE'!$B68,'2a. Database N flows'!$M:$M,J$65,'2a. Database N flows'!$P:$P,$D$4)</f>
        <v>1.25</v>
      </c>
      <c r="K68" s="140">
        <f>SUMIFS('2a. Database N flows'!$N:$N,'2a. Database N flows'!$G:$G,'3.2.a NUE'!$B68,'2a. Database N flows'!$D:$D,"&lt;&gt;"&amp;'3.2.a NUE'!$B68,'2a. Database N flows'!$M:$M,K$65,'2a. Database N flows'!$P:$P,$D$4)</f>
        <v>1.25</v>
      </c>
      <c r="L68" s="138">
        <f>SUMIFS('2a. Database N flows'!$N:$N,'2a. Database N flows'!$G:$G,'3.2.a NUE'!$B68,'2a. Database N flows'!$D:$D,"&lt;&gt;"&amp;'3.2.a NUE'!$B68,'2a. Database N flows'!$P:$P,$D$4)</f>
        <v>20</v>
      </c>
      <c r="M68" s="139">
        <f>SUMIFS('2a. Database N flows'!$N:$N,'2a. Database N flows'!$D:$D,'3.2.a NUE'!$B68,'2a. Database N flows'!$M:$M,M$65,'2a. Database N flows'!$P:$P,$D$4,'2a. Database N flows'!$U:$U,'3.2.a NUE'!$M$64)</f>
        <v>3.75</v>
      </c>
      <c r="N68" s="140">
        <f>SUMIFS('2a. Database N flows'!$N:$N,'2a. Database N flows'!$D:$D,'3.2.a NUE'!$B68,'2a. Database N flows'!$M:$M,N$65,'2a. Database N flows'!$P:$P,$D$4,'2a. Database N flows'!$U:$U,'3.2.a NUE'!$M$64)</f>
        <v>3.75</v>
      </c>
      <c r="O68" s="140">
        <f>SUMIFS('2a. Database N flows'!$N:$N,'2a. Database N flows'!$D:$D,'3.2.a NUE'!$B68,'2a. Database N flows'!$M:$M,O$65,'2a. Database N flows'!$P:$P,$D$4,'2a. Database N flows'!$U:$U,'3.2.a NUE'!$M$64)</f>
        <v>3.75</v>
      </c>
      <c r="P68" s="140">
        <f>SUMIFS('2a. Database N flows'!$N:$N,'2a. Database N flows'!$D:$D,'3.2.a NUE'!$B68,'2a. Database N flows'!$M:$M,P$65,'2a. Database N flows'!$P:$P,$D$4,'2a. Database N flows'!$U:$U,'3.2.a NUE'!$M$64)</f>
        <v>10</v>
      </c>
      <c r="Q68" s="140">
        <f>SUMIFS('2a. Database N flows'!$N:$N,'2a. Database N flows'!$D:$D,'3.2.a NUE'!$B68,'2a. Database N flows'!$M:$M,Q$65,'2a. Database N flows'!$P:$P,$D$4,'2a. Database N flows'!$U:$U,'3.2.a NUE'!$M$64)</f>
        <v>1.25</v>
      </c>
      <c r="R68" s="140"/>
      <c r="S68" s="140"/>
      <c r="T68" s="141"/>
      <c r="U68" s="142">
        <f>IF($B68="","",SUMIFS('2a. Database N flows'!$N:$N,'2a. Database N flows'!$D:$D,'3.2.a NUE'!$B68,'2a. Database N flows'!$P:$P,$D$4,'2a. Database N flows'!$U:$U,'3.2.a NUE'!M$64))</f>
        <v>22.5</v>
      </c>
      <c r="AF68" s="199" t="str">
        <f>"N wasted by source in "&amp;$D$4</f>
        <v>N wasted by source in 2018</v>
      </c>
      <c r="AQ68" s="23"/>
    </row>
    <row r="69" spans="2:50" ht="15" x14ac:dyDescent="0.25">
      <c r="B69" s="199" t="s">
        <v>115</v>
      </c>
      <c r="D69" s="138" t="s">
        <v>893</v>
      </c>
      <c r="E69" s="139">
        <f>SUMIFS('2a. Database N flows'!$N:$N,'2a. Database N flows'!$G:$G,'3.2.a NUE'!$B69,'2a. Database N flows'!$D:$D,"&lt;&gt;"&amp;'3.2.a NUE'!$B69,'2a. Database N flows'!$M:$M,E$65,'2a. Database N flows'!$P:$P,$D$4)</f>
        <v>0</v>
      </c>
      <c r="F69" s="140">
        <f>SUMIFS('2a. Database N flows'!$N:$N,'2a. Database N flows'!$G:$G,'3.2.a NUE'!$B69,'2a. Database N flows'!$D:$D,"&lt;&gt;"&amp;'3.2.a NUE'!$B69,'2a. Database N flows'!$M:$M,F$65,'2a. Database N flows'!$P:$P,$D$4)</f>
        <v>0</v>
      </c>
      <c r="G69" s="140">
        <f>SUMIFS('2a. Database N flows'!$N:$N,'2a. Database N flows'!$G:$G,'3.2.a NUE'!$B69,'2a. Database N flows'!$D:$D,"&lt;&gt;"&amp;'3.2.a NUE'!$B69,'2a. Database N flows'!$M:$M,G$65,'2a. Database N flows'!$P:$P,$D$4)</f>
        <v>0</v>
      </c>
      <c r="H69" s="140">
        <f>SUMIFS('2a. Database N flows'!$N:$N,'2a. Database N flows'!$G:$G,'3.2.a NUE'!$B69,'2a. Database N flows'!$D:$D,"&lt;&gt;"&amp;'3.2.a NUE'!$B69,'2a. Database N flows'!$M:$M,H$65,'2a. Database N flows'!$P:$P,$D$4)</f>
        <v>3.75</v>
      </c>
      <c r="I69" s="140">
        <f>SUMIFS('2a. Database N flows'!$N:$N,'2a. Database N flows'!$G:$G,'3.2.a NUE'!$B69,'2a. Database N flows'!$D:$D,"&lt;&gt;"&amp;'3.2.a NUE'!$B69,'2a. Database N flows'!$M:$M,I$65,'2a. Database N flows'!$P:$P,$D$4)</f>
        <v>3.75</v>
      </c>
      <c r="J69" s="140">
        <f>SUMIFS('2a. Database N flows'!$N:$N,'2a. Database N flows'!$G:$G,'3.2.a NUE'!$B69,'2a. Database N flows'!$D:$D,"&lt;&gt;"&amp;'3.2.a NUE'!$B69,'2a. Database N flows'!$M:$M,J$65,'2a. Database N flows'!$P:$P,$D$4)</f>
        <v>3.75</v>
      </c>
      <c r="K69" s="140">
        <f>SUMIFS('2a. Database N flows'!$N:$N,'2a. Database N flows'!$G:$G,'3.2.a NUE'!$B69,'2a. Database N flows'!$D:$D,"&lt;&gt;"&amp;'3.2.a NUE'!$B69,'2a. Database N flows'!$M:$M,K$65,'2a. Database N flows'!$P:$P,$D$4)</f>
        <v>3.75</v>
      </c>
      <c r="L69" s="138">
        <f>SUMIFS('2a. Database N flows'!$N:$N,'2a. Database N flows'!$G:$G,'3.2.a NUE'!$B69,'2a. Database N flows'!$D:$D,"&lt;&gt;"&amp;'3.2.a NUE'!$B69,'2a. Database N flows'!$P:$P,$D$4)</f>
        <v>15</v>
      </c>
      <c r="M69" s="139">
        <f>SUMIFS('2a. Database N flows'!$N:$N,'2a. Database N flows'!$D:$D,'3.2.a NUE'!$B69,'2a. Database N flows'!$M:$M,M$65,'2a. Database N flows'!$P:$P,$D$4,'2a. Database N flows'!$U:$U,'3.2.a NUE'!$M$64)</f>
        <v>3.75</v>
      </c>
      <c r="N69" s="140">
        <f>SUMIFS('2a. Database N flows'!$N:$N,'2a. Database N flows'!$D:$D,'3.2.a NUE'!$B69,'2a. Database N flows'!$M:$M,N$65,'2a. Database N flows'!$P:$P,$D$4,'2a. Database N flows'!$U:$U,'3.2.a NUE'!$M$64)</f>
        <v>0</v>
      </c>
      <c r="O69" s="140">
        <f>SUMIFS('2a. Database N flows'!$N:$N,'2a. Database N flows'!$D:$D,'3.2.a NUE'!$B69,'2a. Database N flows'!$M:$M,O$65,'2a. Database N flows'!$P:$P,$D$4,'2a. Database N flows'!$U:$U,'3.2.a NUE'!$M$64)</f>
        <v>3.75</v>
      </c>
      <c r="P69" s="140">
        <f>SUMIFS('2a. Database N flows'!$N:$N,'2a. Database N flows'!$D:$D,'3.2.a NUE'!$B69,'2a. Database N flows'!$M:$M,P$65,'2a. Database N flows'!$P:$P,$D$4,'2a. Database N flows'!$U:$U,'3.2.a NUE'!$M$64)</f>
        <v>3.75</v>
      </c>
      <c r="Q69" s="140">
        <f>SUMIFS('2a. Database N flows'!$N:$N,'2a. Database N flows'!$D:$D,'3.2.a NUE'!$B69,'2a. Database N flows'!$M:$M,Q$65,'2a. Database N flows'!$P:$P,$D$4,'2a. Database N flows'!$U:$U,'3.2.a NUE'!$M$64)</f>
        <v>3.75</v>
      </c>
      <c r="R69" s="140"/>
      <c r="S69" s="140"/>
      <c r="T69" s="141"/>
      <c r="U69" s="142">
        <f>IF($B69="","",SUMIFS('2a. Database N flows'!$N:$N,'2a. Database N flows'!$D:$D,'3.2.a NUE'!$B69,'2a. Database N flows'!$P:$P,$D$4,'2a. Database N flows'!$U:$U,'3.2.a NUE'!M$64))</f>
        <v>15</v>
      </c>
      <c r="AF69" s="199" t="str">
        <f>"N wasted by species in "&amp;$D$4</f>
        <v>N wasted by species in 2018</v>
      </c>
      <c r="AQ69" s="23"/>
    </row>
    <row r="70" spans="2:50" ht="15" x14ac:dyDescent="0.25">
      <c r="B70" s="199" t="s">
        <v>892</v>
      </c>
      <c r="D70" s="138" t="s">
        <v>891</v>
      </c>
      <c r="E70" s="139">
        <f>SUMIFS('2a. Database N flows'!$N:$N,'2a. Database N flows'!$G:$G,'3.2.a NUE'!$B70,'2a. Database N flows'!$D:$D,"&lt;&gt;"&amp;'3.2.a NUE'!$B70,'2a. Database N flows'!$M:$M,E$65,'2a. Database N flows'!$P:$P,$D$4)</f>
        <v>0</v>
      </c>
      <c r="F70" s="140">
        <f>SUMIFS('2a. Database N flows'!$N:$N,'2a. Database N flows'!$G:$G,'3.2.a NUE'!$B70,'2a. Database N flows'!$D:$D,"&lt;&gt;"&amp;'3.2.a NUE'!$B70,'2a. Database N flows'!$M:$M,F$65,'2a. Database N flows'!$P:$P,$D$4)</f>
        <v>0</v>
      </c>
      <c r="G70" s="140">
        <f>SUMIFS('2a. Database N flows'!$N:$N,'2a. Database N flows'!$G:$G,'3.2.a NUE'!$B70,'2a. Database N flows'!$D:$D,"&lt;&gt;"&amp;'3.2.a NUE'!$B70,'2a. Database N flows'!$M:$M,G$65,'2a. Database N flows'!$P:$P,$D$4)</f>
        <v>0</v>
      </c>
      <c r="H70" s="140">
        <f>SUMIFS('2a. Database N flows'!$N:$N,'2a. Database N flows'!$G:$G,'3.2.a NUE'!$B70,'2a. Database N flows'!$D:$D,"&lt;&gt;"&amp;'3.2.a NUE'!$B70,'2a. Database N flows'!$M:$M,H$65,'2a. Database N flows'!$P:$P,$D$4)</f>
        <v>15</v>
      </c>
      <c r="I70" s="140">
        <f>SUMIFS('2a. Database N flows'!$N:$N,'2a. Database N flows'!$G:$G,'3.2.a NUE'!$B70,'2a. Database N flows'!$D:$D,"&lt;&gt;"&amp;'3.2.a NUE'!$B70,'2a. Database N flows'!$M:$M,I$65,'2a. Database N flows'!$P:$P,$D$4)</f>
        <v>0</v>
      </c>
      <c r="J70" s="140">
        <f>SUMIFS('2a. Database N flows'!$N:$N,'2a. Database N flows'!$G:$G,'3.2.a NUE'!$B70,'2a. Database N flows'!$D:$D,"&lt;&gt;"&amp;'3.2.a NUE'!$B70,'2a. Database N flows'!$M:$M,J$65,'2a. Database N flows'!$P:$P,$D$4)</f>
        <v>0</v>
      </c>
      <c r="K70" s="140">
        <f>SUMIFS('2a. Database N flows'!$N:$N,'2a. Database N flows'!$G:$G,'3.2.a NUE'!$B70,'2a. Database N flows'!$D:$D,"&lt;&gt;"&amp;'3.2.a NUE'!$B70,'2a. Database N flows'!$M:$M,K$65,'2a. Database N flows'!$P:$P,$D$4)</f>
        <v>0</v>
      </c>
      <c r="L70" s="138">
        <f>SUMIFS('2a. Database N flows'!$N:$N,'2a. Database N flows'!$G:$G,'3.2.a NUE'!$B70,'2a. Database N flows'!$D:$D,"&lt;&gt;"&amp;'3.2.a NUE'!$B70,'2a. Database N flows'!$P:$P,$D$4)</f>
        <v>15</v>
      </c>
      <c r="M70" s="139">
        <f>SUMIFS('2a. Database N flows'!$N:$N,'2a. Database N flows'!$D:$D,'3.2.a NUE'!$B70,'2a. Database N flows'!$M:$M,M$65,'2a. Database N flows'!$P:$P,$D$4,'2a. Database N flows'!$U:$U,'3.2.a NUE'!$M$64)</f>
        <v>2.5</v>
      </c>
      <c r="N70" s="140">
        <f>SUMIFS('2a. Database N flows'!$N:$N,'2a. Database N flows'!$D:$D,'3.2.a NUE'!$B70,'2a. Database N flows'!$M:$M,N$65,'2a. Database N flows'!$P:$P,$D$4,'2a. Database N flows'!$U:$U,'3.2.a NUE'!$M$64)</f>
        <v>2.5</v>
      </c>
      <c r="O70" s="140">
        <f>SUMIFS('2a. Database N flows'!$N:$N,'2a. Database N flows'!$D:$D,'3.2.a NUE'!$B70,'2a. Database N flows'!$M:$M,O$65,'2a. Database N flows'!$P:$P,$D$4,'2a. Database N flows'!$U:$U,'3.2.a NUE'!$M$64)</f>
        <v>2.5</v>
      </c>
      <c r="P70" s="140">
        <f>SUMIFS('2a. Database N flows'!$N:$N,'2a. Database N flows'!$D:$D,'3.2.a NUE'!$B70,'2a. Database N flows'!$M:$M,P$65,'2a. Database N flows'!$P:$P,$D$4,'2a. Database N flows'!$U:$U,'3.2.a NUE'!$M$64)</f>
        <v>8.75</v>
      </c>
      <c r="Q70" s="140">
        <f>SUMIFS('2a. Database N flows'!$N:$N,'2a. Database N flows'!$D:$D,'3.2.a NUE'!$B70,'2a. Database N flows'!$M:$M,Q$65,'2a. Database N flows'!$P:$P,$D$4,'2a. Database N flows'!$U:$U,'3.2.a NUE'!$M$64)</f>
        <v>1.25</v>
      </c>
      <c r="R70" s="140"/>
      <c r="S70" s="140"/>
      <c r="T70" s="141"/>
      <c r="U70" s="142">
        <f>IF($B70="","",SUMIFS('2a. Database N flows'!$N:$N,'2a. Database N flows'!$D:$D,'3.2.a NUE'!$B70,'2a. Database N flows'!$P:$P,$D$4,'2a. Database N flows'!$U:$U,'3.2.a NUE'!M$64))</f>
        <v>17.5</v>
      </c>
      <c r="AF70" s="199" t="str">
        <f>"N wasted by species and source in "&amp;$D$4</f>
        <v>N wasted by species and source in 2018</v>
      </c>
      <c r="AQ70" s="23"/>
    </row>
    <row r="71" spans="2:50" ht="15" x14ac:dyDescent="0.25">
      <c r="B71" s="199" t="s">
        <v>95</v>
      </c>
      <c r="D71" s="138" t="s">
        <v>316</v>
      </c>
      <c r="E71" s="139">
        <f>SUMIFS('2a. Database N flows'!$N:$N,'2a. Database N flows'!$G:$G,'3.2.a NUE'!$B71,'2a. Database N flows'!$D:$D,"&lt;&gt;"&amp;'3.2.a NUE'!$B71,'2a. Database N flows'!$M:$M,E$65,'2a. Database N flows'!$P:$P,$D$4)</f>
        <v>0</v>
      </c>
      <c r="F71" s="140">
        <f>SUMIFS('2a. Database N flows'!$N:$N,'2a. Database N flows'!$G:$G,'3.2.a NUE'!$B71,'2a. Database N flows'!$D:$D,"&lt;&gt;"&amp;'3.2.a NUE'!$B71,'2a. Database N flows'!$M:$M,F$65,'2a. Database N flows'!$P:$P,$D$4)</f>
        <v>0</v>
      </c>
      <c r="G71" s="140">
        <f>SUMIFS('2a. Database N flows'!$N:$N,'2a. Database N flows'!$G:$G,'3.2.a NUE'!$B71,'2a. Database N flows'!$D:$D,"&lt;&gt;"&amp;'3.2.a NUE'!$B71,'2a. Database N flows'!$M:$M,G$65,'2a. Database N flows'!$P:$P,$D$4)</f>
        <v>0</v>
      </c>
      <c r="H71" s="140">
        <f>SUMIFS('2a. Database N flows'!$N:$N,'2a. Database N flows'!$G:$G,'3.2.a NUE'!$B71,'2a. Database N flows'!$D:$D,"&lt;&gt;"&amp;'3.2.a NUE'!$B71,'2a. Database N flows'!$M:$M,H$65,'2a. Database N flows'!$P:$P,$D$4)</f>
        <v>7.5</v>
      </c>
      <c r="I71" s="140">
        <f>SUMIFS('2a. Database N flows'!$N:$N,'2a. Database N flows'!$G:$G,'3.2.a NUE'!$B71,'2a. Database N flows'!$D:$D,"&lt;&gt;"&amp;'3.2.a NUE'!$B71,'2a. Database N flows'!$M:$M,I$65,'2a. Database N flows'!$P:$P,$D$4)</f>
        <v>1.25</v>
      </c>
      <c r="J71" s="140">
        <f>SUMIFS('2a. Database N flows'!$N:$N,'2a. Database N flows'!$G:$G,'3.2.a NUE'!$B71,'2a. Database N flows'!$D:$D,"&lt;&gt;"&amp;'3.2.a NUE'!$B71,'2a. Database N flows'!$M:$M,J$65,'2a. Database N flows'!$P:$P,$D$4)</f>
        <v>1.25</v>
      </c>
      <c r="K71" s="140">
        <f>SUMIFS('2a. Database N flows'!$N:$N,'2a. Database N flows'!$G:$G,'3.2.a NUE'!$B71,'2a. Database N flows'!$D:$D,"&lt;&gt;"&amp;'3.2.a NUE'!$B71,'2a. Database N flows'!$M:$M,K$65,'2a. Database N flows'!$P:$P,$D$4)</f>
        <v>0</v>
      </c>
      <c r="L71" s="138">
        <f>SUMIFS('2a. Database N flows'!$N:$N,'2a. Database N flows'!$G:$G,'3.2.a NUE'!$B71,'2a. Database N flows'!$D:$D,"&lt;&gt;"&amp;'3.2.a NUE'!$B71,'2a. Database N flows'!$P:$P,$D$4)</f>
        <v>10</v>
      </c>
      <c r="M71" s="139">
        <f>SUMIFS('2a. Database N flows'!$N:$N,'2a. Database N flows'!$D:$D,'3.2.a NUE'!$B71,'2a. Database N flows'!$M:$M,M$65,'2a. Database N flows'!$P:$P,$D$4,'2a. Database N flows'!$U:$U,'3.2.a NUE'!$M$64)</f>
        <v>1.25</v>
      </c>
      <c r="N71" s="140">
        <f>SUMIFS('2a. Database N flows'!$N:$N,'2a. Database N flows'!$D:$D,'3.2.a NUE'!$B71,'2a. Database N flows'!$M:$M,N$65,'2a. Database N flows'!$P:$P,$D$4,'2a. Database N flows'!$U:$U,'3.2.a NUE'!$M$64)</f>
        <v>2.5</v>
      </c>
      <c r="O71" s="140">
        <f>SUMIFS('2a. Database N flows'!$N:$N,'2a. Database N flows'!$D:$D,'3.2.a NUE'!$B71,'2a. Database N flows'!$M:$M,O$65,'2a. Database N flows'!$P:$P,$D$4,'2a. Database N flows'!$U:$U,'3.2.a NUE'!$M$64)</f>
        <v>1.25</v>
      </c>
      <c r="P71" s="140">
        <f>SUMIFS('2a. Database N flows'!$N:$N,'2a. Database N flows'!$D:$D,'3.2.a NUE'!$B71,'2a. Database N flows'!$M:$M,P$65,'2a. Database N flows'!$P:$P,$D$4,'2a. Database N flows'!$U:$U,'3.2.a NUE'!$M$64)</f>
        <v>6.25</v>
      </c>
      <c r="Q71" s="140">
        <f>SUMIFS('2a. Database N flows'!$N:$N,'2a. Database N flows'!$D:$D,'3.2.a NUE'!$B71,'2a. Database N flows'!$M:$M,Q$65,'2a. Database N flows'!$P:$P,$D$4,'2a. Database N flows'!$U:$U,'3.2.a NUE'!$M$64)</f>
        <v>0</v>
      </c>
      <c r="R71" s="140"/>
      <c r="S71" s="140"/>
      <c r="T71" s="141"/>
      <c r="U71" s="142">
        <f>IF($B71="","",SUMIFS('2a. Database N flows'!$N:$N,'2a. Database N flows'!$D:$D,'3.2.a NUE'!$B71,'2a. Database N flows'!$P:$P,$D$4,'2a. Database N flows'!$U:$U,'3.2.a NUE'!M$64))</f>
        <v>11.25</v>
      </c>
      <c r="AQ71" s="23"/>
      <c r="AX71" s="200"/>
    </row>
    <row r="72" spans="2:50" ht="15" x14ac:dyDescent="0.25">
      <c r="B72" s="199" t="s">
        <v>75</v>
      </c>
      <c r="D72" s="138" t="s">
        <v>213</v>
      </c>
      <c r="E72" s="139">
        <f>SUMIFS('2a. Database N flows'!$N:$N,'2a. Database N flows'!$G:$G,'3.2.a NUE'!$B72,'2a. Database N flows'!$D:$D,"&lt;&gt;"&amp;'3.2.a NUE'!$B72,'2a. Database N flows'!$M:$M,E$65,'2a. Database N flows'!$P:$P,$D$4)</f>
        <v>21.25</v>
      </c>
      <c r="F72" s="140">
        <f>SUMIFS('2a. Database N flows'!$N:$N,'2a. Database N flows'!$G:$G,'3.2.a NUE'!$B72,'2a. Database N flows'!$D:$D,"&lt;&gt;"&amp;'3.2.a NUE'!$B72,'2a. Database N flows'!$M:$M,F$65,'2a. Database N flows'!$P:$P,$D$4)</f>
        <v>16.25</v>
      </c>
      <c r="G72" s="140">
        <f>SUMIFS('2a. Database N flows'!$N:$N,'2a. Database N flows'!$G:$G,'3.2.a NUE'!$B72,'2a. Database N flows'!$D:$D,"&lt;&gt;"&amp;'3.2.a NUE'!$B72,'2a. Database N flows'!$M:$M,G$65,'2a. Database N flows'!$P:$P,$D$4)</f>
        <v>21.25</v>
      </c>
      <c r="H72" s="140">
        <f>SUMIFS('2a. Database N flows'!$N:$N,'2a. Database N flows'!$G:$G,'3.2.a NUE'!$B72,'2a. Database N flows'!$D:$D,"&lt;&gt;"&amp;'3.2.a NUE'!$B72,'2a. Database N flows'!$M:$M,H$65,'2a. Database N flows'!$P:$P,$D$4)</f>
        <v>0</v>
      </c>
      <c r="I72" s="140">
        <f>SUMIFS('2a. Database N flows'!$N:$N,'2a. Database N flows'!$G:$G,'3.2.a NUE'!$B72,'2a. Database N flows'!$D:$D,"&lt;&gt;"&amp;'3.2.a NUE'!$B72,'2a. Database N flows'!$M:$M,I$65,'2a. Database N flows'!$P:$P,$D$4)</f>
        <v>1.25</v>
      </c>
      <c r="J72" s="140">
        <f>SUMIFS('2a. Database N flows'!$N:$N,'2a. Database N flows'!$G:$G,'3.2.a NUE'!$B72,'2a. Database N flows'!$D:$D,"&lt;&gt;"&amp;'3.2.a NUE'!$B72,'2a. Database N flows'!$M:$M,J$65,'2a. Database N flows'!$P:$P,$D$4)</f>
        <v>1.25</v>
      </c>
      <c r="K72" s="140">
        <f>SUMIFS('2a. Database N flows'!$N:$N,'2a. Database N flows'!$G:$G,'3.2.a NUE'!$B72,'2a. Database N flows'!$D:$D,"&lt;&gt;"&amp;'3.2.a NUE'!$B72,'2a. Database N flows'!$M:$M,K$65,'2a. Database N flows'!$P:$P,$D$4)</f>
        <v>15</v>
      </c>
      <c r="L72" s="138">
        <f>SUMIFS('2a. Database N flows'!$N:$N,'2a. Database N flows'!$G:$G,'3.2.a NUE'!$B72,'2a. Database N flows'!$D:$D,"&lt;&gt;"&amp;'3.2.a NUE'!$B72,'2a. Database N flows'!$P:$P,$D$4)</f>
        <v>76.25</v>
      </c>
      <c r="M72" s="139">
        <f>SUMIFS('2a. Database N flows'!$N:$N,'2a. Database N flows'!$D:$D,'3.2.a NUE'!$B72,'2a. Database N flows'!$M:$M,M$65,'2a. Database N flows'!$P:$P,$D$4,'2a. Database N flows'!$U:$U,'3.2.a NUE'!$M$64)</f>
        <v>0</v>
      </c>
      <c r="N72" s="140">
        <f>SUMIFS('2a. Database N flows'!$N:$N,'2a. Database N flows'!$D:$D,'3.2.a NUE'!$B72,'2a. Database N flows'!$M:$M,N$65,'2a. Database N flows'!$P:$P,$D$4,'2a. Database N flows'!$U:$U,'3.2.a NUE'!$M$64)</f>
        <v>0</v>
      </c>
      <c r="O72" s="140">
        <f>SUMIFS('2a. Database N flows'!$N:$N,'2a. Database N flows'!$D:$D,'3.2.a NUE'!$B72,'2a. Database N flows'!$M:$M,O$65,'2a. Database N flows'!$P:$P,$D$4,'2a. Database N flows'!$U:$U,'3.2.a NUE'!$M$64)</f>
        <v>0</v>
      </c>
      <c r="P72" s="140">
        <f>SUMIFS('2a. Database N flows'!$N:$N,'2a. Database N flows'!$D:$D,'3.2.a NUE'!$B72,'2a. Database N flows'!$M:$M,P$65,'2a. Database N flows'!$P:$P,$D$4,'2a. Database N flows'!$U:$U,'3.2.a NUE'!$M$64)</f>
        <v>0</v>
      </c>
      <c r="Q72" s="140">
        <f>SUMIFS('2a. Database N flows'!$N:$N,'2a. Database N flows'!$D:$D,'3.2.a NUE'!$B72,'2a. Database N flows'!$M:$M,Q$65,'2a. Database N flows'!$P:$P,$D$4,'2a. Database N flows'!$U:$U,'3.2.a NUE'!$M$64)</f>
        <v>0</v>
      </c>
      <c r="R72" s="140"/>
      <c r="S72" s="140"/>
      <c r="T72" s="141"/>
      <c r="U72" s="142">
        <f>IF($B72="","",SUMIFS('2a. Database N flows'!$N:$N,'2a. Database N flows'!$D:$D,'3.2.a NUE'!$B72,'2a. Database N flows'!$P:$P,$D$4,'2a. Database N flows'!$U:$U,'3.2.a NUE'!M$64))</f>
        <v>0</v>
      </c>
      <c r="AQ72" s="23"/>
    </row>
    <row r="73" spans="2:50" ht="15" x14ac:dyDescent="0.25">
      <c r="B73" s="199" t="s">
        <v>97</v>
      </c>
      <c r="D73" s="138" t="s">
        <v>152</v>
      </c>
      <c r="E73" s="139">
        <f>SUMIFS('2a. Database N flows'!$N:$N,'2a. Database N flows'!$G:$G,'3.2.a NUE'!$B73,'2a. Database N flows'!$D:$D,"&lt;&gt;"&amp;'3.2.a NUE'!$B73,'2a. Database N flows'!$M:$M,E$65,'2a. Database N flows'!$P:$P,$D$4)</f>
        <v>0</v>
      </c>
      <c r="F73" s="140">
        <f>SUMIFS('2a. Database N flows'!$N:$N,'2a. Database N flows'!$G:$G,'3.2.a NUE'!$B73,'2a. Database N flows'!$D:$D,"&lt;&gt;"&amp;'3.2.a NUE'!$B73,'2a. Database N flows'!$M:$M,F$65,'2a. Database N flows'!$P:$P,$D$4)</f>
        <v>0</v>
      </c>
      <c r="G73" s="140">
        <f>SUMIFS('2a. Database N flows'!$N:$N,'2a. Database N flows'!$G:$G,'3.2.a NUE'!$B73,'2a. Database N flows'!$D:$D,"&lt;&gt;"&amp;'3.2.a NUE'!$B73,'2a. Database N flows'!$M:$M,G$65,'2a. Database N flows'!$P:$P,$D$4)</f>
        <v>0</v>
      </c>
      <c r="H73" s="140">
        <f>SUMIFS('2a. Database N flows'!$N:$N,'2a. Database N flows'!$G:$G,'3.2.a NUE'!$B73,'2a. Database N flows'!$D:$D,"&lt;&gt;"&amp;'3.2.a NUE'!$B73,'2a. Database N flows'!$M:$M,H$65,'2a. Database N flows'!$P:$P,$D$4)</f>
        <v>22.5</v>
      </c>
      <c r="I73" s="140">
        <f>SUMIFS('2a. Database N flows'!$N:$N,'2a. Database N flows'!$G:$G,'3.2.a NUE'!$B73,'2a. Database N flows'!$D:$D,"&lt;&gt;"&amp;'3.2.a NUE'!$B73,'2a. Database N flows'!$M:$M,I$65,'2a. Database N flows'!$P:$P,$D$4)</f>
        <v>2.5</v>
      </c>
      <c r="J73" s="140">
        <f>SUMIFS('2a. Database N flows'!$N:$N,'2a. Database N flows'!$G:$G,'3.2.a NUE'!$B73,'2a. Database N flows'!$D:$D,"&lt;&gt;"&amp;'3.2.a NUE'!$B73,'2a. Database N flows'!$M:$M,J$65,'2a. Database N flows'!$P:$P,$D$4)</f>
        <v>2.5</v>
      </c>
      <c r="K73" s="140">
        <f>SUMIFS('2a. Database N flows'!$N:$N,'2a. Database N flows'!$G:$G,'3.2.a NUE'!$B73,'2a. Database N flows'!$D:$D,"&lt;&gt;"&amp;'3.2.a NUE'!$B73,'2a. Database N flows'!$M:$M,K$65,'2a. Database N flows'!$P:$P,$D$4)</f>
        <v>2.5</v>
      </c>
      <c r="L73" s="138">
        <f>SUMIFS('2a. Database N flows'!$N:$N,'2a. Database N flows'!$G:$G,'3.2.a NUE'!$B73,'2a. Database N flows'!$D:$D,"&lt;&gt;"&amp;'3.2.a NUE'!$B73,'2a. Database N flows'!$P:$P,$D$4)</f>
        <v>30</v>
      </c>
      <c r="M73" s="139">
        <f>SUMIFS('2a. Database N flows'!$N:$N,'2a. Database N flows'!$D:$D,'3.2.a NUE'!$B73,'2a. Database N flows'!$M:$M,M$65,'2a. Database N flows'!$P:$P,$D$4,'2a. Database N flows'!$U:$U,'3.2.a NUE'!$M$64)</f>
        <v>3.75</v>
      </c>
      <c r="N73" s="140">
        <f>SUMIFS('2a. Database N flows'!$N:$N,'2a. Database N flows'!$D:$D,'3.2.a NUE'!$B73,'2a. Database N flows'!$M:$M,N$65,'2a. Database N flows'!$P:$P,$D$4,'2a. Database N flows'!$U:$U,'3.2.a NUE'!$M$64)</f>
        <v>1.25</v>
      </c>
      <c r="O73" s="140">
        <f>SUMIFS('2a. Database N flows'!$N:$N,'2a. Database N flows'!$D:$D,'3.2.a NUE'!$B73,'2a. Database N flows'!$M:$M,O$65,'2a. Database N flows'!$P:$P,$D$4,'2a. Database N flows'!$U:$U,'3.2.a NUE'!$M$64)</f>
        <v>3.75</v>
      </c>
      <c r="P73" s="140">
        <f>SUMIFS('2a. Database N flows'!$N:$N,'2a. Database N flows'!$D:$D,'3.2.a NUE'!$B73,'2a. Database N flows'!$M:$M,P$65,'2a. Database N flows'!$P:$P,$D$4,'2a. Database N flows'!$U:$U,'3.2.a NUE'!$M$64)</f>
        <v>5</v>
      </c>
      <c r="Q73" s="140">
        <f>SUMIFS('2a. Database N flows'!$N:$N,'2a. Database N flows'!$D:$D,'3.2.a NUE'!$B73,'2a. Database N flows'!$M:$M,Q$65,'2a. Database N flows'!$P:$P,$D$4,'2a. Database N flows'!$U:$U,'3.2.a NUE'!$M$64)</f>
        <v>3.75</v>
      </c>
      <c r="R73" s="140"/>
      <c r="S73" s="140"/>
      <c r="T73" s="141"/>
      <c r="U73" s="142">
        <f>IF($B73="","",SUMIFS('2a. Database N flows'!$N:$N,'2a. Database N flows'!$D:$D,'3.2.a NUE'!$B73,'2a. Database N flows'!$P:$P,$D$4,'2a. Database N flows'!$U:$U,'3.2.a NUE'!M$64))</f>
        <v>17.5</v>
      </c>
      <c r="AQ73" s="23"/>
    </row>
    <row r="74" spans="2:50" ht="15" x14ac:dyDescent="0.25">
      <c r="B74" s="199" t="s">
        <v>81</v>
      </c>
      <c r="D74" s="138" t="s">
        <v>160</v>
      </c>
      <c r="E74" s="139">
        <f>SUMIFS('2a. Database N flows'!$N:$N,'2a. Database N flows'!$G:$G,'3.2.a NUE'!$B74,'2a. Database N flows'!$D:$D,"&lt;&gt;"&amp;'3.2.a NUE'!$B74,'2a. Database N flows'!$M:$M,E$65,'2a. Database N flows'!$P:$P,$D$4)</f>
        <v>0</v>
      </c>
      <c r="F74" s="140">
        <f>SUMIFS('2a. Database N flows'!$N:$N,'2a. Database N flows'!$G:$G,'3.2.a NUE'!$B74,'2a. Database N flows'!$D:$D,"&lt;&gt;"&amp;'3.2.a NUE'!$B74,'2a. Database N flows'!$M:$M,F$65,'2a. Database N flows'!$P:$P,$D$4)</f>
        <v>0</v>
      </c>
      <c r="G74" s="140">
        <f>SUMIFS('2a. Database N flows'!$N:$N,'2a. Database N flows'!$G:$G,'3.2.a NUE'!$B74,'2a. Database N flows'!$D:$D,"&lt;&gt;"&amp;'3.2.a NUE'!$B74,'2a. Database N flows'!$M:$M,G$65,'2a. Database N flows'!$P:$P,$D$4)</f>
        <v>0</v>
      </c>
      <c r="H74" s="140">
        <f>SUMIFS('2a. Database N flows'!$N:$N,'2a. Database N flows'!$G:$G,'3.2.a NUE'!$B74,'2a. Database N flows'!$D:$D,"&lt;&gt;"&amp;'3.2.a NUE'!$B74,'2a. Database N flows'!$M:$M,H$65,'2a. Database N flows'!$P:$P,$D$4)</f>
        <v>12.5</v>
      </c>
      <c r="I74" s="140">
        <f>SUMIFS('2a. Database N flows'!$N:$N,'2a. Database N flows'!$G:$G,'3.2.a NUE'!$B74,'2a. Database N flows'!$D:$D,"&lt;&gt;"&amp;'3.2.a NUE'!$B74,'2a. Database N flows'!$M:$M,I$65,'2a. Database N flows'!$P:$P,$D$4)</f>
        <v>1.25</v>
      </c>
      <c r="J74" s="140">
        <f>SUMIFS('2a. Database N flows'!$N:$N,'2a. Database N flows'!$G:$G,'3.2.a NUE'!$B74,'2a. Database N flows'!$D:$D,"&lt;&gt;"&amp;'3.2.a NUE'!$B74,'2a. Database N flows'!$M:$M,J$65,'2a. Database N flows'!$P:$P,$D$4)</f>
        <v>1.25</v>
      </c>
      <c r="K74" s="140">
        <f>SUMIFS('2a. Database N flows'!$N:$N,'2a. Database N flows'!$G:$G,'3.2.a NUE'!$B74,'2a. Database N flows'!$D:$D,"&lt;&gt;"&amp;'3.2.a NUE'!$B74,'2a. Database N flows'!$M:$M,K$65,'2a. Database N flows'!$P:$P,$D$4)</f>
        <v>0</v>
      </c>
      <c r="L74" s="138">
        <f>SUMIFS('2a. Database N flows'!$N:$N,'2a. Database N flows'!$G:$G,'3.2.a NUE'!$B74,'2a. Database N flows'!$D:$D,"&lt;&gt;"&amp;'3.2.a NUE'!$B74,'2a. Database N flows'!$P:$P,$D$4)</f>
        <v>15</v>
      </c>
      <c r="M74" s="163">
        <f>SUMIFS('2a. Database N flows'!$N:$N,'2a. Database N flows'!$D:$D,'3.2.a NUE'!$B74,'2a. Database N flows'!$M:$M,M$65,'2a. Database N flows'!$P:$P,$D$4,'2a. Database N flows'!$U:$U,'3.2.a NUE'!$M$64)</f>
        <v>0</v>
      </c>
      <c r="N74" s="164">
        <f>SUMIFS('2a. Database N flows'!$N:$N,'2a. Database N flows'!$D:$D,'3.2.a NUE'!$B74,'2a. Database N flows'!$M:$M,N$65,'2a. Database N flows'!$P:$P,$D$4,'2a. Database N flows'!$U:$U,'3.2.a NUE'!$M$64)</f>
        <v>0</v>
      </c>
      <c r="O74" s="164">
        <f>SUMIFS('2a. Database N flows'!$N:$N,'2a. Database N flows'!$D:$D,'3.2.a NUE'!$B74,'2a. Database N flows'!$M:$M,O$65,'2a. Database N flows'!$P:$P,$D$4,'2a. Database N flows'!$U:$U,'3.2.a NUE'!$M$64)</f>
        <v>0</v>
      </c>
      <c r="P74" s="164">
        <f>SUMIFS('2a. Database N flows'!$N:$N,'2a. Database N flows'!$D:$D,'3.2.a NUE'!$B74,'2a. Database N flows'!$M:$M,P$65,'2a. Database N flows'!$P:$P,$D$4,'2a. Database N flows'!$U:$U,'3.2.a NUE'!$M$64)</f>
        <v>0</v>
      </c>
      <c r="Q74" s="164">
        <f>SUMIFS('2a. Database N flows'!$N:$N,'2a. Database N flows'!$D:$D,'3.2.a NUE'!$B74,'2a. Database N flows'!$M:$M,Q$65,'2a. Database N flows'!$P:$P,$D$4,'2a. Database N flows'!$U:$U,'3.2.a NUE'!$M$64)</f>
        <v>0</v>
      </c>
      <c r="R74" s="164"/>
      <c r="S74" s="164"/>
      <c r="T74" s="165"/>
      <c r="U74" s="142">
        <f>IF($B74="","",SUMIFS('2a. Database N flows'!$N:$N,'2a. Database N flows'!$D:$D,'3.2.a NUE'!$B74,'2a. Database N flows'!$P:$P,$D$4,'2a. Database N flows'!$U:$U,'3.2.a NUE'!M$64))</f>
        <v>0</v>
      </c>
      <c r="AQ74" s="23"/>
    </row>
    <row r="75" spans="2:50" ht="15" x14ac:dyDescent="0.25">
      <c r="D75" s="149"/>
      <c r="L75" s="149"/>
      <c r="M75" s="113" t="s">
        <v>64</v>
      </c>
      <c r="N75" s="113" t="s">
        <v>64</v>
      </c>
      <c r="O75" s="113" t="s">
        <v>64</v>
      </c>
      <c r="P75" s="113" t="s">
        <v>64</v>
      </c>
      <c r="Q75" s="113" t="s">
        <v>119</v>
      </c>
      <c r="U75" s="149"/>
      <c r="AQ75" s="23"/>
    </row>
    <row r="76" spans="2:50" ht="15" x14ac:dyDescent="0.25">
      <c r="M76" s="113" t="str">
        <f t="shared" ref="M76:T76" si="5">M65</f>
        <v>NOx</v>
      </c>
      <c r="N76" s="113" t="str">
        <f t="shared" si="5"/>
        <v>NH3</v>
      </c>
      <c r="O76" s="113" t="str">
        <f t="shared" si="5"/>
        <v>N2O</v>
      </c>
      <c r="P76" s="113" t="str">
        <f t="shared" si="5"/>
        <v>Nmix</v>
      </c>
      <c r="Q76" s="113" t="str">
        <f t="shared" si="5"/>
        <v>N2</v>
      </c>
      <c r="R76" s="113">
        <f t="shared" si="5"/>
        <v>0</v>
      </c>
      <c r="S76" s="113">
        <f t="shared" si="5"/>
        <v>0</v>
      </c>
      <c r="T76" s="113">
        <f t="shared" si="5"/>
        <v>0</v>
      </c>
      <c r="AQ76" s="23"/>
    </row>
    <row r="77" spans="2:50" ht="15" x14ac:dyDescent="0.25">
      <c r="D77" s="142" t="s">
        <v>240</v>
      </c>
      <c r="E77" s="140">
        <f t="shared" ref="E77:H77" si="6">SUM(E66:E74)</f>
        <v>21.25</v>
      </c>
      <c r="F77" s="140">
        <f t="shared" si="6"/>
        <v>17.5</v>
      </c>
      <c r="G77" s="140">
        <f t="shared" si="6"/>
        <v>21.25</v>
      </c>
      <c r="H77" s="140">
        <f t="shared" si="6"/>
        <v>110</v>
      </c>
      <c r="I77" s="140">
        <f>SUM(I66:I74)</f>
        <v>11.25</v>
      </c>
      <c r="J77" s="140">
        <f t="shared" ref="J77:K77" si="7">SUM(J66:J74)</f>
        <v>11.25</v>
      </c>
      <c r="K77" s="140">
        <f t="shared" si="7"/>
        <v>28.75</v>
      </c>
      <c r="L77" s="142">
        <f>SUM(L66:L74)</f>
        <v>221.25</v>
      </c>
      <c r="M77" s="140">
        <f t="shared" ref="M77:T77" si="8">SUM(M66:M74)</f>
        <v>21.25</v>
      </c>
      <c r="N77" s="140">
        <f t="shared" si="8"/>
        <v>15</v>
      </c>
      <c r="O77" s="140">
        <f t="shared" si="8"/>
        <v>21.25</v>
      </c>
      <c r="P77" s="140">
        <f t="shared" si="8"/>
        <v>41.25</v>
      </c>
      <c r="Q77" s="140">
        <f t="shared" si="8"/>
        <v>15</v>
      </c>
      <c r="R77" s="140">
        <f t="shared" si="8"/>
        <v>0</v>
      </c>
      <c r="S77" s="140">
        <f t="shared" si="8"/>
        <v>0</v>
      </c>
      <c r="T77" s="140">
        <f t="shared" si="8"/>
        <v>0</v>
      </c>
      <c r="U77" s="142">
        <f>SUM(U66:U74)</f>
        <v>113.75</v>
      </c>
      <c r="AQ77" s="23"/>
    </row>
    <row r="78" spans="2:50" ht="15" x14ac:dyDescent="0.25">
      <c r="AQ78" s="23"/>
    </row>
    <row r="79" spans="2:50" ht="15" x14ac:dyDescent="0.25">
      <c r="AQ79" s="23"/>
    </row>
    <row r="80" spans="2:50" ht="15" x14ac:dyDescent="0.25">
      <c r="J80" s="149"/>
      <c r="K80" s="149"/>
      <c r="AQ80" s="23"/>
    </row>
    <row r="81" spans="4:43" ht="15" x14ac:dyDescent="0.25">
      <c r="H81" s="149"/>
      <c r="AQ81" s="23"/>
    </row>
    <row r="82" spans="4:43" ht="15" x14ac:dyDescent="0.25">
      <c r="AQ82" s="23"/>
    </row>
    <row r="83" spans="4:43" ht="15" x14ac:dyDescent="0.25">
      <c r="AQ83" s="23"/>
    </row>
    <row r="84" spans="4:43" ht="15" x14ac:dyDescent="0.25">
      <c r="AQ84" s="23"/>
    </row>
    <row r="85" spans="4:43" ht="15" x14ac:dyDescent="0.25">
      <c r="AQ85" s="23"/>
    </row>
    <row r="86" spans="4:43" ht="15" x14ac:dyDescent="0.25">
      <c r="AQ86" s="23"/>
    </row>
    <row r="87" spans="4:43" ht="15" x14ac:dyDescent="0.25">
      <c r="AQ87" s="23"/>
    </row>
    <row r="88" spans="4:43" ht="15" x14ac:dyDescent="0.25">
      <c r="AQ88" s="23"/>
    </row>
    <row r="89" spans="4:43" ht="15" x14ac:dyDescent="0.25">
      <c r="AQ89" s="23"/>
    </row>
    <row r="90" spans="4:43" ht="15" x14ac:dyDescent="0.25">
      <c r="AQ90" s="23"/>
    </row>
    <row r="91" spans="4:43" ht="15" x14ac:dyDescent="0.25">
      <c r="AQ91" s="23"/>
    </row>
    <row r="92" spans="4:43" ht="15" x14ac:dyDescent="0.25">
      <c r="D92" s="149"/>
      <c r="V92" s="149"/>
      <c r="AQ92" s="23"/>
    </row>
    <row r="93" spans="4:43" ht="15" x14ac:dyDescent="0.25">
      <c r="D93" s="149"/>
      <c r="V93" s="149"/>
      <c r="AQ93" s="23"/>
    </row>
    <row r="94" spans="4:43" ht="15" x14ac:dyDescent="0.25">
      <c r="AQ94" s="23"/>
    </row>
    <row r="95" spans="4:43" ht="15" x14ac:dyDescent="0.25">
      <c r="AQ95" s="23"/>
    </row>
    <row r="96" spans="4:43" ht="15" x14ac:dyDescent="0.25">
      <c r="AQ96" s="23"/>
    </row>
    <row r="97" spans="3:43" ht="15" x14ac:dyDescent="0.25">
      <c r="AQ97" s="23"/>
    </row>
    <row r="98" spans="3:43" ht="15" x14ac:dyDescent="0.25">
      <c r="AQ98" s="23"/>
    </row>
    <row r="99" spans="3:43" ht="15" x14ac:dyDescent="0.25">
      <c r="AQ99" s="23"/>
    </row>
    <row r="100" spans="3:43" ht="15" x14ac:dyDescent="0.25">
      <c r="AQ100" s="23"/>
    </row>
    <row r="101" spans="3:43" ht="15" x14ac:dyDescent="0.25">
      <c r="AQ101" s="23"/>
    </row>
    <row r="102" spans="3:43" ht="15" x14ac:dyDescent="0.25">
      <c r="AQ102" s="23"/>
    </row>
    <row r="103" spans="3:43" ht="15" x14ac:dyDescent="0.25">
      <c r="AQ103" s="23"/>
    </row>
    <row r="104" spans="3:43" ht="15" x14ac:dyDescent="0.25">
      <c r="AQ104" s="23"/>
    </row>
    <row r="105" spans="3:43" ht="15" x14ac:dyDescent="0.25">
      <c r="AQ105" s="23"/>
    </row>
    <row r="106" spans="3:43" ht="15" x14ac:dyDescent="0.25">
      <c r="AQ106" s="23"/>
    </row>
    <row r="107" spans="3:43" ht="15" x14ac:dyDescent="0.25">
      <c r="AQ107" s="23"/>
    </row>
    <row r="108" spans="3:43" ht="15" x14ac:dyDescent="0.25">
      <c r="AQ108" s="23"/>
    </row>
    <row r="109" spans="3:43" ht="15"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66"/>
      <c r="AF109" s="266"/>
      <c r="AG109" s="266"/>
      <c r="AH109" s="266"/>
      <c r="AI109" s="266"/>
      <c r="AJ109" s="266"/>
      <c r="AK109" s="266"/>
      <c r="AL109" s="266"/>
      <c r="AM109" s="266"/>
      <c r="AN109" s="266"/>
      <c r="AO109" s="23"/>
      <c r="AP109" s="23"/>
      <c r="AQ109" s="23"/>
    </row>
    <row r="110" spans="3:43" ht="15" x14ac:dyDescent="0.25"/>
    <row r="111" spans="3:43" ht="15" x14ac:dyDescent="0.25"/>
    <row r="112" spans="3:43"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sheetData>
  <sheetProtection sheet="1" objects="1" scenarios="1"/>
  <mergeCells count="9">
    <mergeCell ref="E64:L64"/>
    <mergeCell ref="M64:U64"/>
    <mergeCell ref="X41:Z41"/>
    <mergeCell ref="X12:Z12"/>
    <mergeCell ref="U12:W12"/>
    <mergeCell ref="U41:W41"/>
    <mergeCell ref="U33:W33"/>
    <mergeCell ref="X33:Z33"/>
    <mergeCell ref="D20:L20"/>
  </mergeCells>
  <dataValidations count="2">
    <dataValidation type="list" allowBlank="1" showInputMessage="1" showErrorMessage="1" sqref="D41 AD13" xr:uid="{352BCC2F-6901-44A8-B628-F27D73BC36C6}">
      <formula1>INDIRECT("Pools_Efficiency")</formula1>
    </dataValidation>
    <dataValidation type="list" allowBlank="1" showInputMessage="1" showErrorMessage="1" sqref="D4" xr:uid="{AD7E102A-EBCA-4633-947B-DB3F112AC6E0}">
      <formula1>INDIRECT("Year")</formula1>
    </dataValidation>
  </dataValidations>
  <pageMargins left="0.7" right="0.7" top="0.78740157499999996" bottom="0.78740157499999996"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63884-6756-4B28-955A-1BA46C9F5C19}">
  <sheetPr codeName="Tabelle7">
    <tabColor theme="9" tint="0.59999389629810485"/>
  </sheetPr>
  <dimension ref="A1:AT70"/>
  <sheetViews>
    <sheetView showGridLines="0" topLeftCell="C1" zoomScale="55" zoomScaleNormal="55" workbookViewId="0"/>
  </sheetViews>
  <sheetFormatPr baseColWidth="10" defaultColWidth="0" defaultRowHeight="15" zeroHeight="1" outlineLevelCol="1" x14ac:dyDescent="0.25"/>
  <cols>
    <col min="1" max="2" width="21.28515625" style="113" hidden="1" customWidth="1" outlineLevel="1"/>
    <col min="3" max="3" width="21.28515625" style="113" customWidth="1" collapsed="1"/>
    <col min="4" max="4" width="46" style="113" customWidth="1"/>
    <col min="5" max="5" width="15.5703125" style="113" customWidth="1"/>
    <col min="6" max="6" width="11.7109375" style="113" customWidth="1"/>
    <col min="7" max="8" width="20.7109375" style="113" hidden="1" customWidth="1" outlineLevel="1"/>
    <col min="9" max="9" width="75.5703125" style="113" customWidth="1" collapsed="1"/>
    <col min="10" max="10" width="15.5703125" style="113" customWidth="1"/>
    <col min="11" max="12" width="11.7109375" style="113" customWidth="1"/>
    <col min="13" max="13" width="3.7109375" style="113" customWidth="1"/>
    <col min="14" max="17" width="11.7109375" style="113" hidden="1" customWidth="1"/>
    <col min="18" max="45" width="11.42578125" style="113" hidden="1" customWidth="1"/>
    <col min="46" max="46" width="10.7109375" style="113" hidden="1" customWidth="1"/>
    <col min="47" max="16384" width="11.42578125" style="113" hidden="1"/>
  </cols>
  <sheetData>
    <row r="1" spans="2:10" s="116" customFormat="1" ht="22.5" customHeight="1" thickBot="1" x14ac:dyDescent="0.4">
      <c r="C1" s="176" t="s">
        <v>241</v>
      </c>
    </row>
    <row r="2" spans="2:10" ht="18" customHeight="1" x14ac:dyDescent="0.25">
      <c r="C2" s="22" t="s">
        <v>175</v>
      </c>
      <c r="F2" s="22"/>
    </row>
    <row r="3" spans="2:10" x14ac:dyDescent="0.25"/>
    <row r="4" spans="2:10" x14ac:dyDescent="0.25">
      <c r="C4" s="22" t="s">
        <v>47</v>
      </c>
      <c r="D4" s="466">
        <v>2018</v>
      </c>
    </row>
    <row r="5" spans="2:10" x14ac:dyDescent="0.25"/>
    <row r="6" spans="2:10" x14ac:dyDescent="0.25">
      <c r="C6" s="113" t="s">
        <v>242</v>
      </c>
    </row>
    <row r="7" spans="2:10" s="116" customFormat="1" ht="15.75" thickBot="1" x14ac:dyDescent="0.3"/>
    <row r="8" spans="2:10" s="170" customFormat="1" ht="18" customHeight="1" x14ac:dyDescent="0.25">
      <c r="C8" s="171" t="s">
        <v>243</v>
      </c>
    </row>
    <row r="9" spans="2:10" x14ac:dyDescent="0.25"/>
    <row r="10" spans="2:10" x14ac:dyDescent="0.25">
      <c r="D10" s="142" t="s">
        <v>209</v>
      </c>
      <c r="E10" s="197" t="s">
        <v>54</v>
      </c>
      <c r="I10" s="142" t="s">
        <v>244</v>
      </c>
      <c r="J10" s="197" t="s">
        <v>54</v>
      </c>
    </row>
    <row r="11" spans="2:10" x14ac:dyDescent="0.25">
      <c r="D11" s="317" t="s">
        <v>247</v>
      </c>
      <c r="E11" s="145">
        <f>SUMIFS('2a. Database N flows'!$N:$N,'2a. Database N flows'!$C:$C,'3.2.b NUE Agriculture'!$D11,'2a. Database N flows'!$P:$P,$D$4)</f>
        <v>1.25</v>
      </c>
      <c r="I11" s="145" t="s">
        <v>250</v>
      </c>
      <c r="J11" s="145">
        <f>SUMIFS('2a. Database N flows'!$N:$N,'2a. Database N flows'!$C:$C,'3.2.b NUE Agriculture'!$I11,'2a. Database N flows'!$P:$P,$D$4)</f>
        <v>1.25</v>
      </c>
    </row>
    <row r="12" spans="2:10" x14ac:dyDescent="0.25">
      <c r="D12" s="317" t="s">
        <v>245</v>
      </c>
      <c r="E12" s="145">
        <f>SUMIFS('2a. Database N flows'!$N:$N,'2a. Database N flows'!$C:$C,'3.2.b NUE Agriculture'!$D12,'2a. Database N flows'!$P:$P,$D$4)</f>
        <v>1.25</v>
      </c>
      <c r="I12" s="145" t="s">
        <v>252</v>
      </c>
      <c r="J12" s="145">
        <f>SUMIFS('2a. Database N flows'!$N:$N,'2a. Database N flows'!$C:$C,'3.2.b NUE Agriculture'!$I12,'2a. Database N flows'!$P:$P,$D$4)</f>
        <v>1.25</v>
      </c>
    </row>
    <row r="13" spans="2:10" x14ac:dyDescent="0.25">
      <c r="D13" s="317" t="s">
        <v>249</v>
      </c>
      <c r="E13" s="145">
        <f>SUMIFS('2a. Database N flows'!$N:$N,'2a. Database N flows'!$C:$C,'3.2.b NUE Agriculture'!$D13,'2a. Database N flows'!$P:$P,$D$4)</f>
        <v>1.25</v>
      </c>
      <c r="I13" s="145" t="s">
        <v>246</v>
      </c>
      <c r="J13" s="145">
        <f>SUMIFS('2a. Database N flows'!$N:$N,'2a. Database N flows'!$C:$C,'3.2.b NUE Agriculture'!$I13,'2a. Database N flows'!$P:$P,$D$4)</f>
        <v>1.25</v>
      </c>
    </row>
    <row r="14" spans="2:10" x14ac:dyDescent="0.25">
      <c r="B14" s="172"/>
      <c r="C14" s="172"/>
      <c r="D14" s="317" t="s">
        <v>251</v>
      </c>
      <c r="E14" s="145">
        <f>SUMIFS('2a. Database N flows'!$N:$N,'2a. Database N flows'!$C:$C,'3.2.b NUE Agriculture'!$D14,'2a. Database N flows'!$P:$P,$D$4)</f>
        <v>1.25</v>
      </c>
      <c r="I14" s="145" t="s">
        <v>248</v>
      </c>
      <c r="J14" s="145">
        <f>SUMIFS('2a. Database N flows'!$N:$N,'2a. Database N flows'!$C:$C,'3.2.b NUE Agriculture'!$I14,'2a. Database N flows'!$P:$P,$D$4)</f>
        <v>1.25</v>
      </c>
    </row>
    <row r="15" spans="2:10" x14ac:dyDescent="0.25">
      <c r="B15" s="173"/>
      <c r="C15" s="173"/>
      <c r="D15" s="318" t="s">
        <v>617</v>
      </c>
      <c r="E15" s="145">
        <f>SUMIFS('2a. Database N flows'!$N:$N,'2a. Database N flows'!$C:$C,'3.2.b NUE Agriculture'!$D15,'2a. Database N flows'!$P:$P,$D$4)</f>
        <v>1.25</v>
      </c>
      <c r="I15" s="142" t="s">
        <v>253</v>
      </c>
      <c r="J15" s="142">
        <f>SUM(J11:J14)</f>
        <v>5</v>
      </c>
    </row>
    <row r="16" spans="2:10" x14ac:dyDescent="0.25">
      <c r="B16" s="172"/>
      <c r="C16" s="172"/>
      <c r="D16" s="318" t="s">
        <v>898</v>
      </c>
      <c r="E16" s="145">
        <f>SUMIFS('2a. Database N flows'!$N:$N,'2a. Database N flows'!$C:$C,'3.2.b NUE Agriculture'!$D16,'2a. Database N flows'!$P:$P,$D$4)</f>
        <v>1.25</v>
      </c>
      <c r="I16" s="149"/>
      <c r="J16" s="22"/>
    </row>
    <row r="17" spans="1:10" x14ac:dyDescent="0.25">
      <c r="B17" s="172"/>
      <c r="C17" s="172"/>
      <c r="D17" s="318" t="s">
        <v>907</v>
      </c>
      <c r="E17" s="145">
        <f>SUMIFS('2a. Database N flows'!$N:$N,'2a. Database N flows'!$C:$C,'3.2.b NUE Agriculture'!$D17,'2a. Database N flows'!$P:$P,$D$4)</f>
        <v>1.25</v>
      </c>
    </row>
    <row r="18" spans="1:10" x14ac:dyDescent="0.25">
      <c r="B18" s="172"/>
      <c r="C18" s="172"/>
      <c r="D18" s="318" t="s">
        <v>477</v>
      </c>
      <c r="E18" s="145">
        <f>SUMIFS('2a. Database N flows'!$N:$N,'2a. Database N flows'!$C:$C,'3.2.b NUE Agriculture'!$D18,'2a. Database N flows'!$P:$P,$D$4)</f>
        <v>1.25</v>
      </c>
    </row>
    <row r="19" spans="1:10" x14ac:dyDescent="0.25">
      <c r="B19" s="172"/>
      <c r="C19" s="172"/>
      <c r="D19" s="318" t="s">
        <v>486</v>
      </c>
      <c r="E19" s="145">
        <f>SUMIFS('2a. Database N flows'!$N:$N,'2a. Database N flows'!$C:$C,'3.2.b NUE Agriculture'!$D19,'2a. Database N flows'!$P:$P,$D$4)</f>
        <v>1.25</v>
      </c>
      <c r="G19" s="12"/>
    </row>
    <row r="20" spans="1:10" x14ac:dyDescent="0.25">
      <c r="B20" s="172"/>
      <c r="C20" s="172"/>
      <c r="D20" s="318" t="s">
        <v>843</v>
      </c>
      <c r="E20" s="145">
        <f>SUMIFS('2a. Database N flows'!$N:$N,'2a. Database N flows'!$C:$C,'3.2.b NUE Agriculture'!$D20,'2a. Database N flows'!$P:$P,$D$4)</f>
        <v>1.25</v>
      </c>
      <c r="G20" s="12"/>
    </row>
    <row r="21" spans="1:10" x14ac:dyDescent="0.25">
      <c r="B21" s="172"/>
      <c r="C21" s="172"/>
      <c r="D21" s="318" t="s">
        <v>254</v>
      </c>
      <c r="E21" s="145">
        <f>SUMIFS('2a. Database N flows'!$N:$N,'2a. Database N flows'!$C:$C,'3.2.b NUE Agriculture'!$D21,'2a. Database N flows'!$P:$P,$D$4)</f>
        <v>1.25</v>
      </c>
      <c r="G21" s="12"/>
    </row>
    <row r="22" spans="1:10" x14ac:dyDescent="0.25">
      <c r="B22" s="172"/>
      <c r="C22" s="172"/>
      <c r="D22" s="318" t="s">
        <v>255</v>
      </c>
      <c r="E22" s="145">
        <f>SUMIFS('2a. Database N flows'!$N:$N,'2a. Database N flows'!$C:$C,'3.2.b NUE Agriculture'!$D22,'2a. Database N flows'!$P:$P,$D$4)</f>
        <v>1.25</v>
      </c>
    </row>
    <row r="23" spans="1:10" x14ac:dyDescent="0.25">
      <c r="B23" s="172"/>
      <c r="C23" s="172"/>
      <c r="D23" s="318" t="s">
        <v>588</v>
      </c>
      <c r="E23" s="145">
        <f>SUMIFS('2a. Database N flows'!$N:$N,'2a. Database N flows'!$C:$C,'3.2.b NUE Agriculture'!$D23,'2a. Database N flows'!$P:$P,$D$4)</f>
        <v>1.25</v>
      </c>
    </row>
    <row r="24" spans="1:10" x14ac:dyDescent="0.25">
      <c r="A24" s="173"/>
      <c r="B24" s="173"/>
      <c r="C24" s="173"/>
      <c r="D24" s="142" t="s">
        <v>256</v>
      </c>
      <c r="E24" s="142">
        <f>SUM(E11:E23)</f>
        <v>16.25</v>
      </c>
      <c r="I24" s="142" t="s">
        <v>257</v>
      </c>
      <c r="J24" s="395">
        <f>(J15)/E24</f>
        <v>0.30769230769230771</v>
      </c>
    </row>
    <row r="25" spans="1:10" x14ac:dyDescent="0.25">
      <c r="A25" s="173"/>
      <c r="B25" s="173"/>
      <c r="C25" s="173"/>
    </row>
    <row r="26" spans="1:10" x14ac:dyDescent="0.25">
      <c r="A26" s="172"/>
      <c r="B26" s="172"/>
      <c r="C26" s="172"/>
    </row>
    <row r="27" spans="1:10" s="116" customFormat="1" ht="15.75" thickBot="1" x14ac:dyDescent="0.3">
      <c r="C27" s="150"/>
    </row>
    <row r="28" spans="1:10" s="170" customFormat="1" ht="18" customHeight="1" x14ac:dyDescent="0.25">
      <c r="C28" s="171" t="s">
        <v>258</v>
      </c>
    </row>
    <row r="29" spans="1:10" x14ac:dyDescent="0.25">
      <c r="D29" s="126"/>
    </row>
    <row r="30" spans="1:10" x14ac:dyDescent="0.25">
      <c r="D30" s="142" t="s">
        <v>209</v>
      </c>
      <c r="E30" s="197" t="s">
        <v>54</v>
      </c>
      <c r="I30" s="142" t="s">
        <v>244</v>
      </c>
      <c r="J30" s="197" t="s">
        <v>54</v>
      </c>
    </row>
    <row r="31" spans="1:10" x14ac:dyDescent="0.25">
      <c r="D31" s="317" t="s">
        <v>259</v>
      </c>
      <c r="E31" s="145">
        <f>SUMIFS('2a. Database N flows'!$N:$N,'2a. Database N flows'!$C:$C,'3.2.b NUE Agriculture'!$D31,'2a. Database N flows'!$P:$P,$D$4)</f>
        <v>1.25</v>
      </c>
      <c r="I31" s="319" t="s">
        <v>260</v>
      </c>
      <c r="J31" s="145">
        <f>SUMIFS('2a. Database N flows'!$N:$N,'2a. Database N flows'!$C:$C,'3.2.b NUE Agriculture'!$I31,'2a. Database N flows'!$P:$P,$D$4)</f>
        <v>1.25</v>
      </c>
    </row>
    <row r="32" spans="1:10" x14ac:dyDescent="0.25">
      <c r="D32" s="317" t="s">
        <v>246</v>
      </c>
      <c r="E32" s="145">
        <f>SUMIFS('2a. Database N flows'!$N:$N,'2a. Database N flows'!$C:$C,'3.2.b NUE Agriculture'!$D32,'2a. Database N flows'!$P:$P,$D$4)</f>
        <v>1.25</v>
      </c>
      <c r="I32" s="319" t="s">
        <v>261</v>
      </c>
      <c r="J32" s="145">
        <f>SUMIFS('2a. Database N flows'!$N:$N,'2a. Database N flows'!$C:$C,'3.2.b NUE Agriculture'!$I32,'2a. Database N flows'!$P:$P,$D$4)</f>
        <v>1.25</v>
      </c>
    </row>
    <row r="33" spans="3:10" x14ac:dyDescent="0.25">
      <c r="D33" s="317" t="s">
        <v>618</v>
      </c>
      <c r="E33" s="145">
        <f>SUMIFS('2a. Database N flows'!$N:$N,'2a. Database N flows'!$C:$C,'3.2.b NUE Agriculture'!$D33,'2a. Database N flows'!$P:$P,$D$4)</f>
        <v>1.25</v>
      </c>
      <c r="I33" s="319" t="s">
        <v>262</v>
      </c>
      <c r="J33" s="145">
        <f>SUMIFS('2a. Database N flows'!$N:$N,'2a. Database N flows'!$C:$C,'3.2.b NUE Agriculture'!$I33,'2a. Database N flows'!$P:$P,$D$4)</f>
        <v>1.25</v>
      </c>
    </row>
    <row r="34" spans="3:10" x14ac:dyDescent="0.25">
      <c r="D34" s="318" t="s">
        <v>263</v>
      </c>
      <c r="E34" s="145">
        <f>SUMIFS('2a. Database N flows'!$N:$N,'2a. Database N flows'!$C:$C,'3.2.b NUE Agriculture'!$D34,'2a. Database N flows'!$P:$P,$D$4)</f>
        <v>1.25</v>
      </c>
      <c r="I34" s="142" t="s">
        <v>253</v>
      </c>
      <c r="J34" s="142">
        <f>SUM(J31:J33)</f>
        <v>3.75</v>
      </c>
    </row>
    <row r="35" spans="3:10" x14ac:dyDescent="0.25">
      <c r="D35" s="318" t="s">
        <v>265</v>
      </c>
      <c r="E35" s="145">
        <f>SUMIFS('2a. Database N flows'!$N:$N,'2a. Database N flows'!$C:$C,'3.2.b NUE Agriculture'!$D35,'2a. Database N flows'!$P:$P,$D$4)</f>
        <v>1.25</v>
      </c>
    </row>
    <row r="36" spans="3:10" x14ac:dyDescent="0.25">
      <c r="D36" s="318" t="s">
        <v>266</v>
      </c>
      <c r="E36" s="145">
        <f>SUMIFS('2a. Database N flows'!$N:$N,'2a. Database N flows'!$C:$C,'3.2.b NUE Agriculture'!$D36,'2a. Database N flows'!$P:$P,$D$4)</f>
        <v>1.25</v>
      </c>
      <c r="I36" s="142" t="s">
        <v>267</v>
      </c>
      <c r="J36" s="197" t="s">
        <v>54</v>
      </c>
    </row>
    <row r="37" spans="3:10" x14ac:dyDescent="0.25">
      <c r="D37" s="142" t="s">
        <v>256</v>
      </c>
      <c r="E37" s="142">
        <f>SUM(E31:E36)</f>
        <v>7.5</v>
      </c>
      <c r="I37" s="175" t="s">
        <v>268</v>
      </c>
      <c r="J37" s="145">
        <f>SUMIFS('2a. Database N flows'!$N:$N,'2a. Database N flows'!$C:$C,'3.2.b NUE Agriculture'!$I37,'2a. Database N flows'!$P:$P,$D$4)</f>
        <v>1.25</v>
      </c>
    </row>
    <row r="38" spans="3:10" x14ac:dyDescent="0.25">
      <c r="I38" s="145" t="s">
        <v>249</v>
      </c>
      <c r="J38" s="145">
        <f>SUMIFS('2a. Database N flows'!$N:$N,'2a. Database N flows'!$C:$C,'3.2.b NUE Agriculture'!$I38,'2a. Database N flows'!$P:$P,$D$4)</f>
        <v>1.25</v>
      </c>
    </row>
    <row r="39" spans="3:10" x14ac:dyDescent="0.25">
      <c r="I39" s="142" t="s">
        <v>269</v>
      </c>
      <c r="J39" s="142">
        <f>SUM(J37:J38)</f>
        <v>2.5</v>
      </c>
    </row>
    <row r="40" spans="3:10" x14ac:dyDescent="0.25">
      <c r="G40" s="172"/>
    </row>
    <row r="41" spans="3:10" x14ac:dyDescent="0.25">
      <c r="D41" s="149"/>
      <c r="I41" s="142" t="s">
        <v>257</v>
      </c>
      <c r="J41" s="395">
        <f>(J34+J39)/E37</f>
        <v>0.83333333333333337</v>
      </c>
    </row>
    <row r="42" spans="3:10" x14ac:dyDescent="0.25"/>
    <row r="43" spans="3:10" x14ac:dyDescent="0.25">
      <c r="D43" s="149"/>
      <c r="E43" s="22"/>
    </row>
    <row r="44" spans="3:10" x14ac:dyDescent="0.25">
      <c r="G44" s="174"/>
    </row>
    <row r="45" spans="3:10" s="116" customFormat="1" ht="15.75" thickBot="1" x14ac:dyDescent="0.3">
      <c r="C45" s="150"/>
    </row>
    <row r="46" spans="3:10" s="170" customFormat="1" ht="18" customHeight="1" x14ac:dyDescent="0.25">
      <c r="C46" s="171" t="s">
        <v>270</v>
      </c>
    </row>
    <row r="47" spans="3:10" x14ac:dyDescent="0.25">
      <c r="D47" s="126"/>
    </row>
    <row r="48" spans="3:10" x14ac:dyDescent="0.25">
      <c r="D48" s="142" t="s">
        <v>209</v>
      </c>
      <c r="E48" s="137" t="s">
        <v>180</v>
      </c>
      <c r="I48" s="142" t="s">
        <v>244</v>
      </c>
      <c r="J48" s="137" t="s">
        <v>180</v>
      </c>
    </row>
    <row r="49" spans="4:10" x14ac:dyDescent="0.25">
      <c r="D49" s="317" t="s">
        <v>248</v>
      </c>
      <c r="E49" s="145">
        <f>SUMIFS('2a. Database N flows'!$N:$N,'2a. Database N flows'!$C:$C,'3.2.b NUE Agriculture'!$D49,'2a. Database N flows'!$P:$P,$D$4)</f>
        <v>1.25</v>
      </c>
      <c r="G49"/>
      <c r="I49" s="145" t="s">
        <v>614</v>
      </c>
      <c r="J49" s="145">
        <f>SUMIFS('2a. Database N flows'!$N:$N,'2a. Database N flows'!$C:$C,'3.2.b NUE Agriculture'!$I49,'2a. Database N flows'!$P:$P,$D$4)</f>
        <v>1.25</v>
      </c>
    </row>
    <row r="50" spans="4:10" x14ac:dyDescent="0.25">
      <c r="D50" s="317" t="s">
        <v>268</v>
      </c>
      <c r="E50" s="145">
        <f>SUMIFS('2a. Database N flows'!$N:$N,'2a. Database N flows'!$C:$C,'3.2.b NUE Agriculture'!$D50,'2a. Database N flows'!$P:$P,$D$4)</f>
        <v>1.25</v>
      </c>
      <c r="G50"/>
      <c r="I50" s="175" t="s">
        <v>615</v>
      </c>
      <c r="J50" s="145">
        <f>SUMIFS('2a. Database N flows'!$N:$N,'2a. Database N flows'!$C:$C,'3.2.b NUE Agriculture'!$I50,'2a. Database N flows'!$P:$P,$D$4)</f>
        <v>1.25</v>
      </c>
    </row>
    <row r="51" spans="4:10" x14ac:dyDescent="0.25">
      <c r="D51" s="318" t="s">
        <v>272</v>
      </c>
      <c r="E51" s="145">
        <f>SUMIFS('2a. Database N flows'!$N:$N,'2a. Database N flows'!$C:$C,'3.2.b NUE Agriculture'!$D51,'2a. Database N flows'!$P:$P,$D$4)</f>
        <v>1.25</v>
      </c>
      <c r="G51" s="209"/>
      <c r="I51" s="175" t="s">
        <v>616</v>
      </c>
      <c r="J51" s="145">
        <f>SUMIFS('2a. Database N flows'!$N:$N,'2a. Database N flows'!$C:$C,'3.2.b NUE Agriculture'!$I51,'2a. Database N flows'!$P:$P,$D$4)</f>
        <v>1.25</v>
      </c>
    </row>
    <row r="52" spans="4:10" x14ac:dyDescent="0.25">
      <c r="D52" s="318" t="s">
        <v>273</v>
      </c>
      <c r="E52" s="145">
        <f>SUMIFS('2a. Database N flows'!$N:$N,'2a. Database N flows'!$C:$C,'3.2.b NUE Agriculture'!$D52,'2a. Database N flows'!$P:$P,$D$4)</f>
        <v>1.25</v>
      </c>
      <c r="I52" s="142" t="s">
        <v>269</v>
      </c>
      <c r="J52" s="142">
        <f>SUM(J49:J51)</f>
        <v>3.75</v>
      </c>
    </row>
    <row r="53" spans="4:10" x14ac:dyDescent="0.25">
      <c r="D53" s="142" t="s">
        <v>256</v>
      </c>
      <c r="E53" s="142">
        <f>SUM(E49:E52)</f>
        <v>5</v>
      </c>
      <c r="I53" s="149"/>
      <c r="J53" s="149"/>
    </row>
    <row r="54" spans="4:10" x14ac:dyDescent="0.25">
      <c r="I54" s="142" t="s">
        <v>267</v>
      </c>
      <c r="J54" s="137" t="s">
        <v>180</v>
      </c>
    </row>
    <row r="55" spans="4:10" x14ac:dyDescent="0.25">
      <c r="I55" s="145" t="s">
        <v>251</v>
      </c>
      <c r="J55" s="145">
        <f>SUMIFS('2a. Database N flows'!$N:$N,'2a. Database N flows'!$C:$C,'3.2.b NUE Agriculture'!$I55,'2a. Database N flows'!$P:$P,$D$4)</f>
        <v>1.25</v>
      </c>
    </row>
    <row r="56" spans="4:10" x14ac:dyDescent="0.25">
      <c r="I56" s="175" t="s">
        <v>617</v>
      </c>
      <c r="J56" s="145">
        <f>SUMIFS('2a. Database N flows'!$N:$N,'2a. Database N flows'!$C:$C,'3.2.b NUE Agriculture'!$I56,'2a. Database N flows'!$P:$P,$D$4)</f>
        <v>1.25</v>
      </c>
    </row>
    <row r="57" spans="4:10" x14ac:dyDescent="0.25">
      <c r="G57" s="149"/>
      <c r="I57" s="145" t="s">
        <v>618</v>
      </c>
      <c r="J57" s="145">
        <f>SUMIFS('2a. Database N flows'!$N:$N,'2a. Database N flows'!$C:$C,'3.2.b NUE Agriculture'!$I57,'2a. Database N flows'!$P:$P,$D$4)</f>
        <v>1.25</v>
      </c>
    </row>
    <row r="58" spans="4:10" x14ac:dyDescent="0.25">
      <c r="G58" s="149"/>
      <c r="I58" s="175" t="s">
        <v>271</v>
      </c>
      <c r="J58" s="145">
        <f>SUMIFS('2a. Database N flows'!$N:$N,'2a. Database N flows'!$C:$C,'3.2.b NUE Agriculture'!$I58,'2a. Database N flows'!$P:$P,$D$4)</f>
        <v>1.25</v>
      </c>
    </row>
    <row r="59" spans="4:10" x14ac:dyDescent="0.25">
      <c r="I59" s="142" t="s">
        <v>269</v>
      </c>
      <c r="J59" s="142">
        <f>SUM(J55:J58)</f>
        <v>5</v>
      </c>
    </row>
    <row r="60" spans="4:10" x14ac:dyDescent="0.25">
      <c r="I60" s="149"/>
      <c r="J60" s="149"/>
    </row>
    <row r="61" spans="4:10" x14ac:dyDescent="0.25">
      <c r="I61" s="142" t="s">
        <v>257</v>
      </c>
      <c r="J61" s="395">
        <f>(J59)/E53</f>
        <v>1</v>
      </c>
    </row>
    <row r="62" spans="4:10" x14ac:dyDescent="0.25"/>
    <row r="63" spans="4:10" x14ac:dyDescent="0.25"/>
    <row r="65" spans="4:7" hidden="1" x14ac:dyDescent="0.25">
      <c r="G65" s="172"/>
    </row>
    <row r="66" spans="4:7" hidden="1" x14ac:dyDescent="0.25">
      <c r="D66" s="149"/>
    </row>
    <row r="68" spans="4:7" hidden="1" x14ac:dyDescent="0.25">
      <c r="D68" s="149"/>
      <c r="E68" s="22"/>
    </row>
    <row r="69" spans="4:7" hidden="1" x14ac:dyDescent="0.25">
      <c r="G69" s="174"/>
    </row>
    <row r="70" spans="4:7" hidden="1" x14ac:dyDescent="0.25">
      <c r="G70" s="174"/>
    </row>
  </sheetData>
  <sheetProtection sheet="1" objects="1" scenarios="1"/>
  <dataValidations count="1">
    <dataValidation type="list" allowBlank="1" showInputMessage="1" showErrorMessage="1" sqref="D4" xr:uid="{08F089B7-9718-496E-A186-84FD0B73D14A}">
      <formula1>INDIRECT("Year")</formula1>
    </dataValidation>
  </dataValidations>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9C05-7734-4497-92C8-EF5688FC1768}">
  <sheetPr codeName="Tabelle8">
    <tabColor theme="9" tint="0.59999389629810485"/>
  </sheetPr>
  <dimension ref="A1:AT51"/>
  <sheetViews>
    <sheetView showGridLines="0" zoomScale="85" zoomScaleNormal="85" workbookViewId="0"/>
  </sheetViews>
  <sheetFormatPr baseColWidth="10" defaultColWidth="0" defaultRowHeight="15" zeroHeight="1" x14ac:dyDescent="0.25"/>
  <cols>
    <col min="1" max="1" width="29" style="113" customWidth="1"/>
    <col min="2" max="2" width="46" style="113" customWidth="1"/>
    <col min="3" max="3" width="15.5703125" style="113" customWidth="1"/>
    <col min="4" max="4" width="11.7109375" style="113" customWidth="1"/>
    <col min="5" max="5" width="61.28515625" style="113" bestFit="1" customWidth="1"/>
    <col min="6" max="6" width="50.7109375" style="113" bestFit="1" customWidth="1"/>
    <col min="7" max="7" width="15.5703125" style="113" customWidth="1"/>
    <col min="8" max="9" width="11.7109375" style="113" customWidth="1"/>
    <col min="10" max="10" width="3.7109375" style="113" customWidth="1"/>
    <col min="11" max="14" width="11.7109375" style="113" hidden="1" customWidth="1"/>
    <col min="15" max="42" width="11.42578125" style="113" hidden="1" customWidth="1"/>
    <col min="43" max="43" width="10.7109375" style="113" hidden="1" customWidth="1"/>
    <col min="44" max="44" width="11.42578125" style="113" hidden="1" customWidth="1"/>
    <col min="45" max="46" width="10.7109375" style="113" hidden="1" customWidth="1"/>
    <col min="47" max="16384" width="11.42578125" style="113" hidden="1"/>
  </cols>
  <sheetData>
    <row r="1" spans="1:7" s="116" customFormat="1" ht="22.5" customHeight="1" thickBot="1" x14ac:dyDescent="0.4">
      <c r="A1" s="176" t="s">
        <v>583</v>
      </c>
    </row>
    <row r="2" spans="1:7" ht="18" customHeight="1" x14ac:dyDescent="0.25">
      <c r="A2" s="22" t="s">
        <v>175</v>
      </c>
      <c r="D2" s="22"/>
    </row>
    <row r="3" spans="1:7" x14ac:dyDescent="0.25"/>
    <row r="4" spans="1:7" x14ac:dyDescent="0.25">
      <c r="A4" s="22" t="s">
        <v>47</v>
      </c>
      <c r="B4" s="466">
        <v>2018</v>
      </c>
    </row>
    <row r="5" spans="1:7" x14ac:dyDescent="0.25"/>
    <row r="6" spans="1:7" x14ac:dyDescent="0.25">
      <c r="A6" s="113" t="s">
        <v>584</v>
      </c>
    </row>
    <row r="7" spans="1:7" s="116" customFormat="1" ht="15.75" thickBot="1" x14ac:dyDescent="0.3">
      <c r="A7" s="116" t="s">
        <v>590</v>
      </c>
      <c r="C7" s="439" t="s">
        <v>589</v>
      </c>
    </row>
    <row r="8" spans="1:7" s="170" customFormat="1" ht="18" customHeight="1" x14ac:dyDescent="0.25">
      <c r="A8" s="171" t="s">
        <v>595</v>
      </c>
    </row>
    <row r="9" spans="1:7" x14ac:dyDescent="0.25"/>
    <row r="10" spans="1:7" x14ac:dyDescent="0.25">
      <c r="A10" s="559" t="s">
        <v>209</v>
      </c>
      <c r="B10" s="560"/>
      <c r="C10" s="440" t="s">
        <v>54</v>
      </c>
      <c r="E10" s="559" t="s">
        <v>953</v>
      </c>
      <c r="F10" s="560"/>
      <c r="G10" s="197" t="s">
        <v>54</v>
      </c>
    </row>
    <row r="11" spans="1:7" x14ac:dyDescent="0.25">
      <c r="A11" s="167" t="s">
        <v>596</v>
      </c>
      <c r="B11" s="145" t="s">
        <v>331</v>
      </c>
      <c r="C11" s="145">
        <f>SUMIFS('2a. Database N flows'!$N:$N,'2a. Database N flows'!$C:$C,'3.2.c NUE Whole economy'!$B11,'2a. Database N flows'!$P:$P,$B$4)</f>
        <v>1.25</v>
      </c>
      <c r="E11" s="167" t="s">
        <v>600</v>
      </c>
      <c r="F11" s="145" t="s">
        <v>330</v>
      </c>
      <c r="G11" s="145">
        <f>SUMIFS('2a. Database N flows'!$N:$N,'2a. Database N flows'!$C:$C,'3.2.c NUE Whole economy'!$F11,'2a. Database N flows'!$P:$P,$B$4)</f>
        <v>1.25</v>
      </c>
    </row>
    <row r="12" spans="1:7" x14ac:dyDescent="0.25">
      <c r="A12" s="441"/>
      <c r="B12" s="145" t="s">
        <v>336</v>
      </c>
      <c r="C12" s="145">
        <f>SUMIFS('2a. Database N flows'!$N:$N,'2a. Database N flows'!$C:$C,'3.2.c NUE Whole economy'!$B12,'2a. Database N flows'!$P:$P,$B$4)</f>
        <v>1.25</v>
      </c>
      <c r="E12" s="441"/>
      <c r="F12" s="134" t="s">
        <v>335</v>
      </c>
      <c r="G12" s="145">
        <f>SUMIFS('2a. Database N flows'!$N:$N,'2a. Database N flows'!$C:$C,'3.2.c NUE Whole economy'!$F12,'2a. Database N flows'!$P:$P,$B$4)</f>
        <v>1.25</v>
      </c>
    </row>
    <row r="13" spans="1:7" x14ac:dyDescent="0.25">
      <c r="A13" s="441"/>
      <c r="B13" s="145" t="s">
        <v>341</v>
      </c>
      <c r="C13" s="145">
        <f>SUMIFS('2a. Database N flows'!$N:$N,'2a. Database N flows'!$C:$C,'3.2.c NUE Whole economy'!$B13,'2a. Database N flows'!$P:$P,$B$4)</f>
        <v>1.25</v>
      </c>
      <c r="E13" s="167" t="s">
        <v>599</v>
      </c>
      <c r="F13" s="145" t="s">
        <v>350</v>
      </c>
      <c r="G13" s="145">
        <f>SUMIFS('2a. Database N flows'!$N:$N,'2a. Database N flows'!$C:$C,'3.2.c NUE Whole economy'!$F13,'2a. Database N flows'!$P:$P,$B$4)</f>
        <v>1.25</v>
      </c>
    </row>
    <row r="14" spans="1:7" x14ac:dyDescent="0.25">
      <c r="A14" s="442"/>
      <c r="B14" s="145" t="s">
        <v>344</v>
      </c>
      <c r="C14" s="145">
        <f>SUMIFS('2a. Database N flows'!$N:$N,'2a. Database N flows'!$C:$C,'3.2.c NUE Whole economy'!$B14,'2a. Database N flows'!$P:$P,$B$4)</f>
        <v>1.25</v>
      </c>
      <c r="E14" s="441"/>
      <c r="F14" s="145" t="s">
        <v>334</v>
      </c>
      <c r="G14" s="145">
        <f>SUMIFS('2a. Database N flows'!$N:$N,'2a. Database N flows'!$C:$C,'3.2.c NUE Whole economy'!$F14,'2a. Database N flows'!$P:$P,$B$4)</f>
        <v>1.25</v>
      </c>
    </row>
    <row r="15" spans="1:7" x14ac:dyDescent="0.25">
      <c r="A15" s="443"/>
      <c r="B15" s="145" t="s">
        <v>346</v>
      </c>
      <c r="C15" s="145">
        <f>SUMIFS('2a. Database N flows'!$N:$N,'2a. Database N flows'!$C:$C,'3.2.c NUE Whole economy'!$B15,'2a. Database N flows'!$P:$P,$B$4)</f>
        <v>1.25</v>
      </c>
      <c r="E15" s="441"/>
      <c r="F15" s="145" t="s">
        <v>339</v>
      </c>
      <c r="G15" s="145">
        <f>SUMIFS('2a. Database N flows'!$N:$N,'2a. Database N flows'!$C:$C,'3.2.c NUE Whole economy'!$F15,'2a. Database N flows'!$P:$P,$B$4)</f>
        <v>1.25</v>
      </c>
    </row>
    <row r="16" spans="1:7" x14ac:dyDescent="0.25">
      <c r="A16" s="442"/>
      <c r="B16" s="145" t="s">
        <v>352</v>
      </c>
      <c r="C16" s="145">
        <f>SUMIFS('2a. Database N flows'!$N:$N,'2a. Database N flows'!$C:$C,'3.2.c NUE Whole economy'!$B16,'2a. Database N flows'!$P:$P,$B$4)</f>
        <v>1.25</v>
      </c>
      <c r="E16" s="163"/>
      <c r="F16" s="145" t="s">
        <v>842</v>
      </c>
      <c r="G16" s="145">
        <f>SUMIFS('2a. Database N flows'!$N:$N,'2a. Database N flows'!$C:$C,'3.2.c NUE Whole economy'!$F16,'2a. Database N flows'!$P:$P,$B$4)</f>
        <v>1.25</v>
      </c>
    </row>
    <row r="17" spans="1:7" x14ac:dyDescent="0.25">
      <c r="A17" s="442"/>
      <c r="B17" s="145" t="s">
        <v>356</v>
      </c>
      <c r="C17" s="145">
        <f>SUMIFS('2a. Database N flows'!$N:$N,'2a. Database N flows'!$C:$C,'3.2.c NUE Whole economy'!$B17,'2a. Database N flows'!$P:$P,$B$4)</f>
        <v>1.25</v>
      </c>
      <c r="E17" s="167" t="s">
        <v>602</v>
      </c>
      <c r="F17" s="145" t="s">
        <v>585</v>
      </c>
      <c r="G17" s="145">
        <f>SUMIFS('2a. Database N flows'!$N:$N,'2a. Database N flows'!$C:$C,'3.2.c NUE Whole economy'!$F17,'2a. Database N flows'!$P:$P,$B$4)</f>
        <v>1.25</v>
      </c>
    </row>
    <row r="18" spans="1:7" x14ac:dyDescent="0.25">
      <c r="A18" s="442"/>
      <c r="B18" s="145" t="s">
        <v>359</v>
      </c>
      <c r="C18" s="145">
        <f>SUMIFS('2a. Database N flows'!$N:$N,'2a. Database N flows'!$C:$C,'3.2.c NUE Whole economy'!$B18,'2a. Database N flows'!$P:$P,$B$4)</f>
        <v>1.25</v>
      </c>
      <c r="E18" s="441"/>
      <c r="F18" s="145" t="s">
        <v>273</v>
      </c>
      <c r="G18" s="145">
        <f>SUMIFS('2a. Database N flows'!$N:$N,'2a. Database N flows'!$C:$C,'3.2.c NUE Whole economy'!$F18,'2a. Database N flows'!$P:$P,$B$4)</f>
        <v>1.25</v>
      </c>
    </row>
    <row r="19" spans="1:7" x14ac:dyDescent="0.25">
      <c r="A19" s="442"/>
      <c r="B19" s="145" t="s">
        <v>361</v>
      </c>
      <c r="C19" s="145">
        <f>SUMIFS('2a. Database N flows'!$N:$N,'2a. Database N flows'!$C:$C,'3.2.c NUE Whole economy'!$B19,'2a. Database N flows'!$P:$P,$B$4)</f>
        <v>1.25</v>
      </c>
      <c r="E19" s="441"/>
      <c r="F19" s="145" t="s">
        <v>272</v>
      </c>
      <c r="G19" s="145">
        <f>SUMIFS('2a. Database N flows'!$N:$N,'2a. Database N flows'!$C:$C,'3.2.c NUE Whole economy'!$F19,'2a. Database N flows'!$P:$P,$B$4)</f>
        <v>1.25</v>
      </c>
    </row>
    <row r="20" spans="1:7" x14ac:dyDescent="0.25">
      <c r="A20" s="442"/>
      <c r="B20" s="145" t="s">
        <v>362</v>
      </c>
      <c r="C20" s="145">
        <f>SUMIFS('2a. Database N flows'!$N:$N,'2a. Database N flows'!$C:$C,'3.2.c NUE Whole economy'!$B20,'2a. Database N flows'!$P:$P,$B$4)</f>
        <v>1.25</v>
      </c>
      <c r="E20" s="441"/>
      <c r="F20" s="145" t="s">
        <v>848</v>
      </c>
      <c r="G20" s="145">
        <f>SUMIFS('2a. Database N flows'!$N:$N,'2a. Database N flows'!$C:$C,'3.2.c NUE Whole economy'!$F20,'2a. Database N flows'!$P:$P,$B$4)</f>
        <v>1.25</v>
      </c>
    </row>
    <row r="21" spans="1:7" x14ac:dyDescent="0.25">
      <c r="A21" s="442"/>
      <c r="B21" s="145" t="s">
        <v>364</v>
      </c>
      <c r="C21" s="145">
        <f>SUMIFS('2a. Database N flows'!$N:$N,'2a. Database N flows'!$C:$C,'3.2.c NUE Whole economy'!$B21,'2a. Database N flows'!$P:$P,$B$4)</f>
        <v>1.25</v>
      </c>
      <c r="E21" s="441"/>
      <c r="F21" s="145" t="s">
        <v>586</v>
      </c>
      <c r="G21" s="145">
        <f>SUMIFS('2a. Database N flows'!$N:$N,'2a. Database N flows'!$C:$C,'3.2.c NUE Whole economy'!$F21,'2a. Database N flows'!$P:$P,$B$4)</f>
        <v>1.25</v>
      </c>
    </row>
    <row r="22" spans="1:7" x14ac:dyDescent="0.25">
      <c r="A22" s="163"/>
      <c r="B22" s="145" t="s">
        <v>369</v>
      </c>
      <c r="C22" s="145">
        <f>SUMIFS('2a. Database N flows'!$N:$N,'2a. Database N flows'!$C:$C,'3.2.c NUE Whole economy'!$B22,'2a. Database N flows'!$P:$P,$B$4)</f>
        <v>1.25</v>
      </c>
      <c r="E22" s="163"/>
      <c r="F22" s="145" t="s">
        <v>587</v>
      </c>
      <c r="G22" s="145">
        <f>SUMIFS('2a. Database N flows'!$N:$N,'2a. Database N flows'!$C:$C,'3.2.c NUE Whole economy'!$F22,'2a. Database N flows'!$P:$P,$B$4)</f>
        <v>1.25</v>
      </c>
    </row>
    <row r="23" spans="1:7" x14ac:dyDescent="0.25">
      <c r="A23" s="167" t="s">
        <v>603</v>
      </c>
      <c r="B23" s="145" t="s">
        <v>245</v>
      </c>
      <c r="C23" s="145">
        <f>SUMIFS('2a. Database N flows'!$N:$N,'2a. Database N flows'!$C:$C,'3.2.c NUE Whole economy'!$B23,'2a. Database N flows'!$P:$P,$B$4)</f>
        <v>1.25</v>
      </c>
      <c r="E23" s="134" t="s">
        <v>601</v>
      </c>
      <c r="F23" s="136" t="s">
        <v>333</v>
      </c>
      <c r="G23" s="145">
        <f>SUMIFS('2a. Database N flows'!$N:$N,'2a. Database N flows'!$C:$C,'3.2.c NUE Whole economy'!$F23,'2a. Database N flows'!$P:$P,$B$4)</f>
        <v>1.25</v>
      </c>
    </row>
    <row r="24" spans="1:7" x14ac:dyDescent="0.25">
      <c r="A24" s="163"/>
      <c r="B24" s="145" t="s">
        <v>588</v>
      </c>
      <c r="C24" s="145">
        <f>SUMIFS('2a. Database N flows'!$N:$N,'2a. Database N flows'!$C:$C,'3.2.c NUE Whole economy'!$B24,'2a. Database N flows'!$P:$P,$B$4)</f>
        <v>1.25</v>
      </c>
      <c r="E24" s="444"/>
      <c r="F24" s="136" t="s">
        <v>338</v>
      </c>
      <c r="G24" s="145">
        <f>SUMIFS('2a. Database N flows'!$N:$N,'2a. Database N flows'!$C:$C,'3.2.c NUE Whole economy'!$F24,'2a. Database N flows'!$P:$P,$B$4)</f>
        <v>1.25</v>
      </c>
    </row>
    <row r="25" spans="1:7" x14ac:dyDescent="0.25">
      <c r="A25" s="167" t="s">
        <v>597</v>
      </c>
      <c r="B25" s="145" t="s">
        <v>843</v>
      </c>
      <c r="C25" s="145">
        <f>SUMIFS('2a. Database N flows'!$N:$N,'2a. Database N flows'!$C:$C,'3.2.c NUE Whole economy'!$B25,'2a. Database N flows'!$P:$P,$B$4)</f>
        <v>1.25</v>
      </c>
      <c r="E25" s="444"/>
      <c r="F25" s="145" t="s">
        <v>343</v>
      </c>
      <c r="G25" s="145">
        <f>SUMIFS('2a. Database N flows'!$N:$N,'2a. Database N flows'!$C:$C,'3.2.c NUE Whole economy'!$F25,'2a. Database N flows'!$P:$P,$B$4)</f>
        <v>1.25</v>
      </c>
    </row>
    <row r="26" spans="1:7" x14ac:dyDescent="0.25">
      <c r="A26" s="442"/>
      <c r="B26" s="145" t="s">
        <v>351</v>
      </c>
      <c r="C26" s="145">
        <f>SUMIFS('2a. Database N flows'!$N:$N,'2a. Database N flows'!$C:$C,'3.2.c NUE Whole economy'!$B26,'2a. Database N flows'!$P:$P,$B$4)</f>
        <v>1.25</v>
      </c>
      <c r="E26" s="444"/>
      <c r="F26" s="145" t="s">
        <v>839</v>
      </c>
      <c r="G26" s="145">
        <f>SUMIFS('2a. Database N flows'!$N:$N,'2a. Database N flows'!$C:$C,'3.2.c NUE Whole economy'!$F26,'2a. Database N flows'!$P:$P,$B$4)</f>
        <v>1.25</v>
      </c>
    </row>
    <row r="27" spans="1:7" x14ac:dyDescent="0.25">
      <c r="A27" s="441"/>
      <c r="B27" s="145" t="s">
        <v>368</v>
      </c>
      <c r="C27" s="145">
        <f>SUMIFS('2a. Database N flows'!$N:$N,'2a. Database N flows'!$C:$C,'3.2.c NUE Whole economy'!$B27,'2a. Database N flows'!$P:$P,$B$4)</f>
        <v>1.25</v>
      </c>
      <c r="E27" s="444"/>
      <c r="F27" s="145" t="s">
        <v>348</v>
      </c>
      <c r="G27" s="145">
        <f>SUMIFS('2a. Database N flows'!$N:$N,'2a. Database N flows'!$C:$C,'3.2.c NUE Whole economy'!$F27,'2a. Database N flows'!$P:$P,$B$4)</f>
        <v>1.25</v>
      </c>
    </row>
    <row r="28" spans="1:7" x14ac:dyDescent="0.25">
      <c r="A28" s="441"/>
      <c r="B28" s="145" t="s">
        <v>377</v>
      </c>
      <c r="C28" s="145">
        <f>SUMIFS('2a. Database N flows'!$N:$N,'2a. Database N flows'!$C:$C,'3.2.c NUE Whole economy'!$B28,'2a. Database N flows'!$P:$P,$B$4)</f>
        <v>1.25</v>
      </c>
      <c r="E28" s="444"/>
      <c r="F28" s="145" t="s">
        <v>262</v>
      </c>
      <c r="G28" s="145">
        <f>SUMIFS('2a. Database N flows'!$N:$N,'2a. Database N flows'!$C:$C,'3.2.c NUE Whole economy'!$F28,'2a. Database N flows'!$P:$P,$B$4)</f>
        <v>1.25</v>
      </c>
    </row>
    <row r="29" spans="1:7" x14ac:dyDescent="0.25">
      <c r="A29" s="163"/>
      <c r="B29" s="145" t="s">
        <v>380</v>
      </c>
      <c r="C29" s="145">
        <f>SUMIFS('2a. Database N flows'!$N:$N,'2a. Database N flows'!$C:$C,'3.2.c NUE Whole economy'!$B29,'2a. Database N flows'!$P:$P,$B$4)</f>
        <v>1.25</v>
      </c>
      <c r="E29" s="444"/>
      <c r="F29" s="145" t="s">
        <v>264</v>
      </c>
      <c r="G29" s="145">
        <f>SUMIFS('2a. Database N flows'!$N:$N,'2a. Database N flows'!$C:$C,'3.2.c NUE Whole economy'!$F29,'2a. Database N flows'!$P:$P,$B$4)</f>
        <v>1.25</v>
      </c>
    </row>
    <row r="30" spans="1:7" x14ac:dyDescent="0.25">
      <c r="A30" s="167" t="s">
        <v>598</v>
      </c>
      <c r="B30" s="145" t="s">
        <v>358</v>
      </c>
      <c r="C30" s="145">
        <f>SUMIFS('2a. Database N flows'!$N:$N,'2a. Database N flows'!$C:$C,'3.2.c NUE Whole economy'!$B30,'2a. Database N flows'!$P:$P,$B$4)</f>
        <v>1.25</v>
      </c>
      <c r="E30" s="489" t="s">
        <v>253</v>
      </c>
      <c r="F30" s="490"/>
      <c r="G30" s="142">
        <f>SUM(G9:G29)</f>
        <v>23.75</v>
      </c>
    </row>
    <row r="31" spans="1:7" x14ac:dyDescent="0.25">
      <c r="A31" s="441"/>
      <c r="B31" s="145" t="s">
        <v>860</v>
      </c>
      <c r="C31" s="145">
        <f>SUMIFS('2a. Database N flows'!$N:$N,'2a. Database N flows'!$C:$C,'3.2.c NUE Whole economy'!$B31,'2a. Database N flows'!$P:$P,$B$4)</f>
        <v>1.25</v>
      </c>
    </row>
    <row r="32" spans="1:7" x14ac:dyDescent="0.25">
      <c r="A32" s="441"/>
      <c r="B32" s="145" t="s">
        <v>861</v>
      </c>
      <c r="C32" s="145">
        <f>SUMIFS('2a. Database N flows'!$N:$N,'2a. Database N flows'!$C:$C,'3.2.c NUE Whole economy'!$B32,'2a. Database N flows'!$P:$P,$B$4)</f>
        <v>1.25</v>
      </c>
      <c r="F32" s="142" t="s">
        <v>604</v>
      </c>
      <c r="G32" s="395">
        <f>(G30)/C42</f>
        <v>0.61290322580645162</v>
      </c>
    </row>
    <row r="33" spans="1:3" x14ac:dyDescent="0.25">
      <c r="A33" s="441"/>
      <c r="B33" s="145" t="s">
        <v>363</v>
      </c>
      <c r="C33" s="145">
        <f>SUMIFS('2a. Database N flows'!$N:$N,'2a. Database N flows'!$C:$C,'3.2.c NUE Whole economy'!$B33,'2a. Database N flows'!$P:$P,$B$4)</f>
        <v>1.25</v>
      </c>
    </row>
    <row r="34" spans="1:3" x14ac:dyDescent="0.25">
      <c r="A34" s="441"/>
      <c r="B34" s="145" t="s">
        <v>367</v>
      </c>
      <c r="C34" s="145">
        <f>SUMIFS('2a. Database N flows'!$N:$N,'2a. Database N flows'!$C:$C,'3.2.c NUE Whole economy'!$B34,'2a. Database N flows'!$P:$P,$B$4)</f>
        <v>1.25</v>
      </c>
    </row>
    <row r="35" spans="1:3" x14ac:dyDescent="0.25">
      <c r="A35" s="441"/>
      <c r="B35" s="145" t="s">
        <v>265</v>
      </c>
      <c r="C35" s="145">
        <f>SUMIFS('2a. Database N flows'!$N:$N,'2a. Database N flows'!$C:$C,'3.2.c NUE Whole economy'!$B35,'2a. Database N flows'!$P:$P,$B$4)</f>
        <v>1.25</v>
      </c>
    </row>
    <row r="36" spans="1:3" x14ac:dyDescent="0.25">
      <c r="A36" s="441"/>
      <c r="B36" s="145" t="s">
        <v>266</v>
      </c>
      <c r="C36" s="145">
        <f>SUMIFS('2a. Database N flows'!$N:$N,'2a. Database N flows'!$C:$C,'3.2.c NUE Whole economy'!$B36,'2a. Database N flows'!$P:$P,$B$4)</f>
        <v>1.25</v>
      </c>
    </row>
    <row r="37" spans="1:3" x14ac:dyDescent="0.25">
      <c r="A37" s="441"/>
      <c r="B37" s="134" t="s">
        <v>255</v>
      </c>
      <c r="C37" s="134">
        <f>SUMIFS('2a. Database N flows'!$N:$N,'2a. Database N flows'!$C:$C,'3.2.c NUE Whole economy'!$B37,'2a. Database N flows'!$P:$P,$B$4)</f>
        <v>1.25</v>
      </c>
    </row>
    <row r="38" spans="1:3" x14ac:dyDescent="0.25">
      <c r="A38" s="167" t="s">
        <v>149</v>
      </c>
      <c r="B38" s="110" t="s">
        <v>477</v>
      </c>
      <c r="C38" s="134">
        <f>SUMIFS('2a. Database N flows'!$N:$N,'2a. Database N flows'!$C:$C,'3.2.c NUE Whole economy'!$B38,'2a. Database N flows'!$P:$P,$B$4)</f>
        <v>1.25</v>
      </c>
    </row>
    <row r="39" spans="1:3" x14ac:dyDescent="0.25">
      <c r="A39" s="441"/>
      <c r="B39" s="110" t="s">
        <v>486</v>
      </c>
      <c r="C39" s="134">
        <f>SUMIFS('2a. Database N flows'!$N:$N,'2a. Database N flows'!$C:$C,'3.2.c NUE Whole economy'!$B39,'2a. Database N flows'!$P:$P,$B$4)</f>
        <v>1.25</v>
      </c>
    </row>
    <row r="40" spans="1:3" x14ac:dyDescent="0.25">
      <c r="A40" s="441"/>
      <c r="B40" s="110" t="s">
        <v>478</v>
      </c>
      <c r="C40" s="134">
        <f>SUMIFS('2a. Database N flows'!$N:$N,'2a. Database N flows'!$C:$C,'3.2.c NUE Whole economy'!$B40,'2a. Database N flows'!$P:$P,$B$4)</f>
        <v>1.25</v>
      </c>
    </row>
    <row r="41" spans="1:3" x14ac:dyDescent="0.25">
      <c r="A41" s="163"/>
      <c r="B41" s="110" t="s">
        <v>487</v>
      </c>
      <c r="C41" s="145">
        <f>SUMIFS('2a. Database N flows'!$N:$N,'2a. Database N flows'!$C:$C,'3.2.c NUE Whole economy'!$B41,'2a. Database N flows'!$P:$P,$B$4)</f>
        <v>1.25</v>
      </c>
    </row>
    <row r="42" spans="1:3" x14ac:dyDescent="0.25">
      <c r="A42" s="561" t="s">
        <v>256</v>
      </c>
      <c r="B42" s="562"/>
      <c r="C42" s="144">
        <f>SUM(C11:C41)</f>
        <v>38.75</v>
      </c>
    </row>
    <row r="43" spans="1:3" x14ac:dyDescent="0.25">
      <c r="A43" s="173"/>
    </row>
    <row r="44" spans="1:3" x14ac:dyDescent="0.25"/>
    <row r="45" spans="1:3" x14ac:dyDescent="0.25"/>
    <row r="46" spans="1:3" x14ac:dyDescent="0.25"/>
    <row r="47" spans="1:3" x14ac:dyDescent="0.25"/>
    <row r="48" spans="1:3" x14ac:dyDescent="0.25"/>
    <row r="49" x14ac:dyDescent="0.25"/>
    <row r="51" x14ac:dyDescent="0.25"/>
  </sheetData>
  <sheetProtection sheet="1" objects="1" scenarios="1"/>
  <mergeCells count="3">
    <mergeCell ref="A10:B10"/>
    <mergeCell ref="E10:F10"/>
    <mergeCell ref="A42:B42"/>
  </mergeCells>
  <dataValidations count="1">
    <dataValidation type="list" allowBlank="1" showInputMessage="1" showErrorMessage="1" sqref="B4" xr:uid="{47EC90E2-71B6-4523-B54B-97925659B11D}">
      <formula1>INDIRECT("Year")</formula1>
    </dataValidation>
  </dataValidations>
  <hyperlinks>
    <hyperlink ref="C7" r:id="rId1" xr:uid="{0D44121B-8C2E-4A05-A59B-721787DA5FD3}"/>
  </hyperlinks>
  <pageMargins left="0.7" right="0.7" top="0.78740157499999996" bottom="0.78740157499999996"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1A341C6B2E24EA12FE89AB92A4569" ma:contentTypeVersion="11" ma:contentTypeDescription="Create a new document." ma:contentTypeScope="" ma:versionID="f7b97bea10cece28a197648abde26b66">
  <xsd:schema xmlns:xsd="http://www.w3.org/2001/XMLSchema" xmlns:xs="http://www.w3.org/2001/XMLSchema" xmlns:p="http://schemas.microsoft.com/office/2006/metadata/properties" xmlns:ns2="f502bd5e-836c-44f1-9035-2e690e23802a" xmlns:ns3="bae97269-8c05-4b52-8878-fd3fd881fcbb" targetNamespace="http://schemas.microsoft.com/office/2006/metadata/properties" ma:root="true" ma:fieldsID="04e4c8f5d55edd05521fee133feb2edd" ns2:_="" ns3:_="">
    <xsd:import namespace="f502bd5e-836c-44f1-9035-2e690e23802a"/>
    <xsd:import namespace="bae97269-8c05-4b52-8878-fd3fd881fc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02bd5e-836c-44f1-9035-2e690e238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ca976-79c5-4362-b940-8156dbd1f1e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97269-8c05-4b52-8878-fd3fd881fc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a219fc-cd77-4211-8928-5376b979dafe}" ma:internalName="TaxCatchAll" ma:showField="CatchAllData" ma:web="bae97269-8c05-4b52-8878-fd3fd881fc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e97269-8c05-4b52-8878-fd3fd881fcbb" xsi:nil="true"/>
    <lcf76f155ced4ddcb4097134ff3c332f xmlns="f502bd5e-836c-44f1-9035-2e690e238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232C01-C38A-4502-80AD-8A47AD887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02bd5e-836c-44f1-9035-2e690e23802a"/>
    <ds:schemaRef ds:uri="bae97269-8c05-4b52-8878-fd3fd881fc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8956D4-809C-4B1E-A837-ADAD56673CC6}">
  <ds:schemaRefs>
    <ds:schemaRef ds:uri="http://schemas.microsoft.com/sharepoint/v3/contenttype/forms"/>
  </ds:schemaRefs>
</ds:datastoreItem>
</file>

<file path=customXml/itemProps3.xml><?xml version="1.0" encoding="utf-8"?>
<ds:datastoreItem xmlns:ds="http://schemas.openxmlformats.org/officeDocument/2006/customXml" ds:itemID="{DF733333-2C09-4C22-8429-689A709F6FCC}">
  <ds:schemaRefs>
    <ds:schemaRef ds:uri="http://schemas.microsoft.com/office/2006/metadata/properties"/>
    <ds:schemaRef ds:uri="http://schemas.microsoft.com/office/infopath/2007/PartnerControls"/>
    <ds:schemaRef ds:uri="bae97269-8c05-4b52-8878-fd3fd881fcbb"/>
    <ds:schemaRef ds:uri="f502bd5e-836c-44f1-9035-2e690e23802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5</vt:i4>
      </vt:variant>
    </vt:vector>
  </HeadingPairs>
  <TitlesOfParts>
    <vt:vector size="23" baseType="lpstr">
      <vt:lpstr>1. Readme</vt:lpstr>
      <vt:lpstr>2a. Database N flows</vt:lpstr>
      <vt:lpstr>2b. Database Stock changes</vt:lpstr>
      <vt:lpstr>3.1.a Input Output Matrix</vt:lpstr>
      <vt:lpstr>3.1.b Inputs Outputs Pool</vt:lpstr>
      <vt:lpstr>3.1.c N Budget</vt:lpstr>
      <vt:lpstr>3.2.a NUE</vt:lpstr>
      <vt:lpstr>3.2.b NUE Agriculture</vt:lpstr>
      <vt:lpstr>3.2.c NUE Whole economy</vt:lpstr>
      <vt:lpstr>3.3a Time series N wasted</vt:lpstr>
      <vt:lpstr>3.3b Time series Nr losses</vt:lpstr>
      <vt:lpstr>3.3c Time series input output</vt:lpstr>
      <vt:lpstr>4a Interface to NNB-R-Tool CSV</vt:lpstr>
      <vt:lpstr>4a Interface to NNB-R-Tool</vt:lpstr>
      <vt:lpstr>4b Interface to NNB-STAN</vt:lpstr>
      <vt:lpstr>5.a Definitions</vt:lpstr>
      <vt:lpstr>5b List of Inputs_Outputs</vt:lpstr>
      <vt:lpstr>5c List of Flows</vt:lpstr>
      <vt:lpstr>'2b. Database Stock changes'!Inputs</vt:lpstr>
      <vt:lpstr>'3.2.c NUE Whole economy'!Inputs</vt:lpstr>
      <vt:lpstr>'4a Interface to NNB-R-Tool CSV'!Inputs</vt:lpstr>
      <vt:lpstr>'4b Interface to NNB-STAN'!Inputs</vt:lpstr>
      <vt:lpstr>Inputs</vt:lpstr>
    </vt:vector>
  </TitlesOfParts>
  <Manager/>
  <Company>UBA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Kambor, Susanne</dc:creator>
  <cp:keywords/>
  <dc:description/>
  <cp:lastModifiedBy>Geupel, Markus</cp:lastModifiedBy>
  <cp:revision/>
  <dcterms:created xsi:type="dcterms:W3CDTF">2010-08-25T11:28:54Z</dcterms:created>
  <dcterms:modified xsi:type="dcterms:W3CDTF">2026-07-15T08:49:17Z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0x0101009B21A341C6B2E24EA12FE89AB92A4569</vt:lpwstr>
  </property>
  <property fmtid="{D5CDD505-2E9C-101B-9397-08002B2CF9AE}" pid="3" name="MediaServiceImageTags">
    <vt:lpwstr/>
  </property>
</Properties>
</file>